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V:\ACTIVE APPLICATIONS\API_2020_COS\Shared Files\"/>
    </mc:Choice>
  </mc:AlternateContent>
  <xr:revisionPtr revIDLastSave="0" documentId="13_ncr:1_{8CC90FE3-5140-41EE-8C9D-66466CD0C0B9}" xr6:coauthVersionLast="36" xr6:coauthVersionMax="36" xr10:uidLastSave="{00000000-0000-0000-0000-000000000000}"/>
  <bookViews>
    <workbookView xWindow="-120" yWindow="-120" windowWidth="57840" windowHeight="15840" tabRatio="855" firstSheet="1"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workbook>
</file>

<file path=xl/calcChain.xml><?xml version="1.0" encoding="utf-8"?>
<calcChain xmlns="http://schemas.openxmlformats.org/spreadsheetml/2006/main">
  <c r="N179" i="46" l="1"/>
  <c r="N182" i="46"/>
  <c r="N185" i="46"/>
  <c r="N188" i="46"/>
  <c r="N191" i="46"/>
  <c r="X519" i="79" l="1"/>
  <c r="W519" i="79"/>
  <c r="V519" i="79"/>
  <c r="U519" i="79"/>
  <c r="T519" i="79"/>
  <c r="S519" i="79"/>
  <c r="R519" i="79"/>
  <c r="Q519" i="79"/>
  <c r="P519" i="79"/>
  <c r="O519" i="79"/>
  <c r="X502" i="79"/>
  <c r="W502" i="79"/>
  <c r="V502" i="79"/>
  <c r="U502" i="79"/>
  <c r="T502" i="79"/>
  <c r="S502" i="79"/>
  <c r="R502" i="79"/>
  <c r="Q502" i="79"/>
  <c r="P502" i="79"/>
  <c r="O502" i="79"/>
  <c r="X499" i="79"/>
  <c r="W499" i="79"/>
  <c r="V499" i="79"/>
  <c r="U499" i="79"/>
  <c r="T499" i="79"/>
  <c r="S499" i="79"/>
  <c r="R499" i="79"/>
  <c r="Q499" i="79"/>
  <c r="P499" i="79"/>
  <c r="O499" i="79"/>
  <c r="X490" i="79"/>
  <c r="W490" i="79"/>
  <c r="V490" i="79"/>
  <c r="U490" i="79"/>
  <c r="T490" i="79"/>
  <c r="S490" i="79"/>
  <c r="R490" i="79"/>
  <c r="Q490" i="79"/>
  <c r="P490" i="79"/>
  <c r="O490" i="79"/>
  <c r="X487" i="79"/>
  <c r="W487" i="79"/>
  <c r="V487" i="79"/>
  <c r="U487" i="79"/>
  <c r="T487" i="79"/>
  <c r="S487" i="79"/>
  <c r="R487" i="79"/>
  <c r="Q487" i="79"/>
  <c r="P487" i="79"/>
  <c r="O487" i="79"/>
  <c r="X480" i="79"/>
  <c r="W480" i="79"/>
  <c r="V480" i="79"/>
  <c r="U480" i="79"/>
  <c r="T480" i="79"/>
  <c r="S480" i="79"/>
  <c r="R480" i="79"/>
  <c r="Q480" i="79"/>
  <c r="P480" i="79"/>
  <c r="O480" i="79"/>
  <c r="X474" i="79"/>
  <c r="W474" i="79"/>
  <c r="V474" i="79"/>
  <c r="U474" i="79"/>
  <c r="T474" i="79"/>
  <c r="S474" i="79"/>
  <c r="R474" i="79"/>
  <c r="Q474" i="79"/>
  <c r="P474" i="79"/>
  <c r="O474" i="79"/>
  <c r="X471" i="79"/>
  <c r="W471" i="79"/>
  <c r="V471" i="79"/>
  <c r="U471" i="79"/>
  <c r="T471" i="79"/>
  <c r="S471" i="79"/>
  <c r="R471" i="79"/>
  <c r="Q471" i="79"/>
  <c r="P471" i="79"/>
  <c r="O471" i="79"/>
  <c r="X336" i="79"/>
  <c r="W336" i="79"/>
  <c r="V336" i="79"/>
  <c r="U336" i="79"/>
  <c r="T336" i="79"/>
  <c r="S336" i="79"/>
  <c r="R336" i="79"/>
  <c r="Q336" i="79"/>
  <c r="P336" i="79"/>
  <c r="O336" i="79"/>
  <c r="X308" i="79"/>
  <c r="W308" i="79"/>
  <c r="V308" i="79"/>
  <c r="U308" i="79"/>
  <c r="T308" i="79"/>
  <c r="S308" i="79"/>
  <c r="R308" i="79"/>
  <c r="Q308" i="79"/>
  <c r="P308" i="79"/>
  <c r="O308" i="79"/>
  <c r="X307" i="79"/>
  <c r="W307" i="79"/>
  <c r="V307" i="79"/>
  <c r="U307" i="79"/>
  <c r="T307" i="79"/>
  <c r="S307" i="79"/>
  <c r="R307" i="79"/>
  <c r="Q307" i="79"/>
  <c r="P307" i="79"/>
  <c r="O307" i="79"/>
  <c r="X305" i="79"/>
  <c r="W305" i="79"/>
  <c r="V305" i="79"/>
  <c r="U305" i="79"/>
  <c r="T305" i="79"/>
  <c r="S305" i="79"/>
  <c r="R305" i="79"/>
  <c r="Q305" i="79"/>
  <c r="P305" i="79"/>
  <c r="O305" i="79"/>
  <c r="X304" i="79"/>
  <c r="W304" i="79"/>
  <c r="V304" i="79"/>
  <c r="U304" i="79"/>
  <c r="T304" i="79"/>
  <c r="S304" i="79"/>
  <c r="R304" i="79"/>
  <c r="Q304" i="79"/>
  <c r="P304" i="79"/>
  <c r="O304" i="79"/>
  <c r="X291" i="79"/>
  <c r="W291" i="79"/>
  <c r="V291" i="79"/>
  <c r="U291" i="79"/>
  <c r="T291" i="79"/>
  <c r="S291" i="79"/>
  <c r="R291" i="79"/>
  <c r="Q291" i="79"/>
  <c r="P291" i="79"/>
  <c r="O291" i="79"/>
  <c r="X289" i="79"/>
  <c r="W289" i="79"/>
  <c r="V289" i="79"/>
  <c r="U289" i="79"/>
  <c r="T289" i="79"/>
  <c r="S289" i="79"/>
  <c r="R289" i="79"/>
  <c r="Q289" i="79"/>
  <c r="P289" i="79"/>
  <c r="O289" i="79"/>
  <c r="X288" i="79"/>
  <c r="W288" i="79"/>
  <c r="V288" i="79"/>
  <c r="U288" i="79"/>
  <c r="T288" i="79"/>
  <c r="S288" i="79"/>
  <c r="R288" i="79"/>
  <c r="Q288" i="79"/>
  <c r="P288" i="79"/>
  <c r="O288" i="79"/>
  <c r="X122" i="79"/>
  <c r="W122" i="79"/>
  <c r="V122" i="79"/>
  <c r="U122" i="79"/>
  <c r="T122" i="79"/>
  <c r="S122" i="79"/>
  <c r="R122" i="79"/>
  <c r="Q122" i="79"/>
  <c r="P122" i="79"/>
  <c r="O122" i="79"/>
  <c r="X108" i="79"/>
  <c r="W108" i="79"/>
  <c r="V108" i="79"/>
  <c r="U108" i="79"/>
  <c r="T108" i="79"/>
  <c r="S108" i="79"/>
  <c r="R108" i="79"/>
  <c r="Q108" i="79"/>
  <c r="P108" i="79"/>
  <c r="O108" i="79"/>
  <c r="X106" i="79"/>
  <c r="W106" i="79"/>
  <c r="V106" i="79"/>
  <c r="U106" i="79"/>
  <c r="T106" i="79"/>
  <c r="S106" i="79"/>
  <c r="R106" i="79"/>
  <c r="Q106" i="79"/>
  <c r="P106" i="79"/>
  <c r="O106" i="79"/>
  <c r="X105" i="79"/>
  <c r="W105" i="79"/>
  <c r="V105" i="79"/>
  <c r="U105" i="79"/>
  <c r="T105" i="79"/>
  <c r="S105" i="79"/>
  <c r="R105" i="79"/>
  <c r="Q105" i="79"/>
  <c r="P105" i="79"/>
  <c r="O105" i="79"/>
  <c r="X80" i="79"/>
  <c r="W80" i="79"/>
  <c r="V80" i="79"/>
  <c r="U80" i="79"/>
  <c r="T80" i="79"/>
  <c r="S80" i="79"/>
  <c r="R80" i="79"/>
  <c r="Q80" i="79"/>
  <c r="P80" i="79"/>
  <c r="O80" i="79"/>
  <c r="X61" i="79"/>
  <c r="W61" i="79"/>
  <c r="V61" i="79"/>
  <c r="U61" i="79"/>
  <c r="T61" i="79"/>
  <c r="S61" i="79"/>
  <c r="R61" i="79"/>
  <c r="Q61" i="79"/>
  <c r="P61" i="79"/>
  <c r="O61" i="79"/>
  <c r="X60" i="79"/>
  <c r="W60" i="79"/>
  <c r="V60" i="79"/>
  <c r="U60" i="79"/>
  <c r="T60" i="79"/>
  <c r="S60" i="79"/>
  <c r="R60" i="79"/>
  <c r="Q60" i="79"/>
  <c r="P60" i="79"/>
  <c r="O60" i="79"/>
  <c r="X58" i="79"/>
  <c r="W58" i="79"/>
  <c r="V58" i="79"/>
  <c r="U58" i="79"/>
  <c r="T58" i="79"/>
  <c r="S58" i="79"/>
  <c r="R58" i="79"/>
  <c r="Q58" i="79"/>
  <c r="P58" i="79"/>
  <c r="O58" i="79"/>
  <c r="X57" i="79"/>
  <c r="W57" i="79"/>
  <c r="V57" i="79"/>
  <c r="U57" i="79"/>
  <c r="T57" i="79"/>
  <c r="S57" i="79"/>
  <c r="R57" i="79"/>
  <c r="Q57" i="79"/>
  <c r="P57" i="79"/>
  <c r="O57" i="79"/>
  <c r="X48" i="79"/>
  <c r="W48" i="79"/>
  <c r="V48" i="79"/>
  <c r="U48" i="79"/>
  <c r="T48" i="79"/>
  <c r="S48" i="79"/>
  <c r="R48" i="79"/>
  <c r="Q48" i="79"/>
  <c r="P48" i="79"/>
  <c r="O48" i="79"/>
  <c r="X47" i="79"/>
  <c r="W47" i="79"/>
  <c r="V47" i="79"/>
  <c r="U47" i="79"/>
  <c r="T47" i="79"/>
  <c r="S47" i="79"/>
  <c r="R47" i="79"/>
  <c r="Q47" i="79"/>
  <c r="P47" i="79"/>
  <c r="O47" i="79"/>
  <c r="X44" i="79"/>
  <c r="W44" i="79"/>
  <c r="V44" i="79"/>
  <c r="U44" i="79"/>
  <c r="T44" i="79"/>
  <c r="S44" i="79"/>
  <c r="R44" i="79"/>
  <c r="Q44" i="79"/>
  <c r="P44" i="79"/>
  <c r="O44" i="79"/>
  <c r="X41" i="79"/>
  <c r="W41" i="79"/>
  <c r="V41" i="79"/>
  <c r="U41" i="79"/>
  <c r="T41" i="79"/>
  <c r="S41" i="79"/>
  <c r="R41" i="79"/>
  <c r="Q41" i="79"/>
  <c r="P41" i="79"/>
  <c r="O41" i="79"/>
  <c r="X39" i="79"/>
  <c r="W39" i="79"/>
  <c r="V39" i="79"/>
  <c r="U39" i="79"/>
  <c r="T39" i="79"/>
  <c r="S39" i="79"/>
  <c r="R39" i="79"/>
  <c r="Q39" i="79"/>
  <c r="P39" i="79"/>
  <c r="O39" i="79"/>
  <c r="X38" i="79"/>
  <c r="W38" i="79"/>
  <c r="V38" i="79"/>
  <c r="U38" i="79"/>
  <c r="T38" i="79"/>
  <c r="S38" i="79"/>
  <c r="R38" i="79"/>
  <c r="Q38" i="79"/>
  <c r="P38" i="79"/>
  <c r="O38" i="79"/>
  <c r="P561" i="79" l="1"/>
  <c r="Q561" i="79"/>
  <c r="R561" i="79"/>
  <c r="S561" i="79"/>
  <c r="T561" i="79"/>
  <c r="U561" i="79"/>
  <c r="V561" i="79"/>
  <c r="W561" i="79"/>
  <c r="X561" i="79"/>
  <c r="M378" i="79" l="1"/>
  <c r="L378" i="79"/>
  <c r="K378" i="79"/>
  <c r="J378" i="79"/>
  <c r="I378" i="79"/>
  <c r="H378" i="79"/>
  <c r="G378" i="79"/>
  <c r="F378" i="79"/>
  <c r="E378" i="79"/>
  <c r="D378" i="79"/>
  <c r="Y32" i="46" l="1"/>
  <c r="P195" i="79" l="1"/>
  <c r="Q195" i="79"/>
  <c r="R195" i="79"/>
  <c r="S195" i="79"/>
  <c r="T195" i="79"/>
  <c r="U195" i="79"/>
  <c r="V195" i="79"/>
  <c r="W195" i="79"/>
  <c r="X195" i="79"/>
  <c r="P378" i="79"/>
  <c r="Q378" i="79"/>
  <c r="R378" i="79"/>
  <c r="S378" i="79"/>
  <c r="T378" i="79"/>
  <c r="U378" i="79"/>
  <c r="V378" i="79"/>
  <c r="W378" i="79"/>
  <c r="X378" i="79"/>
  <c r="P127" i="46" l="1"/>
  <c r="Q127" i="46"/>
  <c r="R127" i="46"/>
  <c r="S127" i="46"/>
  <c r="T127" i="46"/>
  <c r="U127" i="46"/>
  <c r="V127" i="46"/>
  <c r="W127" i="46"/>
  <c r="X127" i="46"/>
  <c r="E127" i="46"/>
  <c r="F127" i="46"/>
  <c r="G127" i="46"/>
  <c r="H127" i="46"/>
  <c r="I127" i="46"/>
  <c r="J127" i="46"/>
  <c r="K127" i="46"/>
  <c r="L127" i="46"/>
  <c r="M127" i="46"/>
  <c r="E255" i="46"/>
  <c r="F255" i="46"/>
  <c r="G255" i="46"/>
  <c r="H255" i="46"/>
  <c r="I255" i="46"/>
  <c r="J255" i="46"/>
  <c r="K255" i="46"/>
  <c r="L255" i="46"/>
  <c r="M255" i="46"/>
  <c r="P255" i="46"/>
  <c r="Q255" i="46"/>
  <c r="R255" i="46"/>
  <c r="S255" i="46"/>
  <c r="T255" i="46"/>
  <c r="U255" i="46"/>
  <c r="V255" i="46"/>
  <c r="W255" i="46"/>
  <c r="X255" i="46"/>
  <c r="P384" i="46"/>
  <c r="Q384" i="46"/>
  <c r="R384" i="46"/>
  <c r="S384" i="46"/>
  <c r="T384" i="46"/>
  <c r="U384" i="46"/>
  <c r="V384" i="46"/>
  <c r="W384" i="46"/>
  <c r="X384" i="46"/>
  <c r="E384" i="46"/>
  <c r="F384" i="46"/>
  <c r="G384" i="46"/>
  <c r="H384" i="46"/>
  <c r="I384" i="46"/>
  <c r="J384" i="46"/>
  <c r="K384" i="46"/>
  <c r="L384" i="46"/>
  <c r="M384" i="46"/>
  <c r="Z193" i="79" l="1"/>
  <c r="E561" i="79" l="1"/>
  <c r="F561" i="79"/>
  <c r="G561" i="79"/>
  <c r="H561" i="79"/>
  <c r="I561" i="79"/>
  <c r="J561" i="79"/>
  <c r="K561" i="79"/>
  <c r="L561" i="79"/>
  <c r="M561" i="79"/>
  <c r="G195" i="79"/>
  <c r="J195" i="79"/>
  <c r="K195" i="79"/>
  <c r="L195" i="79"/>
  <c r="M195" i="79"/>
  <c r="E195" i="79"/>
  <c r="F195" i="79"/>
  <c r="H195" i="79"/>
  <c r="I195" i="79"/>
  <c r="N184" i="79" l="1"/>
  <c r="D22" i="45" l="1"/>
  <c r="O927" i="79" l="1"/>
  <c r="AM139" i="79" l="1"/>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395" i="79" l="1"/>
  <c r="Y393" i="79"/>
  <c r="Y394" i="79"/>
  <c r="Y392" i="79"/>
  <c r="Z394" i="79"/>
  <c r="Z392" i="79"/>
  <c r="Z395" i="79"/>
  <c r="Z393" i="79"/>
  <c r="Z208" i="79"/>
  <c r="Z576" i="79"/>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95" i="45" l="1"/>
  <c r="O47" i="44"/>
  <c r="O46" i="44"/>
  <c r="O44" i="44"/>
  <c r="O45" i="44"/>
  <c r="AF392" i="79"/>
  <c r="AF393" i="79"/>
  <c r="AF394" i="79"/>
  <c r="AF395" i="79"/>
  <c r="AF378" i="79"/>
  <c r="M44" i="44"/>
  <c r="M45" i="44"/>
  <c r="M46" i="44"/>
  <c r="M47" i="44"/>
  <c r="AJ392" i="79"/>
  <c r="AJ393" i="79"/>
  <c r="AJ394" i="79"/>
  <c r="AJ395" i="79"/>
  <c r="AJ378" i="79"/>
  <c r="AH392" i="79"/>
  <c r="AH393" i="79"/>
  <c r="AH394" i="79"/>
  <c r="AH395" i="79"/>
  <c r="AH378" i="79"/>
  <c r="AL393" i="79"/>
  <c r="AL394" i="79"/>
  <c r="AL395" i="79"/>
  <c r="AL392" i="79"/>
  <c r="AL378" i="79"/>
  <c r="C109" i="45"/>
  <c r="Q46" i="44"/>
  <c r="Q45" i="44"/>
  <c r="Q47" i="44"/>
  <c r="Q44" i="44"/>
  <c r="AG392" i="79"/>
  <c r="AG393" i="79"/>
  <c r="AG394" i="79"/>
  <c r="AG395" i="79"/>
  <c r="AG378" i="79"/>
  <c r="K53" i="44"/>
  <c r="K44" i="44"/>
  <c r="K45" i="44"/>
  <c r="K46" i="44"/>
  <c r="K47" i="44"/>
  <c r="AK393" i="79"/>
  <c r="AK392" i="79"/>
  <c r="AK394" i="79"/>
  <c r="AK395" i="79"/>
  <c r="AK378" i="79"/>
  <c r="C102" i="45"/>
  <c r="P46" i="44"/>
  <c r="P47" i="44"/>
  <c r="P44" i="44"/>
  <c r="P45" i="44"/>
  <c r="AI392" i="79"/>
  <c r="AI393" i="79"/>
  <c r="AI394" i="79"/>
  <c r="AI395" i="79"/>
  <c r="AI378" i="79"/>
  <c r="N46" i="44"/>
  <c r="L53" i="44"/>
  <c r="L47" i="44"/>
  <c r="L44" i="44"/>
  <c r="L45" i="44"/>
  <c r="L46" i="44"/>
  <c r="N44" i="44"/>
  <c r="N45" i="44"/>
  <c r="N47" i="44"/>
  <c r="AL531" i="46"/>
  <c r="AL529" i="46"/>
  <c r="P53" i="44"/>
  <c r="O53" i="44"/>
  <c r="M53" i="44"/>
  <c r="N53" i="44"/>
  <c r="AK138" i="46"/>
  <c r="AK141" i="46"/>
  <c r="AK140" i="46"/>
  <c r="AK143" i="46"/>
  <c r="AK142" i="46"/>
  <c r="AK139" i="46"/>
  <c r="N48" i="44"/>
  <c r="M52" i="44"/>
  <c r="M48" i="44"/>
  <c r="M51" i="44"/>
  <c r="M49" i="44"/>
  <c r="M50" i="44"/>
  <c r="N51" i="44"/>
  <c r="N52" i="44"/>
  <c r="L51" i="44"/>
  <c r="L52" i="44"/>
  <c r="L48" i="44"/>
  <c r="L50" i="44"/>
  <c r="L49" i="44"/>
  <c r="P51" i="44"/>
  <c r="P50" i="44"/>
  <c r="P52" i="44"/>
  <c r="P48" i="44"/>
  <c r="P49" i="44"/>
  <c r="K50" i="44"/>
  <c r="K49" i="44"/>
  <c r="K51" i="44"/>
  <c r="K52" i="44"/>
  <c r="K48" i="44"/>
  <c r="O50" i="44"/>
  <c r="O51" i="44"/>
  <c r="O49" i="44"/>
  <c r="O52" i="44"/>
  <c r="O48" i="44"/>
  <c r="N50" i="44"/>
  <c r="N49" i="44"/>
  <c r="Q52" i="44"/>
  <c r="Q50" i="44"/>
  <c r="Q48" i="44"/>
  <c r="Q53" i="44"/>
  <c r="Q51" i="44"/>
  <c r="Q49" i="44"/>
  <c r="C67" i="45"/>
  <c r="C74" i="45"/>
  <c r="C81" i="45"/>
  <c r="AK944" i="79"/>
  <c r="AK927" i="79"/>
  <c r="AK578" i="79"/>
  <c r="AK577" i="79"/>
  <c r="AK561" i="79"/>
  <c r="AK576" i="79"/>
  <c r="AK212" i="79"/>
  <c r="AK211" i="79"/>
  <c r="AK195" i="79"/>
  <c r="AK210" i="79"/>
  <c r="AK209" i="79"/>
  <c r="AK208" i="79"/>
  <c r="AK761" i="79"/>
  <c r="AK744" i="79"/>
  <c r="AK760"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AL577" i="79" l="1"/>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Z944" i="79"/>
  <c r="Z761" i="79"/>
  <c r="Z760"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378" i="79" s="1"/>
  <c r="AB402" i="79"/>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B211" i="79" l="1"/>
  <c r="AB210" i="79"/>
  <c r="AB209" i="79"/>
  <c r="AB212" i="79"/>
  <c r="AB208" i="79"/>
  <c r="AB195" i="79"/>
  <c r="AB576" i="79"/>
  <c r="AB561" i="79"/>
  <c r="H53" i="44"/>
  <c r="H44" i="44"/>
  <c r="H46" i="44"/>
  <c r="H45" i="44"/>
  <c r="H47" i="44"/>
  <c r="H50" i="44"/>
  <c r="I53" i="44"/>
  <c r="I44" i="44"/>
  <c r="I45" i="44"/>
  <c r="I46" i="44"/>
  <c r="I47" i="44"/>
  <c r="I50" i="44"/>
  <c r="G53" i="44"/>
  <c r="G45" i="44"/>
  <c r="G46" i="44"/>
  <c r="G47" i="44"/>
  <c r="G44" i="44"/>
  <c r="G50" i="44"/>
  <c r="AA378" i="79"/>
  <c r="AA395" i="79"/>
  <c r="AA394" i="79"/>
  <c r="AA392" i="79"/>
  <c r="AA393" i="79"/>
  <c r="D45" i="44"/>
  <c r="D46" i="44"/>
  <c r="D47" i="44"/>
  <c r="D44" i="44"/>
  <c r="D50" i="44"/>
  <c r="AD395" i="79"/>
  <c r="AD392" i="79"/>
  <c r="AD393" i="79"/>
  <c r="AD394" i="79"/>
  <c r="AD378" i="79"/>
  <c r="AE392" i="79"/>
  <c r="AE393" i="79"/>
  <c r="AE394" i="79"/>
  <c r="AE395" i="79"/>
  <c r="AE378" i="79"/>
  <c r="F45" i="44"/>
  <c r="F46" i="44"/>
  <c r="F47" i="44"/>
  <c r="F44" i="44"/>
  <c r="AB393" i="79"/>
  <c r="AB392" i="79"/>
  <c r="AB395" i="79"/>
  <c r="AB394" i="79"/>
  <c r="E53" i="44"/>
  <c r="E46" i="44"/>
  <c r="E47" i="44"/>
  <c r="E44" i="44"/>
  <c r="E45" i="44"/>
  <c r="E50" i="44"/>
  <c r="AC395" i="79"/>
  <c r="AC394" i="79"/>
  <c r="AC392" i="79"/>
  <c r="AC393" i="79"/>
  <c r="AC378" i="79"/>
  <c r="J53" i="44"/>
  <c r="J44" i="44"/>
  <c r="J45" i="44"/>
  <c r="J47" i="44"/>
  <c r="J46" i="44"/>
  <c r="F53" i="44"/>
  <c r="F50" i="44"/>
  <c r="AC576" i="79"/>
  <c r="AC578" i="79"/>
  <c r="AC577" i="79"/>
  <c r="D53" i="44"/>
  <c r="AD212" i="79"/>
  <c r="AD208" i="79"/>
  <c r="AD211" i="79"/>
  <c r="AD210" i="79"/>
  <c r="AD209" i="79"/>
  <c r="AD127" i="46"/>
  <c r="AD138" i="46"/>
  <c r="AD141" i="46"/>
  <c r="AD140" i="46"/>
  <c r="AD143" i="46"/>
  <c r="AD142" i="46"/>
  <c r="AD139" i="46"/>
  <c r="G49" i="44"/>
  <c r="G52" i="44"/>
  <c r="G48" i="44"/>
  <c r="G51" i="44"/>
  <c r="H51" i="44"/>
  <c r="H52" i="44"/>
  <c r="H49" i="44"/>
  <c r="H48" i="44"/>
  <c r="E52" i="44"/>
  <c r="E48" i="44"/>
  <c r="E49" i="44"/>
  <c r="E51" i="44"/>
  <c r="F49" i="44"/>
  <c r="F52" i="44"/>
  <c r="F48" i="44"/>
  <c r="F51" i="44"/>
  <c r="J49" i="44"/>
  <c r="J52" i="44"/>
  <c r="J48" i="44"/>
  <c r="J50" i="44"/>
  <c r="J51" i="44"/>
  <c r="D52" i="44"/>
  <c r="D48" i="44"/>
  <c r="D51" i="44"/>
  <c r="D49" i="44"/>
  <c r="I52" i="44"/>
  <c r="I48" i="44"/>
  <c r="I51" i="44"/>
  <c r="I49" i="44"/>
  <c r="AB760" i="79"/>
  <c r="AB761" i="79"/>
  <c r="AB744" i="79"/>
  <c r="AD577" i="79"/>
  <c r="AD561" i="79"/>
  <c r="AD578" i="79"/>
  <c r="AB577" i="79"/>
  <c r="AB578" i="79"/>
  <c r="AA760" i="79"/>
  <c r="AA744" i="79"/>
  <c r="AA761" i="79"/>
  <c r="AA578" i="79"/>
  <c r="AA577" i="79"/>
  <c r="AA561" i="79"/>
  <c r="AD927" i="79"/>
  <c r="AC561" i="79"/>
  <c r="AC927" i="79"/>
  <c r="AE561" i="79"/>
  <c r="AE578" i="79"/>
  <c r="AE577" i="79"/>
  <c r="AE576" i="79"/>
  <c r="AD761" i="79"/>
  <c r="AD744" i="79"/>
  <c r="AD760" i="79"/>
  <c r="AE944" i="79"/>
  <c r="AE927"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C129" i="45" s="1"/>
  <c r="K23" i="45"/>
  <c r="C130" i="45" s="1"/>
  <c r="E30" i="45"/>
  <c r="E23" i="45"/>
  <c r="I128"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M128" i="45" s="1"/>
  <c r="I86" i="45"/>
  <c r="I72" i="45"/>
  <c r="I100" i="45"/>
  <c r="N128" i="45" s="1"/>
  <c r="I114" i="45"/>
  <c r="P128" i="45" s="1"/>
  <c r="I107" i="45"/>
  <c r="O128" i="45" s="1"/>
  <c r="I79" i="45"/>
  <c r="F58" i="45"/>
  <c r="F107" i="45"/>
  <c r="F86" i="45"/>
  <c r="F100" i="45"/>
  <c r="F72" i="45"/>
  <c r="F93" i="45"/>
  <c r="F114" i="45"/>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H37" i="45"/>
  <c r="H65" i="45"/>
  <c r="H30" i="45"/>
  <c r="I23" i="45"/>
  <c r="C128" i="45" s="1"/>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L129" i="45"/>
  <c r="AF516" i="46"/>
  <c r="H130" i="45"/>
  <c r="C133" i="45"/>
  <c r="Y1113" i="79" s="1"/>
  <c r="N130" i="45"/>
  <c r="AG258" i="46"/>
  <c r="AG259" i="46" s="1"/>
  <c r="K128" i="45"/>
  <c r="AJ516" i="46"/>
  <c r="AJ520" i="46" s="1"/>
  <c r="AG387" i="46"/>
  <c r="G129" i="45"/>
  <c r="E129" i="45"/>
  <c r="AA381" i="79" s="1"/>
  <c r="AA382" i="79" s="1"/>
  <c r="AF258" i="46"/>
  <c r="Y258" i="46"/>
  <c r="Y259" i="46" s="1"/>
  <c r="F128" i="45"/>
  <c r="E130" i="45"/>
  <c r="AK564" i="79" s="1"/>
  <c r="L130" i="45"/>
  <c r="J128" i="45"/>
  <c r="AG516" i="46"/>
  <c r="AG520" i="46" s="1"/>
  <c r="AF130" i="46"/>
  <c r="AF131" i="46" s="1"/>
  <c r="K54" i="43" s="1"/>
  <c r="I129" i="45"/>
  <c r="AG130" i="46"/>
  <c r="AG131" i="46" s="1"/>
  <c r="L54" i="43" s="1"/>
  <c r="G128" i="45"/>
  <c r="E128" i="45"/>
  <c r="D129" i="45"/>
  <c r="H128" i="45"/>
  <c r="F130" i="45"/>
  <c r="C132" i="45"/>
  <c r="M130" i="45"/>
  <c r="AH258" i="46"/>
  <c r="L128" i="45"/>
  <c r="AI516" i="46"/>
  <c r="K129" i="45"/>
  <c r="K130" i="45"/>
  <c r="J129" i="45"/>
  <c r="AH516" i="46"/>
  <c r="AI387" i="46"/>
  <c r="AI389" i="46" s="1"/>
  <c r="F129" i="45"/>
  <c r="H129" i="45"/>
  <c r="D130" i="45"/>
  <c r="I130" i="45"/>
  <c r="J130" i="45"/>
  <c r="AF387" i="46"/>
  <c r="AH130" i="46"/>
  <c r="AH131" i="46" s="1"/>
  <c r="M54" i="43" s="1"/>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Y755" i="79"/>
  <c r="Y753" i="79"/>
  <c r="AK573" i="79"/>
  <c r="P73" i="43"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D198" i="79"/>
  <c r="AD201" i="79" s="1"/>
  <c r="AE381" i="79"/>
  <c r="AE384" i="79" s="1"/>
  <c r="AD564"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H132" i="46"/>
  <c r="M55" i="43" s="1"/>
  <c r="R26" i="47" s="1"/>
  <c r="AG198" i="79"/>
  <c r="AG202" i="79" s="1"/>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E201" i="79" l="1"/>
  <c r="AE205" i="79"/>
  <c r="J67" i="43" s="1"/>
  <c r="AE199" i="79"/>
  <c r="AE200" i="79"/>
  <c r="AE203" i="79"/>
  <c r="AB570" i="79"/>
  <c r="AB569" i="79"/>
  <c r="AB201" i="79"/>
  <c r="AB202" i="79"/>
  <c r="AA199" i="79"/>
  <c r="AA202" i="79"/>
  <c r="AA203" i="79"/>
  <c r="AD569" i="79"/>
  <c r="AD573" i="79"/>
  <c r="I73" i="43" s="1"/>
  <c r="Z202" i="79"/>
  <c r="Z203" i="79"/>
  <c r="AJ570" i="79"/>
  <c r="AJ573" i="79"/>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O73" i="43"/>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6" i="79"/>
  <c r="D75" i="43" s="1"/>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AE204" i="79" l="1"/>
  <c r="J66" i="43" s="1"/>
  <c r="O86" i="47" s="1"/>
  <c r="AM205" i="79"/>
  <c r="G104" i="43" s="1"/>
  <c r="AD572" i="79"/>
  <c r="I72" i="43" s="1"/>
  <c r="AJ572" i="79"/>
  <c r="O72" i="43" s="1"/>
  <c r="AM521" i="46"/>
  <c r="AM523" i="46" s="1"/>
  <c r="U31" i="47"/>
  <c r="R55"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Z756" i="79"/>
  <c r="E75" i="43" s="1"/>
  <c r="J94" i="43"/>
  <c r="L97" i="43"/>
  <c r="AL756" i="79"/>
  <c r="Q75" i="43" s="1"/>
  <c r="AF756" i="79"/>
  <c r="K75" i="43" s="1"/>
  <c r="AD940" i="79"/>
  <c r="I78" i="43" s="1"/>
  <c r="J95" i="43"/>
  <c r="I96" i="43"/>
  <c r="Y572" i="79"/>
  <c r="D72" i="43" s="1"/>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38" i="47"/>
  <c r="J19" i="47"/>
  <c r="O45" i="47"/>
  <c r="O16" i="47"/>
  <c r="O46" i="47"/>
  <c r="O48" i="47"/>
  <c r="O62" i="47"/>
  <c r="O19" i="47"/>
  <c r="O64" i="47"/>
  <c r="O23" i="47"/>
  <c r="O60" i="47"/>
  <c r="O41" i="47"/>
  <c r="O52" i="47"/>
  <c r="O17" i="47"/>
  <c r="O40" i="47"/>
  <c r="O61" i="47"/>
  <c r="O35" i="47"/>
  <c r="O50" i="47"/>
  <c r="O49" i="47"/>
  <c r="J16" i="47"/>
  <c r="O20" i="47"/>
  <c r="O68" i="47"/>
  <c r="O32" i="47"/>
  <c r="I30" i="47"/>
  <c r="I15" i="47"/>
  <c r="J24" i="47"/>
  <c r="J20" i="47"/>
  <c r="J26" i="47"/>
  <c r="O25" i="47"/>
  <c r="O18" i="47"/>
  <c r="O24" i="47"/>
  <c r="O63" i="47"/>
  <c r="O54" i="47"/>
  <c r="O33" i="47"/>
  <c r="O31" i="47"/>
  <c r="O36" i="47"/>
  <c r="O37" i="47"/>
  <c r="O69" i="47"/>
  <c r="O30" i="47"/>
  <c r="O70" i="47"/>
  <c r="J17" i="47"/>
  <c r="J25" i="47"/>
  <c r="J22" i="47"/>
  <c r="O15" i="47"/>
  <c r="O26" i="47"/>
  <c r="O21"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E29" i="43" l="1"/>
  <c r="E31" i="43"/>
  <c r="E30" i="43"/>
  <c r="E32" i="43"/>
  <c r="O78" i="47"/>
  <c r="O84" i="47"/>
  <c r="O81" i="47"/>
  <c r="O79" i="47"/>
  <c r="O76" i="47"/>
  <c r="O77" i="47"/>
  <c r="O80" i="47"/>
  <c r="O82" i="47"/>
  <c r="O98" i="47"/>
  <c r="O75" i="47"/>
  <c r="O83" i="47"/>
  <c r="O85" i="47"/>
  <c r="U83" i="47"/>
  <c r="H20"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R86" i="43" s="1"/>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Tandem Energy Services</author>
  </authors>
  <commentList>
    <comment ref="J18" authorId="0" shapeId="0" xr:uid="{00000000-0006-0000-0700-000001000000}">
      <text>
        <r>
          <rPr>
            <b/>
            <sz val="9"/>
            <color indexed="81"/>
            <rFont val="Tahoma"/>
            <family val="2"/>
          </rPr>
          <t>Tandem Energy Services:</t>
        </r>
        <r>
          <rPr>
            <sz val="9"/>
            <color indexed="81"/>
            <rFont val="Tahoma"/>
            <family val="2"/>
          </rPr>
          <t xml:space="preserve">
Used the average of both volumetric rates. This for 16/17/18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<sst xmlns="http://schemas.openxmlformats.org/spreadsheetml/2006/main" count="2960" uniqueCount="732">
  <si>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</si>
  <si>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</si>
  <si>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</si>
  <si>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</si>
  <si>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</si>
  <si>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</si>
  <si>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</si>
  <si>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</si>
  <si>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</si>
  <si>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</si>
  <si>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</si>
  <si>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</si>
  <si>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</si>
  <si>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</si>
  <si>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</si>
  <si>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</si>
  <si>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</si>
  <si>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</si>
  <si>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</si>
  <si>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</si>
  <si>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</si>
  <si>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</si>
  <si>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</si>
  <si>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</si>
  <si>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</si>
  <si>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</si>
  <si>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</si>
  <si>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</si>
  <si>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</si>
  <si>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</si>
  <si>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</si>
  <si>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</si>
  <si>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</si>
  <si>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</si>
  <si>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</si>
  <si>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</si>
  <si>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</si>
  <si>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</si>
  <si>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</si>
  <si>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</si>
  <si>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</si>
  <si>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</si>
  <si>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</si>
  <si>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</si>
  <si>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</si>
  <si>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</si>
  <si>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</si>
  <si>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</si>
  <si>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</si>
  <si>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</si>
  <si>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</si>
  <si>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</si>
  <si>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</si>
  <si>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</si>
  <si>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</si>
  <si>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</si>
  <si>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</si>
  <si>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</si>
  <si>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</si>
  <si>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</si>
  <si>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</si>
  <si>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</si>
  <si>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</si>
  <si>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</si>
  <si>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</si>
  <si>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</si>
  <si>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</si>
  <si>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</si>
  <si>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</si>
  <si>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</si>
  <si>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</si>
  <si>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</si>
  <si>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</si>
  <si>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</si>
  <si>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</si>
  <si>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</si>
  <si>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</si>
  <si>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</si>
  <si>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</si>
  <si>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</si>
  <si>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</si>
  <si>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</si>
  <si>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</si>
  <si>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</si>
  <si>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</si>
  <si>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</si>
  <si>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</si>
  <si>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</si>
  <si>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</si>
  <si>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</si>
  <si>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</si>
  <si>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</si>
  <si>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</si>
  <si>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</si>
  <si>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</si>
  <si>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</si>
  <si>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</si>
  <si>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</si>
  <si>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</si>
  <si>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</si>
  <si>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</si>
  <si>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</si>
  <si>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</si>
  <si>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</si>
  <si>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</si>
  <si>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</si>
  <si>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</si>
  <si>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</si>
  <si>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</si>
  <si>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</si>
  <si>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</si>
  <si>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</si>
  <si>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</si>
  <si>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</si>
  <si>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</si>
  <si>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</si>
  <si>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</si>
  <si>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</si>
  <si>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</si>
  <si>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</si>
  <si>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</si>
  <si>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</si>
  <si>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</si>
  <si>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</si>
  <si>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</si>
  <si>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</si>
  <si>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</si>
  <si>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</si>
  <si>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</si>
  <si>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</si>
  <si>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</si>
  <si>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</si>
  <si>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</si>
  <si>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</si>
  <si>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</si>
  <si>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</si>
  <si>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</si>
  <si>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</si>
  <si>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</si>
  <si>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</si>
  <si>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</si>
  <si>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</si>
  <si>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</si>
  <si>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</si>
  <si>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</si>
  <si>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</si>
  <si>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</si>
  <si>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</si>
  <si>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</si>
  <si>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</si>
  <si>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</si>
  <si>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</si>
  <si>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</si>
  <si>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</si>
  <si>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</si>
  <si>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</si>
  <si>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</si>
  <si>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</si>
  <si>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</si>
  <si>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</si>
  <si>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</si>
  <si>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</si>
  <si>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</si>
  <si>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</si>
  <si>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</si>
  <si>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</si>
  <si>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</si>
  <si>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</si>
  <si>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</si>
  <si>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</si>
  <si>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</si>
  <si>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</si>
  <si>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</si>
  <si>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</si>
  <si>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</si>
  <si>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</si>
  <si>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</si>
  <si>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</si>
  <si>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</si>
  <si>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</si>
  <si>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</si>
  <si>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</si>
  <si>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</si>
  <si>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</si>
  <si>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</si>
  <si>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</si>
  <si>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</si>
  <si>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</si>
  <si>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</si>
  <si>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</si>
  <si>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</si>
  <si>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</si>
  <si>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</si>
  <si>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</si>
  <si>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</si>
  <si>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</si>
  <si>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</si>
  <si>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</si>
  <si>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</si>
  <si>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</si>
  <si>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</si>
  <si>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</si>
  <si>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</si>
  <si>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</si>
  <si>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</si>
  <si>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</si>
  <si>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</si>
  <si>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</si>
  <si>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</si>
  <si>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</si>
  <si>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</si>
  <si>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</si>
  <si>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</si>
  <si>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</si>
  <si>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</si>
  <si>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</si>
  <si>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</si>
  <si>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</si>
  <si>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</si>
  <si>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</si>
  <si>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</si>
  <si>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</si>
  <si>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</si>
  <si>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</si>
  <si>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</si>
  <si>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</si>
  <si>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</si>
  <si>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</si>
  <si>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</si>
  <si>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</si>
  <si>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</si>
  <si>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</si>
  <si>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</si>
  <si>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</si>
  <si>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</si>
  <si>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</si>
  <si>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</si>
  <si>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</si>
  <si>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</si>
  <si>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</si>
  <si>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</si>
  <si>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</si>
  <si>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</si>
  <si>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</si>
  <si>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</si>
  <si>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</si>
  <si>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</si>
  <si>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</si>
  <si>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</si>
  <si>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</si>
  <si>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</si>
  <si>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</si>
  <si>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</si>
  <si>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</si>
  <si>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</si>
  <si>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</si>
  <si>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</si>
  <si>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</si>
  <si>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</si>
  <si>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</si>
  <si>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</si>
  <si>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</si>
  <si>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</si>
  <si>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</si>
  <si>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</si>
  <si>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</si>
  <si>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</si>
  <si>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</si>
  <si>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</si>
  <si>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</si>
  <si>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</si>
  <si>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</si>
  <si>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</si>
  <si>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</si>
  <si>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</si>
  <si>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</si>
  <si>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</si>
  <si>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</si>
  <si>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</si>
  <si>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</si>
  <si>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</si>
  <si>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</si>
  <si>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</si>
  <si>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</si>
  <si>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</si>
  <si>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</si>
  <si>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</si>
  <si>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</si>
  <si>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</si>
  <si>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</si>
  <si>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</si>
  <si>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</si>
  <si>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</si>
  <si>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</si>
  <si>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</si>
  <si>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</si>
  <si>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</si>
  <si>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</si>
  <si>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</si>
  <si>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</si>
  <si>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</si>
  <si>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</si>
  <si>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</si>
  <si>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</si>
  <si>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</si>
  <si>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</si>
  <si>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</si>
  <si>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</si>
  <si>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</si>
  <si>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</si>
  <si>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</si>
  <si>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</si>
  <si>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</si>
  <si>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</si>
  <si>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</si>
  <si>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</si>
  <si>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</si>
  <si>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</si>
  <si>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</si>
  <si>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</si>
  <si>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</si>
  <si>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</si>
  <si>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</si>
  <si>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</si>
  <si>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</si>
  <si>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</si>
  <si>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</si>
  <si>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</si>
  <si>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</si>
  <si>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</si>
  <si>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</si>
  <si>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</si>
  <si>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</si>
  <si>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</si>
  <si>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</si>
  <si>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</si>
  <si>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</si>
  <si>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</si>
  <si>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</si>
  <si>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</si>
  <si>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</si>
  <si>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</si>
  <si>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</si>
  <si>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</si>
  <si>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</si>
  <si>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</si>
  <si>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</si>
  <si>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</si>
  <si>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</si>
  <si>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</si>
  <si>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</si>
  <si>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</si>
  <si>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</si>
  <si>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</si>
  <si>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</si>
  <si>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</si>
  <si>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</si>
  <si>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</si>
  <si>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</si>
  <si>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</si>
  <si>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</si>
  <si>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</si>
  <si>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</si>
  <si>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</si>
  <si>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</si>
  <si>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</si>
  <si>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</si>
  <si>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</si>
  <si>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</si>
  <si>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</si>
  <si>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</si>
  <si>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</si>
  <si>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</si>
  <si>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</si>
  <si>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</si>
  <si>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</si>
  <si>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</si>
  <si>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</si>
  <si>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</si>
  <si>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</si>
  <si>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</si>
  <si>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</si>
  <si>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</si>
  <si>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</si>
  <si>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</si>
  <si>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</si>
  <si>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</si>
  <si>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</si>
  <si>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</si>
  <si>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</si>
  <si>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</si>
  <si>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</si>
  <si>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</si>
  <si>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</si>
  <si>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</si>
  <si>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</si>
  <si>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</si>
  <si>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</si>
  <si>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</si>
  <si>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</si>
  <si>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</si>
  <si>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</si>
  <si>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</si>
  <si>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</si>
  <si>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</si>
  <si>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</si>
  <si>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</si>
  <si>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</si>
  <si>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</si>
  <si>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</si>
  <si>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</si>
  <si>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</si>
  <si>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</si>
  <si>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</si>
  <si>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</si>
  <si>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</si>
  <si>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</si>
  <si>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</si>
  <si>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</si>
  <si>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</si>
  <si>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</si>
  <si>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</si>
  <si>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</si>
  <si>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</si>
  <si>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</si>
  <si>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</si>
  <si>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</si>
  <si>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</si>
  <si>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</si>
  <si>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</si>
  <si>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</si>
  <si>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</si>
  <si>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</si>
  <si>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</si>
  <si>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</si>
  <si>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</si>
  <si>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</si>
  <si>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</si>
  <si>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</si>
  <si>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</si>
  <si>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</si>
  <si>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</si>
  <si>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</si>
  <si>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</si>
  <si>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</si>
  <si>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</si>
  <si>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</si>
  <si>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</si>
  <si>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</si>
  <si>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</si>
  <si>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</si>
  <si>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</si>
  <si>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</si>
  <si>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</si>
  <si>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</si>
  <si>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</si>
  <si>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</si>
  <si>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</si>
  <si>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</si>
  <si>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</si>
  <si>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</si>
  <si>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</si>
  <si>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</si>
  <si>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</si>
  <si>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</si>
  <si>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</si>
  <si>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</si>
  <si>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</si>
  <si>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</si>
  <si>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</si>
  <si>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</si>
  <si>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</si>
  <si>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</si>
  <si>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</si>
  <si>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</si>
  <si>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</si>
  <si>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</si>
  <si>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</si>
  <si>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</si>
  <si>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</si>
  <si>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</si>
  <si>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</si>
  <si>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</si>
  <si>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</si>
  <si>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</si>
  <si>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</si>
  <si>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</si>
  <si>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</si>
  <si>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</si>
  <si>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</si>
  <si>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</si>
  <si>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</si>
  <si>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</si>
  <si>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</si>
  <si>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</si>
  <si>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</si>
  <si>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</si>
  <si>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</si>
  <si>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</si>
  <si>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</si>
  <si>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</si>
  <si>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</si>
  <si>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</si>
  <si>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</si>
  <si>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</si>
  <si>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</si>
  <si>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</si>
  <si>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</si>
  <si>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</si>
  <si>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</si>
  <si>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</si>
  <si>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</si>
  <si>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</si>
  <si>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</si>
  <si>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</si>
  <si>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</si>
  <si>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</si>
  <si>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</si>
  <si>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</si>
  <si>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</si>
  <si>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</si>
  <si>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</si>
  <si>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</si>
  <si>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</si>
  <si>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</si>
  <si>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</si>
  <si>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</si>
  <si>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</si>
  <si>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</si>
  <si>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</si>
  <si>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</si>
  <si>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</si>
  <si>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</si>
  <si>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</si>
  <si>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</si>
  <si>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</si>
  <si>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</si>
  <si>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</si>
  <si>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</si>
  <si>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</si>
  <si>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</si>
  <si>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</si>
  <si>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</si>
  <si>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</si>
  <si>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</si>
  <si>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</si>
  <si>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</si>
  <si>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</si>
  <si>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</si>
  <si>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</si>
  <si>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</si>
  <si>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</si>
  <si>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</si>
  <si>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</si>
  <si>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</si>
  <si>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</si>
  <si>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</si>
  <si>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</si>
  <si>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</si>
  <si>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</si>
  <si>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</si>
  <si>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</si>
  <si>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</si>
  <si>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</si>
  <si>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</si>
  <si>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</si>
  <si>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</si>
  <si>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</si>
  <si>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</si>
  <si>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</si>
  <si>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</si>
  <si>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</si>
  <si>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</si>
  <si>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</si>
  <si>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</si>
  <si>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</si>
  <si>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</si>
  <si>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</si>
  <si>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</si>
  <si>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</si>
  <si>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</si>
  <si>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</si>
  <si>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</si>
  <si>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</si>
  <si>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</si>
  <si>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</si>
  <si>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</si>
  <si>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</si>
  <si>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</si>
  <si>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</si>
  <si>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</si>
  <si>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</si>
  <si>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</si>
  <si>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</si>
  <si>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</si>
  <si>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</si>
  <si>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</si>
  <si>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</si>
  <si>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</si>
  <si>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</si>
  <si>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</si>
  <si>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</si>
  <si>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</si>
  <si>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</si>
  <si>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</si>
  <si>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</si>
  <si>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</si>
  <si>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</si>
  <si>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</si>
  <si>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</si>
  <si>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</si>
  <si>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</si>
  <si>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</si>
  <si>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</si>
  <si>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</si>
  <si>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</si>
  <si>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</si>
  <si>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</si>
  <si>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</si>
  <si>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</si>
  <si>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</si>
  <si>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</si>
  <si>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</si>
  <si>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</si>
  <si>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</si>
  <si>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</si>
  <si>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</si>
  <si>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</si>
  <si>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</si>
  <si>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</si>
  <si>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</si>
  <si>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</si>
  <si>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</si>
  <si>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</si>
  <si>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</si>
  <si>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</si>
  <si>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</si>
  <si>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</si>
  <si>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</si>
  <si>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</si>
  <si>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</si>
  <si>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</si>
  <si>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</si>
  <si>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</si>
  <si>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</si>
  <si>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</si>
  <si>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</si>
  <si>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</si>
  <si>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</si>
  <si>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</si>
  <si>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</si>
  <si>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</si>
  <si>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</si>
  <si>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</si>
  <si>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</si>
  <si>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</si>
  <si>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</si>
  <si>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</si>
  <si>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</si>
  <si>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</si>
  <si>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</si>
  <si>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</si>
  <si>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</si>
  <si>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</si>
  <si>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</si>
  <si>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</si>
  <si>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</si>
  <si>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</si>
  <si>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</si>
  <si>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</si>
  <si>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</si>
  <si>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</si>
  <si>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</si>
  <si>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</si>
  <si>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</si>
  <si>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</si>
  <si>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</si>
  <si>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</si>
  <si>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</si>
  <si>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</si>
  <si>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</si>
  <si>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</si>
  <si>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</si>
  <si>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Residential Direct Mail LDC Innovation Fund Pilot Program</t>
  </si>
  <si>
    <t>Save on Energy Instant Discount Program</t>
  </si>
  <si>
    <t>Instant Savings Local Program</t>
  </si>
  <si>
    <t>Whole Home Pilot Program</t>
  </si>
  <si>
    <t>Seasonal (kWh)</t>
  </si>
  <si>
    <t>R2 (kW)</t>
  </si>
  <si>
    <t>R1 (kWh)</t>
  </si>
  <si>
    <t xml:space="preserve"> </t>
  </si>
  <si>
    <t>EB-2009-0278</t>
  </si>
  <si>
    <t>EB-2010-0400</t>
  </si>
  <si>
    <t>EB-2011-0152</t>
  </si>
  <si>
    <t>EB-2012-0104</t>
  </si>
  <si>
    <t>EB-2013-0110</t>
  </si>
  <si>
    <t>EB-2014-0055</t>
  </si>
  <si>
    <t>EB-2015-0051</t>
  </si>
  <si>
    <t>EB-2016-0055</t>
  </si>
  <si>
    <t>EB-2017-0025</t>
  </si>
  <si>
    <t>kw</t>
  </si>
  <si>
    <t>Application page 754/1796</t>
  </si>
  <si>
    <t>EB-2018-0017</t>
  </si>
  <si>
    <t>Street Lights (kWh)</t>
  </si>
  <si>
    <t>Row 378</t>
  </si>
  <si>
    <t>Corrected formulas to sum 2016 results only</t>
  </si>
  <si>
    <t>Original 2016 formulas included 2015 results and totals</t>
  </si>
  <si>
    <t>AB195</t>
  </si>
  <si>
    <t>IESO savings significantly exceed actual reduction in load - see 4.12.2 of Exh 4</t>
  </si>
  <si>
    <t>AB208:AB212</t>
  </si>
  <si>
    <t>AB561</t>
  </si>
  <si>
    <t>Adjustment to reduce IESO-verified Street Lighting savings for 2015</t>
  </si>
  <si>
    <t>Adjustment to reduce IESO-verified persisting SL savings</t>
  </si>
  <si>
    <t>Adjustment to reduce IESO-verified Street Lighting savings for 2017</t>
  </si>
  <si>
    <t>Columns O to X</t>
  </si>
  <si>
    <t>Demand savings based on API actual kW/kWh ratio</t>
  </si>
  <si>
    <t>IESO ratios signficantly different from API actual ratios - see 4.12.2 of Exh 4</t>
  </si>
  <si>
    <t>EB-2019-0019</t>
  </si>
  <si>
    <t>2020 COS Application</t>
  </si>
  <si>
    <t>2015-2017</t>
  </si>
  <si>
    <t>2015 COS Application</t>
  </si>
  <si>
    <t>Algoma Power Inc.</t>
  </si>
  <si>
    <t>Note:  LDC to make note of key assumptions included above - Included reduction in Street Lighting savings; Used API kW/kWh ratio for demand.  See Tab 1a for rationale</t>
  </si>
  <si>
    <t>Since API’s traditional residential customers and its general service customers with demand less than 50 kW are all included in its R1 rate class, 100% of the savings were allocated to this class for CDM programs targeted exclusively toward home and small-business customers.  For programs that could have had Seasonal customer uptake, such as coupons and appliance exchanges, the allocation was 93% to R1 and 7% to Seasonal.  For programs such as Retrofit, where application-specific information was available for a relatively small number of projects, the allocation to rate classes for each year was based on actual application information.</t>
  </si>
  <si>
    <t>** IESO Persistence Report filed as stand-alone workbook**</t>
  </si>
  <si>
    <t>Not Applicable - API Street Lighting conversions completed under Retrofit applications and included in verified results.</t>
  </si>
  <si>
    <t>Rows 22-382</t>
  </si>
  <si>
    <t>Cleared results for 2011 to 2013 programs</t>
  </si>
  <si>
    <t>IRR 4-Staff-59(c) - 2011-2013 results included in 2015 load forecast</t>
  </si>
  <si>
    <t>J16:M16</t>
  </si>
  <si>
    <t>Changed values from 12 to 0</t>
  </si>
  <si>
    <t>IRR 4-Staff-62 - values should have been 0 to reflect Jan 1 rate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</si>
</sst>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9">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00000"/>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sz val="11"/>
      <color theme="1"/>
      <name val="Segoe UI"/>
      <family val="2"/>
    </font>
    <font>
      <b/>
      <sz val="20"/>
      <color rgb="FFFF0000"/>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91" fillId="94" borderId="89" xfId="0" applyFont="1" applyFill="1" applyBorder="1" applyAlignment="1" applyProtection="1">
      <alignment vertical="top" wrapText="1"/>
      <protection locked="0"/>
    </xf>
    <xf numFmtId="0" fontId="91" fillId="94" borderId="0" xfId="0" applyFont="1" applyFill="1" applyBorder="1" applyAlignment="1" applyProtection="1">
      <alignment vertical="top" wrapText="1"/>
      <protection locked="0"/>
    </xf>
    <xf numFmtId="0" fontId="91" fillId="2" borderId="0"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9" fontId="45" fillId="28" borderId="0" xfId="72" applyFont="1" applyFill="1" applyBorder="1" applyAlignment="1">
      <alignment horizontal="center" vertical="center"/>
    </xf>
    <xf numFmtId="0" fontId="232" fillId="0" borderId="12" xfId="0" applyFont="1" applyFill="1" applyBorder="1" applyAlignment="1" applyProtection="1">
      <alignment horizontal="center" vertical="center"/>
      <protection locked="0"/>
    </xf>
    <xf numFmtId="0" fontId="91" fillId="0" borderId="0" xfId="0" applyFont="1" applyFill="1" applyBorder="1" applyAlignment="1" applyProtection="1">
      <alignment vertical="top" wrapText="1"/>
      <protection locked="0"/>
    </xf>
    <xf numFmtId="3" fontId="45" fillId="0" borderId="0" xfId="0" applyNumberFormat="1" applyFont="1" applyFill="1" applyBorder="1" applyAlignment="1" applyProtection="1">
      <alignment horizontal="center" vertical="center"/>
      <protection locked="0"/>
    </xf>
    <xf numFmtId="3" fontId="45" fillId="0" borderId="35" xfId="0" applyNumberFormat="1" applyFont="1" applyFill="1" applyBorder="1" applyAlignment="1" applyProtection="1">
      <alignment horizontal="center" vertical="center"/>
      <protection locked="0"/>
    </xf>
    <xf numFmtId="10" fontId="41" fillId="0" borderId="0" xfId="72" applyNumberFormat="1" applyFont="1" applyFill="1" applyBorder="1" applyAlignment="1" applyProtection="1">
      <alignment horizontal="center" vertical="center"/>
      <protection locked="0"/>
    </xf>
    <xf numFmtId="9" fontId="41" fillId="0" borderId="12" xfId="72" applyFont="1" applyFill="1" applyBorder="1" applyAlignment="1" applyProtection="1">
      <alignment horizontal="center" vertical="center"/>
      <protection locked="0"/>
    </xf>
    <xf numFmtId="0" fontId="0" fillId="0" borderId="0" xfId="0" applyFill="1" applyProtection="1">
      <protection locked="0"/>
    </xf>
    <xf numFmtId="0" fontId="232" fillId="0" borderId="0" xfId="0" applyFont="1" applyFill="1" applyAlignment="1" applyProtection="1">
      <alignment horizontal="center"/>
      <protection locked="0"/>
    </xf>
    <xf numFmtId="0" fontId="91" fillId="0" borderId="89" xfId="0" applyNumberFormat="1" applyFont="1" applyFill="1" applyBorder="1" applyAlignment="1" applyProtection="1">
      <alignment vertical="top"/>
      <protection locked="0"/>
    </xf>
    <xf numFmtId="9" fontId="41" fillId="0" borderId="0" xfId="0" applyNumberFormat="1" applyFont="1" applyFill="1" applyBorder="1" applyAlignment="1" applyProtection="1">
      <alignment horizontal="center" vertical="center"/>
      <protection locked="0"/>
    </xf>
    <xf numFmtId="9" fontId="41" fillId="0" borderId="0" xfId="0" applyNumberFormat="1" applyFont="1" applyFill="1" applyBorder="1" applyAlignment="1">
      <alignment horizontal="center" vertical="center"/>
    </xf>
    <xf numFmtId="0" fontId="41" fillId="0" borderId="0" xfId="0" applyFont="1" applyFill="1" applyProtection="1">
      <protection locked="0"/>
    </xf>
    <xf numFmtId="0" fontId="91" fillId="0" borderId="89" xfId="0" applyNumberFormat="1" applyFont="1" applyFill="1" applyBorder="1" applyAlignment="1" applyProtection="1">
      <alignment vertical="top" wrapText="1"/>
      <protection locked="0"/>
    </xf>
    <xf numFmtId="3" fontId="91" fillId="0" borderId="89" xfId="0" applyNumberFormat="1" applyFont="1" applyFill="1" applyBorder="1" applyAlignment="1" applyProtection="1">
      <alignment horizontal="left" vertical="center" wrapText="1"/>
      <protection locked="0"/>
    </xf>
    <xf numFmtId="10" fontId="34" fillId="0" borderId="0" xfId="0" applyNumberFormat="1" applyFont="1" applyFill="1" applyBorder="1" applyAlignment="1" applyProtection="1">
      <alignment horizontal="center" vertical="center"/>
      <protection locked="0"/>
    </xf>
    <xf numFmtId="9" fontId="51" fillId="0" borderId="0" xfId="0" applyNumberFormat="1" applyFont="1" applyFill="1" applyAlignment="1">
      <alignment horizontal="center"/>
    </xf>
    <xf numFmtId="0" fontId="232" fillId="0" borderId="0" xfId="0" applyFont="1" applyFill="1" applyAlignment="1" applyProtection="1">
      <alignment horizontal="center" vertical="center"/>
      <protection locked="0"/>
    </xf>
    <xf numFmtId="0" fontId="91" fillId="0" borderId="89" xfId="0" applyFont="1" applyFill="1" applyBorder="1" applyAlignment="1" applyProtection="1">
      <alignment vertical="top" wrapText="1"/>
      <protection locked="0"/>
    </xf>
    <xf numFmtId="3" fontId="58" fillId="28" borderId="35" xfId="0" applyNumberFormat="1" applyFont="1" applyFill="1" applyBorder="1" applyAlignment="1" applyProtection="1">
      <alignment horizontal="center" vertical="center"/>
      <protection locked="0"/>
    </xf>
    <xf numFmtId="0" fontId="232" fillId="28" borderId="12" xfId="0" applyFont="1" applyFill="1" applyBorder="1" applyAlignment="1" applyProtection="1">
      <alignment horizontal="center" vertical="center"/>
      <protection locked="0"/>
    </xf>
    <xf numFmtId="0" fontId="91" fillId="28" borderId="0" xfId="0" applyFont="1" applyFill="1" applyBorder="1" applyAlignment="1" applyProtection="1">
      <alignment vertical="top" wrapText="1"/>
      <protection locked="0"/>
    </xf>
    <xf numFmtId="3" fontId="45" fillId="28" borderId="0" xfId="0" applyNumberFormat="1" applyFont="1" applyFill="1" applyBorder="1" applyAlignment="1" applyProtection="1">
      <alignment horizontal="center" vertical="center"/>
      <protection locked="0"/>
    </xf>
    <xf numFmtId="0" fontId="0" fillId="28" borderId="0" xfId="0" applyFill="1" applyProtection="1">
      <protection locked="0"/>
    </xf>
    <xf numFmtId="173" fontId="0" fillId="28" borderId="0" xfId="0" applyNumberFormat="1" applyFont="1" applyFill="1"/>
    <xf numFmtId="289" fontId="45" fillId="2" borderId="0" xfId="0" applyNumberFormat="1" applyFont="1" applyFill="1" applyBorder="1" applyAlignment="1" applyProtection="1">
      <alignment horizontal="center" vertical="center"/>
      <protection locked="0"/>
    </xf>
    <xf numFmtId="3" fontId="0" fillId="2" borderId="0" xfId="0" applyNumberFormat="1" applyFill="1" applyProtection="1">
      <protection locked="0"/>
    </xf>
    <xf numFmtId="0" fontId="242" fillId="2" borderId="0" xfId="0"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241" fillId="0" borderId="0" xfId="0" applyFont="1" applyAlignment="1">
      <alignment horizontal="left"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299358" y="134471"/>
          <a:ext cx="20809856"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98864"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editAs="oneCell">
    <xdr:from>
      <xdr:col>17</xdr:col>
      <xdr:colOff>369093</xdr:colOff>
      <xdr:row>11</xdr:row>
      <xdr:rowOff>190500</xdr:rowOff>
    </xdr:from>
    <xdr:to>
      <xdr:col>26</xdr:col>
      <xdr:colOff>297656</xdr:colOff>
      <xdr:row>27</xdr:row>
      <xdr:rowOff>452438</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3"/>
        <a:stretch>
          <a:fillRect/>
        </a:stretch>
      </xdr:blipFill>
      <xdr:spPr>
        <a:xfrm>
          <a:off x="25777031" y="5429250"/>
          <a:ext cx="8417719" cy="45362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5425998"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096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71" t="s">
        <v>174</v>
      </c>
      <c r="C3" s="771"/>
    </row>
    <row r="4" spans="1:3" ht="11.25" customHeight="1"/>
    <row r="5" spans="1:3" s="30" customFormat="1" ht="25.5" customHeight="1">
      <c r="B5" s="60" t="s">
        <v>420</v>
      </c>
      <c r="C5" s="60" t="s">
        <v>173</v>
      </c>
    </row>
    <row r="6" spans="1:3" s="176" customFormat="1" ht="48" customHeight="1">
      <c r="A6" s="241"/>
      <c r="B6" s="616" t="s">
        <v>170</v>
      </c>
      <c r="C6" s="669" t="s">
        <v>598</v>
      </c>
    </row>
    <row r="7" spans="1:3" s="176" customFormat="1" ht="21" customHeight="1">
      <c r="A7" s="241"/>
      <c r="B7" s="610" t="s">
        <v>552</v>
      </c>
      <c r="C7" s="670" t="s">
        <v>611</v>
      </c>
    </row>
    <row r="8" spans="1:3" s="176" customFormat="1" ht="32.25" customHeight="1">
      <c r="B8" s="610" t="s">
        <v>367</v>
      </c>
      <c r="C8" s="671" t="s">
        <v>599</v>
      </c>
    </row>
    <row r="9" spans="1:3" s="176" customFormat="1" ht="27.75" customHeight="1">
      <c r="B9" s="610" t="s">
        <v>169</v>
      </c>
      <c r="C9" s="671" t="s">
        <v>600</v>
      </c>
    </row>
    <row r="10" spans="1:3" s="176" customFormat="1" ht="33" customHeight="1">
      <c r="B10" s="610" t="s">
        <v>596</v>
      </c>
      <c r="C10" s="670" t="s">
        <v>604</v>
      </c>
    </row>
    <row r="11" spans="1:3" s="176" customFormat="1" ht="26.25" customHeight="1">
      <c r="B11" s="625" t="s">
        <v>368</v>
      </c>
      <c r="C11" s="673" t="s">
        <v>601</v>
      </c>
    </row>
    <row r="12" spans="1:3" s="176" customFormat="1" ht="39.75" customHeight="1">
      <c r="B12" s="610" t="s">
        <v>369</v>
      </c>
      <c r="C12" s="671" t="s">
        <v>602</v>
      </c>
    </row>
    <row r="13" spans="1:3" s="176" customFormat="1" ht="18" customHeight="1">
      <c r="B13" s="610" t="s">
        <v>370</v>
      </c>
      <c r="C13" s="671" t="s">
        <v>603</v>
      </c>
    </row>
    <row r="14" spans="1:3" s="176" customFormat="1" ht="13.5" customHeight="1">
      <c r="B14" s="610"/>
      <c r="C14" s="672"/>
    </row>
    <row r="15" spans="1:3" s="176" customFormat="1" ht="18" customHeight="1">
      <c r="B15" s="610" t="s">
        <v>669</v>
      </c>
      <c r="C15" s="670" t="s">
        <v>667</v>
      </c>
    </row>
    <row r="16" spans="1:3" s="176" customFormat="1" ht="8.25" customHeight="1">
      <c r="B16" s="610"/>
      <c r="C16" s="672"/>
    </row>
    <row r="17" spans="2:3" s="176" customFormat="1" ht="33" customHeight="1">
      <c r="B17" s="674" t="s">
        <v>597</v>
      </c>
      <c r="C17" s="675" t="s">
        <v>668</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H483" zoomScale="90" zoomScaleNormal="90" zoomScaleSheetLayoutView="80" zoomScalePageLayoutView="85" workbookViewId="0">
      <selection activeCell="D382" sqref="D382"/>
    </sheetView>
  </sheetViews>
  <sheetFormatPr defaultColWidth="9.140625" defaultRowHeight="14.25" outlineLevelRow="1" outlineLevelCol="1"/>
  <cols>
    <col min="1" max="1" width="4.7109375" style="508"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35" t="s">
        <v>171</v>
      </c>
      <c r="C3" s="257" t="s">
        <v>175</v>
      </c>
      <c r="D3" s="506"/>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35"/>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3"/>
      <c r="C5" s="816" t="s">
        <v>551</v>
      </c>
      <c r="D5" s="817"/>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35" t="s">
        <v>505</v>
      </c>
      <c r="C7" s="834" t="s">
        <v>630</v>
      </c>
      <c r="D7" s="834"/>
      <c r="E7" s="834"/>
      <c r="F7" s="834"/>
      <c r="G7" s="834"/>
      <c r="H7" s="834"/>
      <c r="I7" s="834"/>
      <c r="J7" s="834"/>
      <c r="K7" s="834"/>
      <c r="L7" s="834"/>
      <c r="M7" s="834"/>
      <c r="N7" s="834"/>
      <c r="O7" s="834"/>
      <c r="P7" s="834"/>
      <c r="Q7" s="834"/>
      <c r="R7" s="834"/>
      <c r="S7" s="834"/>
      <c r="T7" s="834"/>
      <c r="U7" s="834"/>
      <c r="V7" s="834"/>
      <c r="W7" s="834"/>
      <c r="X7" s="834"/>
      <c r="Y7" s="604"/>
      <c r="Z7" s="604"/>
      <c r="AA7" s="604"/>
      <c r="AB7" s="604"/>
      <c r="AC7" s="604"/>
      <c r="AD7" s="604"/>
      <c r="AE7" s="270"/>
      <c r="AF7" s="270"/>
      <c r="AG7" s="270"/>
      <c r="AH7" s="270"/>
      <c r="AI7" s="270"/>
      <c r="AJ7" s="270"/>
      <c r="AK7" s="270"/>
      <c r="AL7" s="270"/>
    </row>
    <row r="8" spans="1:39" s="271" customFormat="1" ht="58.5" customHeight="1">
      <c r="A8" s="508"/>
      <c r="B8" s="835"/>
      <c r="C8" s="834" t="s">
        <v>568</v>
      </c>
      <c r="D8" s="834"/>
      <c r="E8" s="834"/>
      <c r="F8" s="834"/>
      <c r="G8" s="834"/>
      <c r="H8" s="834"/>
      <c r="I8" s="834"/>
      <c r="J8" s="834"/>
      <c r="K8" s="834"/>
      <c r="L8" s="834"/>
      <c r="M8" s="834"/>
      <c r="N8" s="834"/>
      <c r="O8" s="834"/>
      <c r="P8" s="834"/>
      <c r="Q8" s="834"/>
      <c r="R8" s="834"/>
      <c r="S8" s="834"/>
      <c r="T8" s="834"/>
      <c r="U8" s="834"/>
      <c r="V8" s="834"/>
      <c r="W8" s="834"/>
      <c r="X8" s="834"/>
      <c r="Y8" s="604"/>
      <c r="Z8" s="604"/>
      <c r="AA8" s="604"/>
      <c r="AB8" s="604"/>
      <c r="AC8" s="604"/>
      <c r="AD8" s="604"/>
      <c r="AE8" s="272"/>
      <c r="AF8" s="255"/>
      <c r="AG8" s="255"/>
      <c r="AH8" s="255"/>
      <c r="AI8" s="255"/>
      <c r="AJ8" s="255"/>
      <c r="AK8" s="255"/>
      <c r="AL8" s="255"/>
      <c r="AM8" s="256"/>
    </row>
    <row r="9" spans="1:39" s="271" customFormat="1" ht="57.75" customHeight="1">
      <c r="A9" s="508"/>
      <c r="B9" s="273"/>
      <c r="C9" s="834" t="s">
        <v>567</v>
      </c>
      <c r="D9" s="834"/>
      <c r="E9" s="834"/>
      <c r="F9" s="834"/>
      <c r="G9" s="834"/>
      <c r="H9" s="834"/>
      <c r="I9" s="834"/>
      <c r="J9" s="834"/>
      <c r="K9" s="834"/>
      <c r="L9" s="834"/>
      <c r="M9" s="834"/>
      <c r="N9" s="834"/>
      <c r="O9" s="834"/>
      <c r="P9" s="834"/>
      <c r="Q9" s="834"/>
      <c r="R9" s="834"/>
      <c r="S9" s="834"/>
      <c r="T9" s="834"/>
      <c r="U9" s="834"/>
      <c r="V9" s="834"/>
      <c r="W9" s="834"/>
      <c r="X9" s="834"/>
      <c r="Y9" s="604"/>
      <c r="Z9" s="604"/>
      <c r="AA9" s="604"/>
      <c r="AB9" s="604"/>
      <c r="AC9" s="604"/>
      <c r="AD9" s="604"/>
      <c r="AE9" s="272"/>
      <c r="AF9" s="255"/>
      <c r="AG9" s="255"/>
      <c r="AH9" s="255"/>
      <c r="AI9" s="255"/>
      <c r="AJ9" s="255"/>
      <c r="AK9" s="255"/>
      <c r="AL9" s="255"/>
      <c r="AM9" s="256"/>
    </row>
    <row r="10" spans="1:39" ht="41.25" customHeight="1">
      <c r="B10" s="275"/>
      <c r="C10" s="834" t="s">
        <v>633</v>
      </c>
      <c r="D10" s="834"/>
      <c r="E10" s="834"/>
      <c r="F10" s="834"/>
      <c r="G10" s="834"/>
      <c r="H10" s="834"/>
      <c r="I10" s="834"/>
      <c r="J10" s="834"/>
      <c r="K10" s="834"/>
      <c r="L10" s="834"/>
      <c r="M10" s="834"/>
      <c r="N10" s="834"/>
      <c r="O10" s="834"/>
      <c r="P10" s="834"/>
      <c r="Q10" s="834"/>
      <c r="R10" s="834"/>
      <c r="S10" s="834"/>
      <c r="T10" s="834"/>
      <c r="U10" s="834"/>
      <c r="V10" s="834"/>
      <c r="W10" s="834"/>
      <c r="X10" s="834"/>
      <c r="Y10" s="604"/>
      <c r="Z10" s="604"/>
      <c r="AA10" s="604"/>
      <c r="AB10" s="604"/>
      <c r="AC10" s="604"/>
      <c r="AD10" s="604"/>
      <c r="AE10" s="272"/>
      <c r="AF10" s="276"/>
      <c r="AG10" s="276"/>
      <c r="AH10" s="276"/>
      <c r="AI10" s="276"/>
      <c r="AJ10" s="276"/>
      <c r="AK10" s="276"/>
      <c r="AL10" s="276"/>
    </row>
    <row r="11" spans="1:39" ht="53.25" customHeight="1">
      <c r="C11" s="834" t="s">
        <v>618</v>
      </c>
      <c r="D11" s="834"/>
      <c r="E11" s="834"/>
      <c r="F11" s="834"/>
      <c r="G11" s="834"/>
      <c r="H11" s="834"/>
      <c r="I11" s="834"/>
      <c r="J11" s="834"/>
      <c r="K11" s="834"/>
      <c r="L11" s="834"/>
      <c r="M11" s="834"/>
      <c r="N11" s="834"/>
      <c r="O11" s="834"/>
      <c r="P11" s="834"/>
      <c r="Q11" s="834"/>
      <c r="R11" s="834"/>
      <c r="S11" s="834"/>
      <c r="T11" s="834"/>
      <c r="U11" s="834"/>
      <c r="V11" s="834"/>
      <c r="W11" s="834"/>
      <c r="X11" s="834"/>
      <c r="Y11" s="604"/>
      <c r="Z11" s="604"/>
      <c r="AA11" s="604"/>
      <c r="AB11" s="604"/>
      <c r="AC11" s="604"/>
      <c r="AD11" s="604"/>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35" t="s">
        <v>527</v>
      </c>
      <c r="C13" s="589" t="s">
        <v>522</v>
      </c>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272"/>
      <c r="AF13" s="276"/>
      <c r="AG13" s="276"/>
      <c r="AH13" s="276"/>
      <c r="AI13" s="276"/>
      <c r="AJ13" s="276"/>
      <c r="AK13" s="276"/>
      <c r="AL13" s="276"/>
      <c r="AM13" s="253"/>
    </row>
    <row r="14" spans="1:39" ht="20.25" customHeight="1">
      <c r="B14" s="835"/>
      <c r="C14" s="589" t="s">
        <v>523</v>
      </c>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272"/>
      <c r="AF14" s="276"/>
      <c r="AG14" s="276"/>
      <c r="AH14" s="276"/>
      <c r="AI14" s="276"/>
      <c r="AJ14" s="276"/>
      <c r="AK14" s="276"/>
      <c r="AL14" s="276"/>
      <c r="AM14" s="253"/>
    </row>
    <row r="15" spans="1:39" ht="20.25" customHeight="1">
      <c r="C15" s="589" t="s">
        <v>524</v>
      </c>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272"/>
      <c r="AF15" s="276"/>
      <c r="AG15" s="276"/>
      <c r="AH15" s="276"/>
      <c r="AI15" s="276"/>
      <c r="AJ15" s="276"/>
      <c r="AK15" s="276"/>
      <c r="AL15" s="276"/>
      <c r="AM15" s="253"/>
    </row>
    <row r="16" spans="1:39" ht="20.25" customHeight="1">
      <c r="C16" s="589" t="s">
        <v>525</v>
      </c>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8"/>
      <c r="O18" s="281"/>
      <c r="Y18" s="270"/>
      <c r="Z18" s="267"/>
      <c r="AA18" s="267"/>
      <c r="AB18" s="267"/>
      <c r="AC18" s="267"/>
      <c r="AD18" s="267"/>
      <c r="AE18" s="267"/>
      <c r="AF18" s="267"/>
      <c r="AG18" s="267"/>
      <c r="AH18" s="267"/>
      <c r="AI18" s="267"/>
      <c r="AJ18" s="267"/>
      <c r="AK18" s="267"/>
      <c r="AL18" s="267"/>
      <c r="AM18" s="282"/>
    </row>
    <row r="19" spans="1:39" s="283" customFormat="1" ht="36" customHeight="1">
      <c r="A19" s="508"/>
      <c r="B19" s="825" t="s">
        <v>211</v>
      </c>
      <c r="C19" s="827" t="s">
        <v>33</v>
      </c>
      <c r="D19" s="284" t="s">
        <v>422</v>
      </c>
      <c r="E19" s="829" t="s">
        <v>209</v>
      </c>
      <c r="F19" s="830"/>
      <c r="G19" s="830"/>
      <c r="H19" s="830"/>
      <c r="I19" s="830"/>
      <c r="J19" s="830"/>
      <c r="K19" s="830"/>
      <c r="L19" s="830"/>
      <c r="M19" s="831"/>
      <c r="N19" s="832" t="s">
        <v>213</v>
      </c>
      <c r="O19" s="284" t="s">
        <v>423</v>
      </c>
      <c r="P19" s="829" t="s">
        <v>212</v>
      </c>
      <c r="Q19" s="830"/>
      <c r="R19" s="830"/>
      <c r="S19" s="830"/>
      <c r="T19" s="830"/>
      <c r="U19" s="830"/>
      <c r="V19" s="830"/>
      <c r="W19" s="830"/>
      <c r="X19" s="831"/>
      <c r="Y19" s="822" t="s">
        <v>243</v>
      </c>
      <c r="Z19" s="823"/>
      <c r="AA19" s="823"/>
      <c r="AB19" s="823"/>
      <c r="AC19" s="823"/>
      <c r="AD19" s="823"/>
      <c r="AE19" s="823"/>
      <c r="AF19" s="823"/>
      <c r="AG19" s="823"/>
      <c r="AH19" s="823"/>
      <c r="AI19" s="823"/>
      <c r="AJ19" s="823"/>
      <c r="AK19" s="823"/>
      <c r="AL19" s="823"/>
      <c r="AM19" s="824"/>
    </row>
    <row r="20" spans="1:39" s="283" customFormat="1" ht="59.25" customHeight="1">
      <c r="A20" s="508"/>
      <c r="B20" s="826"/>
      <c r="C20" s="828"/>
      <c r="D20" s="285">
        <v>2011</v>
      </c>
      <c r="E20" s="285">
        <v>2012</v>
      </c>
      <c r="F20" s="285">
        <v>2013</v>
      </c>
      <c r="G20" s="285">
        <v>2014</v>
      </c>
      <c r="H20" s="285">
        <v>2015</v>
      </c>
      <c r="I20" s="285">
        <v>2016</v>
      </c>
      <c r="J20" s="285">
        <v>2017</v>
      </c>
      <c r="K20" s="285">
        <v>2018</v>
      </c>
      <c r="L20" s="285">
        <v>2019</v>
      </c>
      <c r="M20" s="285">
        <v>2020</v>
      </c>
      <c r="N20" s="833"/>
      <c r="O20" s="285">
        <v>2011</v>
      </c>
      <c r="P20" s="285">
        <v>2012</v>
      </c>
      <c r="Q20" s="285">
        <v>2013</v>
      </c>
      <c r="R20" s="285">
        <v>2014</v>
      </c>
      <c r="S20" s="285">
        <v>2015</v>
      </c>
      <c r="T20" s="285">
        <v>2016</v>
      </c>
      <c r="U20" s="285">
        <v>2017</v>
      </c>
      <c r="V20" s="285">
        <v>2018</v>
      </c>
      <c r="W20" s="285">
        <v>2019</v>
      </c>
      <c r="X20" s="285">
        <v>2020</v>
      </c>
      <c r="Y20" s="285" t="str">
        <f>'1.  LRAMVA Summary'!D52</f>
        <v>R1 (kWh)</v>
      </c>
      <c r="Z20" s="286" t="str">
        <f>'1.  LRAMVA Summary'!E52</f>
        <v>Seasonal (kWh)</v>
      </c>
      <c r="AA20" s="286" t="str">
        <f>'1.  LRAMVA Summary'!F52</f>
        <v>R2 (kW)</v>
      </c>
      <c r="AB20" s="286" t="str">
        <f>'1.  LRAMVA Summary'!G52</f>
        <v>Street Lights (kWh)</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9"/>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8">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v>0.93</v>
      </c>
      <c r="Z22" s="410">
        <v>7.0000000000000007E-2</v>
      </c>
      <c r="AA22" s="410"/>
      <c r="AB22" s="410"/>
      <c r="AC22" s="410"/>
      <c r="AD22" s="410"/>
      <c r="AE22" s="410"/>
      <c r="AF22" s="410"/>
      <c r="AG22" s="410"/>
      <c r="AH22" s="410"/>
      <c r="AI22" s="410"/>
      <c r="AJ22" s="410"/>
      <c r="AK22" s="410"/>
      <c r="AL22" s="410"/>
      <c r="AM22" s="296">
        <f>SUM(Y22:AL22)</f>
        <v>1</v>
      </c>
    </row>
    <row r="23" spans="1:39" s="283" customFormat="1" ht="15" outlineLevel="1">
      <c r="A23" s="508"/>
      <c r="B23" s="294" t="s">
        <v>214</v>
      </c>
      <c r="C23" s="291" t="s">
        <v>163</v>
      </c>
      <c r="D23" s="295"/>
      <c r="E23" s="295"/>
      <c r="F23" s="295"/>
      <c r="G23" s="295"/>
      <c r="H23" s="295"/>
      <c r="I23" s="295"/>
      <c r="J23" s="295"/>
      <c r="K23" s="295"/>
      <c r="L23" s="295"/>
      <c r="M23" s="295"/>
      <c r="N23" s="467"/>
      <c r="O23" s="295"/>
      <c r="P23" s="295"/>
      <c r="Q23" s="295"/>
      <c r="R23" s="295"/>
      <c r="S23" s="295"/>
      <c r="T23" s="295"/>
      <c r="U23" s="295"/>
      <c r="V23" s="295"/>
      <c r="W23" s="295"/>
      <c r="X23" s="295"/>
      <c r="Y23" s="411">
        <f>Y22</f>
        <v>0.93</v>
      </c>
      <c r="Z23" s="411">
        <f>Z22</f>
        <v>7.0000000000000007E-2</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0"/>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8">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v>0.93</v>
      </c>
      <c r="Z25" s="410">
        <v>7.0000000000000007E-2</v>
      </c>
      <c r="AA25" s="410"/>
      <c r="AB25" s="410"/>
      <c r="AC25" s="410"/>
      <c r="AD25" s="410"/>
      <c r="AE25" s="410"/>
      <c r="AF25" s="410"/>
      <c r="AG25" s="410"/>
      <c r="AH25" s="410"/>
      <c r="AI25" s="410"/>
      <c r="AJ25" s="410"/>
      <c r="AK25" s="410"/>
      <c r="AL25" s="410"/>
      <c r="AM25" s="296">
        <f>SUM(Y25:AL25)</f>
        <v>1</v>
      </c>
    </row>
    <row r="26" spans="1:39" s="283" customFormat="1" ht="15" outlineLevel="1">
      <c r="A26" s="508"/>
      <c r="B26" s="294" t="s">
        <v>214</v>
      </c>
      <c r="C26" s="291" t="s">
        <v>163</v>
      </c>
      <c r="D26" s="295"/>
      <c r="E26" s="295"/>
      <c r="F26" s="295"/>
      <c r="G26" s="295"/>
      <c r="H26" s="295"/>
      <c r="I26" s="295"/>
      <c r="J26" s="295"/>
      <c r="K26" s="295"/>
      <c r="L26" s="295"/>
      <c r="M26" s="295"/>
      <c r="N26" s="467"/>
      <c r="O26" s="295"/>
      <c r="P26" s="295"/>
      <c r="Q26" s="295"/>
      <c r="R26" s="295"/>
      <c r="S26" s="295"/>
      <c r="T26" s="295"/>
      <c r="U26" s="295"/>
      <c r="V26" s="295"/>
      <c r="W26" s="295"/>
      <c r="X26" s="295"/>
      <c r="Y26" s="411">
        <f>Y25</f>
        <v>0.93</v>
      </c>
      <c r="Z26" s="411">
        <f>Z25</f>
        <v>7.0000000000000007E-2</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0"/>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8">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v>1</v>
      </c>
      <c r="Z28" s="410">
        <v>0</v>
      </c>
      <c r="AA28" s="410"/>
      <c r="AB28" s="410"/>
      <c r="AC28" s="410"/>
      <c r="AD28" s="410"/>
      <c r="AE28" s="410"/>
      <c r="AF28" s="410"/>
      <c r="AG28" s="410"/>
      <c r="AH28" s="410"/>
      <c r="AI28" s="410"/>
      <c r="AJ28" s="410"/>
      <c r="AK28" s="410"/>
      <c r="AL28" s="410"/>
      <c r="AM28" s="296">
        <f>SUM(Y28:AL28)</f>
        <v>1</v>
      </c>
    </row>
    <row r="29" spans="1:39" s="283" customFormat="1" ht="15" outlineLevel="1">
      <c r="A29" s="508"/>
      <c r="B29" s="294" t="s">
        <v>214</v>
      </c>
      <c r="C29" s="291" t="s">
        <v>163</v>
      </c>
      <c r="D29" s="295"/>
      <c r="E29" s="295"/>
      <c r="F29" s="295"/>
      <c r="G29" s="295"/>
      <c r="H29" s="295"/>
      <c r="I29" s="295"/>
      <c r="J29" s="295"/>
      <c r="K29" s="295"/>
      <c r="L29" s="295"/>
      <c r="M29" s="295"/>
      <c r="N29" s="467"/>
      <c r="O29" s="295"/>
      <c r="P29" s="295"/>
      <c r="Q29" s="295"/>
      <c r="R29" s="295"/>
      <c r="S29" s="295"/>
      <c r="T29" s="295"/>
      <c r="U29" s="295"/>
      <c r="V29" s="295"/>
      <c r="W29" s="295"/>
      <c r="X29" s="295"/>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8"/>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8">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v>0.93</v>
      </c>
      <c r="Z31" s="410">
        <v>7.0000000000000007E-2</v>
      </c>
      <c r="AA31" s="410"/>
      <c r="AB31" s="410"/>
      <c r="AC31" s="410"/>
      <c r="AD31" s="410"/>
      <c r="AE31" s="410"/>
      <c r="AF31" s="410"/>
      <c r="AG31" s="410"/>
      <c r="AH31" s="410"/>
      <c r="AI31" s="410"/>
      <c r="AJ31" s="410"/>
      <c r="AK31" s="410"/>
      <c r="AL31" s="410"/>
      <c r="AM31" s="296">
        <f>SUM(Y31:AL31)</f>
        <v>1</v>
      </c>
    </row>
    <row r="32" spans="1:39" s="283" customFormat="1" ht="15" outlineLevel="1">
      <c r="A32" s="508"/>
      <c r="B32" s="294" t="s">
        <v>214</v>
      </c>
      <c r="C32" s="291" t="s">
        <v>163</v>
      </c>
      <c r="D32" s="295"/>
      <c r="E32" s="295"/>
      <c r="F32" s="295"/>
      <c r="G32" s="295"/>
      <c r="H32" s="295"/>
      <c r="I32" s="295"/>
      <c r="J32" s="295"/>
      <c r="K32" s="295"/>
      <c r="L32" s="295"/>
      <c r="M32" s="295"/>
      <c r="N32" s="467"/>
      <c r="O32" s="295"/>
      <c r="P32" s="295"/>
      <c r="Q32" s="295"/>
      <c r="R32" s="295"/>
      <c r="S32" s="295"/>
      <c r="T32" s="295"/>
      <c r="U32" s="295"/>
      <c r="V32" s="295"/>
      <c r="W32" s="295"/>
      <c r="X32" s="295"/>
      <c r="Y32" s="411">
        <f>Y31</f>
        <v>0.93</v>
      </c>
      <c r="Z32" s="411">
        <f>Z31</f>
        <v>7.0000000000000007E-2</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8"/>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8">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v>0.93</v>
      </c>
      <c r="Z34" s="410">
        <v>7.0000000000000007E-2</v>
      </c>
      <c r="AA34" s="410"/>
      <c r="AB34" s="410"/>
      <c r="AC34" s="410"/>
      <c r="AD34" s="410"/>
      <c r="AE34" s="410"/>
      <c r="AF34" s="410"/>
      <c r="AG34" s="410"/>
      <c r="AH34" s="410"/>
      <c r="AI34" s="410"/>
      <c r="AJ34" s="410"/>
      <c r="AK34" s="410"/>
      <c r="AL34" s="410"/>
      <c r="AM34" s="296">
        <f>SUM(Y34:AL34)</f>
        <v>1</v>
      </c>
    </row>
    <row r="35" spans="1:39" s="283" customFormat="1" ht="15" outlineLevel="1">
      <c r="A35" s="508"/>
      <c r="B35" s="294" t="s">
        <v>214</v>
      </c>
      <c r="C35" s="291" t="s">
        <v>163</v>
      </c>
      <c r="D35" s="295"/>
      <c r="E35" s="295"/>
      <c r="F35" s="295"/>
      <c r="G35" s="295"/>
      <c r="H35" s="295"/>
      <c r="I35" s="295"/>
      <c r="J35" s="295"/>
      <c r="K35" s="295"/>
      <c r="L35" s="295"/>
      <c r="M35" s="295"/>
      <c r="N35" s="467" t="s">
        <v>690</v>
      </c>
      <c r="O35" s="295"/>
      <c r="P35" s="295"/>
      <c r="Q35" s="295"/>
      <c r="R35" s="295"/>
      <c r="S35" s="295"/>
      <c r="T35" s="295"/>
      <c r="U35" s="295"/>
      <c r="V35" s="295"/>
      <c r="W35" s="295"/>
      <c r="X35" s="295"/>
      <c r="Y35" s="411">
        <f>Y34</f>
        <v>0.93</v>
      </c>
      <c r="Z35" s="411">
        <f>Z34</f>
        <v>7.0000000000000007E-2</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8"/>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8">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8"/>
      <c r="B38" s="294" t="s">
        <v>214</v>
      </c>
      <c r="C38" s="291" t="s">
        <v>163</v>
      </c>
      <c r="D38" s="295"/>
      <c r="E38" s="295"/>
      <c r="F38" s="295"/>
      <c r="G38" s="295"/>
      <c r="H38" s="295"/>
      <c r="I38" s="295"/>
      <c r="J38" s="295"/>
      <c r="K38" s="295"/>
      <c r="L38" s="295"/>
      <c r="M38" s="295"/>
      <c r="N38" s="467"/>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8"/>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8">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8"/>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8"/>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8">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8"/>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8"/>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8">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8"/>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8"/>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9"/>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8">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8"/>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8"/>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8">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8"/>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8"/>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8">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8"/>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8"/>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8">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8"/>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8"/>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8">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8"/>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8"/>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8">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8"/>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8"/>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8">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8"/>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8"/>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8">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8"/>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8"/>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9"/>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8">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8"/>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1"/>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8">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8"/>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8"/>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8">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8"/>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8"/>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8">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8"/>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8"/>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8">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8"/>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8"/>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9"/>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8">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8"/>
      <c r="B92" s="315" t="s">
        <v>214</v>
      </c>
      <c r="C92" s="291" t="s">
        <v>163</v>
      </c>
      <c r="D92" s="295"/>
      <c r="E92" s="295"/>
      <c r="F92" s="295"/>
      <c r="G92" s="295"/>
      <c r="H92" s="295"/>
      <c r="I92" s="295"/>
      <c r="J92" s="295"/>
      <c r="K92" s="295"/>
      <c r="L92" s="295"/>
      <c r="M92" s="295"/>
      <c r="N92" s="467"/>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8"/>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9"/>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8">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8"/>
      <c r="B96" s="315" t="s">
        <v>214</v>
      </c>
      <c r="C96" s="291" t="s">
        <v>163</v>
      </c>
      <c r="D96" s="295"/>
      <c r="E96" s="295"/>
      <c r="F96" s="295"/>
      <c r="G96" s="295"/>
      <c r="H96" s="295"/>
      <c r="I96" s="295"/>
      <c r="J96" s="295"/>
      <c r="K96" s="295"/>
      <c r="L96" s="295"/>
      <c r="M96" s="295"/>
      <c r="N96" s="467"/>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8"/>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8">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8"/>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8"/>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9"/>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8">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8"/>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1"/>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8">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8"/>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1"/>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8">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8"/>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1"/>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8">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8"/>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4"/>
    </row>
    <row r="113" spans="1:39" s="283" customFormat="1" ht="15" outlineLevel="1">
      <c r="A113" s="508"/>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8">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8"/>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4"/>
    </row>
    <row r="116" spans="1:39" s="283" customFormat="1" ht="15" outlineLevel="1">
      <c r="A116" s="508"/>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8"/>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8">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8"/>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4"/>
    </row>
    <row r="120" spans="1:39" s="283" customFormat="1" ht="15" outlineLevel="1">
      <c r="A120" s="508"/>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8">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8"/>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4"/>
    </row>
    <row r="123" spans="1:39" s="283" customFormat="1" ht="15" outlineLevel="1">
      <c r="A123" s="508"/>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8">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8"/>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4"/>
    </row>
    <row r="126" spans="1:39" s="283" customFormat="1" ht="15" outlineLevel="1">
      <c r="A126" s="508"/>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8"/>
      <c r="B127" s="327" t="s">
        <v>237</v>
      </c>
      <c r="C127" s="328"/>
      <c r="D127" s="328">
        <f>SUM(D22:D125)</f>
        <v>0</v>
      </c>
      <c r="E127" s="328">
        <f t="shared" ref="E127:M127" si="33">SUM(E22:E125)</f>
        <v>0</v>
      </c>
      <c r="F127" s="328">
        <f t="shared" si="33"/>
        <v>0</v>
      </c>
      <c r="G127" s="328">
        <f t="shared" si="33"/>
        <v>0</v>
      </c>
      <c r="H127" s="328">
        <f t="shared" si="33"/>
        <v>0</v>
      </c>
      <c r="I127" s="328">
        <f t="shared" si="33"/>
        <v>0</v>
      </c>
      <c r="J127" s="328">
        <f t="shared" si="33"/>
        <v>0</v>
      </c>
      <c r="K127" s="328">
        <f t="shared" si="33"/>
        <v>0</v>
      </c>
      <c r="L127" s="328">
        <f t="shared" si="33"/>
        <v>0</v>
      </c>
      <c r="M127" s="328">
        <f t="shared" si="33"/>
        <v>0</v>
      </c>
      <c r="N127" s="328"/>
      <c r="O127" s="328">
        <f>SUM(O22:O125)</f>
        <v>0</v>
      </c>
      <c r="P127" s="328">
        <f t="shared" ref="P127:X127" si="34">SUM(P22:P125)</f>
        <v>0</v>
      </c>
      <c r="Q127" s="328">
        <f t="shared" si="34"/>
        <v>0</v>
      </c>
      <c r="R127" s="328">
        <f t="shared" si="34"/>
        <v>0</v>
      </c>
      <c r="S127" s="328">
        <f t="shared" si="34"/>
        <v>0</v>
      </c>
      <c r="T127" s="328">
        <f t="shared" si="34"/>
        <v>0</v>
      </c>
      <c r="U127" s="328">
        <f t="shared" si="34"/>
        <v>0</v>
      </c>
      <c r="V127" s="328">
        <f t="shared" si="34"/>
        <v>0</v>
      </c>
      <c r="W127" s="328">
        <f t="shared" si="34"/>
        <v>0</v>
      </c>
      <c r="X127" s="328">
        <f t="shared" si="34"/>
        <v>0</v>
      </c>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8"/>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0"/>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7"/>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0"/>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5">Y127*Y130</f>
        <v>0</v>
      </c>
      <c r="Z131" s="346">
        <f t="shared" si="35"/>
        <v>0</v>
      </c>
      <c r="AA131" s="347">
        <f t="shared" si="35"/>
        <v>0</v>
      </c>
      <c r="AB131" s="347">
        <f t="shared" si="35"/>
        <v>0</v>
      </c>
      <c r="AC131" s="347">
        <f t="shared" si="35"/>
        <v>0</v>
      </c>
      <c r="AD131" s="347">
        <f t="shared" si="35"/>
        <v>0</v>
      </c>
      <c r="AE131" s="347">
        <f>AE127*AE130</f>
        <v>0</v>
      </c>
      <c r="AF131" s="347">
        <f t="shared" ref="AF131:AL131" si="36">AF127*AF130</f>
        <v>0</v>
      </c>
      <c r="AG131" s="347">
        <f t="shared" si="36"/>
        <v>0</v>
      </c>
      <c r="AH131" s="347">
        <f t="shared" si="36"/>
        <v>0</v>
      </c>
      <c r="AI131" s="347">
        <f t="shared" si="36"/>
        <v>0</v>
      </c>
      <c r="AJ131" s="347">
        <f t="shared" si="36"/>
        <v>0</v>
      </c>
      <c r="AK131" s="347">
        <f t="shared" si="36"/>
        <v>0</v>
      </c>
      <c r="AL131" s="347">
        <f t="shared" si="36"/>
        <v>0</v>
      </c>
      <c r="AM131" s="407">
        <f>SUM(Y131:AL131)</f>
        <v>0</v>
      </c>
    </row>
    <row r="132" spans="1:40" s="303" customFormat="1" ht="15.75">
      <c r="A132" s="510"/>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7">Y128*Y130</f>
        <v>0</v>
      </c>
      <c r="Z132" s="347">
        <f t="shared" si="37"/>
        <v>0</v>
      </c>
      <c r="AA132" s="347">
        <f t="shared" si="37"/>
        <v>0</v>
      </c>
      <c r="AB132" s="347">
        <f t="shared" si="37"/>
        <v>0</v>
      </c>
      <c r="AC132" s="347">
        <f t="shared" si="37"/>
        <v>0</v>
      </c>
      <c r="AD132" s="347">
        <f t="shared" si="37"/>
        <v>0</v>
      </c>
      <c r="AE132" s="347">
        <f>AE128*AE130</f>
        <v>0</v>
      </c>
      <c r="AF132" s="347">
        <f t="shared" ref="AF132:AL132" si="38">AF128*AF130</f>
        <v>0</v>
      </c>
      <c r="AG132" s="347">
        <f t="shared" si="38"/>
        <v>0</v>
      </c>
      <c r="AH132" s="347">
        <f t="shared" si="38"/>
        <v>0</v>
      </c>
      <c r="AI132" s="347">
        <f t="shared" si="38"/>
        <v>0</v>
      </c>
      <c r="AJ132" s="347">
        <f t="shared" si="38"/>
        <v>0</v>
      </c>
      <c r="AK132" s="347">
        <f t="shared" si="38"/>
        <v>0</v>
      </c>
      <c r="AL132" s="347">
        <f t="shared" si="38"/>
        <v>0</v>
      </c>
      <c r="AM132" s="407">
        <f>SUM(Y132:AL132)</f>
        <v>0</v>
      </c>
    </row>
    <row r="133" spans="1:40" s="350" customFormat="1" ht="17.25" customHeight="1">
      <c r="A133" s="512"/>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7"/>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8"/>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8"/>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8"/>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8"/>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8"/>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8"/>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8"/>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8"/>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586</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8" t="s">
        <v>526</v>
      </c>
      <c r="F146" s="588"/>
      <c r="O146" s="281"/>
      <c r="Y146" s="270"/>
      <c r="Z146" s="267"/>
      <c r="AA146" s="267"/>
      <c r="AB146" s="267"/>
      <c r="AC146" s="267"/>
      <c r="AD146" s="267"/>
      <c r="AE146" s="267"/>
      <c r="AF146" s="267"/>
      <c r="AG146" s="267"/>
      <c r="AH146" s="267"/>
      <c r="AI146" s="267"/>
      <c r="AJ146" s="267"/>
      <c r="AK146" s="267"/>
      <c r="AL146" s="267"/>
      <c r="AM146" s="282"/>
    </row>
    <row r="147" spans="1:39" ht="34.5" customHeight="1">
      <c r="B147" s="825" t="s">
        <v>211</v>
      </c>
      <c r="C147" s="827" t="s">
        <v>33</v>
      </c>
      <c r="D147" s="284" t="s">
        <v>422</v>
      </c>
      <c r="E147" s="829" t="s">
        <v>209</v>
      </c>
      <c r="F147" s="830"/>
      <c r="G147" s="830"/>
      <c r="H147" s="830"/>
      <c r="I147" s="830"/>
      <c r="J147" s="830"/>
      <c r="K147" s="830"/>
      <c r="L147" s="830"/>
      <c r="M147" s="831"/>
      <c r="N147" s="832" t="s">
        <v>213</v>
      </c>
      <c r="O147" s="284" t="s">
        <v>423</v>
      </c>
      <c r="P147" s="829" t="s">
        <v>212</v>
      </c>
      <c r="Q147" s="830"/>
      <c r="R147" s="830"/>
      <c r="S147" s="830"/>
      <c r="T147" s="830"/>
      <c r="U147" s="830"/>
      <c r="V147" s="830"/>
      <c r="W147" s="830"/>
      <c r="X147" s="831"/>
      <c r="Y147" s="822" t="s">
        <v>243</v>
      </c>
      <c r="Z147" s="823"/>
      <c r="AA147" s="823"/>
      <c r="AB147" s="823"/>
      <c r="AC147" s="823"/>
      <c r="AD147" s="823"/>
      <c r="AE147" s="823"/>
      <c r="AF147" s="823"/>
      <c r="AG147" s="823"/>
      <c r="AH147" s="823"/>
      <c r="AI147" s="823"/>
      <c r="AJ147" s="823"/>
      <c r="AK147" s="823"/>
      <c r="AL147" s="823"/>
      <c r="AM147" s="824"/>
    </row>
    <row r="148" spans="1:39" ht="60.75" customHeight="1">
      <c r="B148" s="826"/>
      <c r="C148" s="828"/>
      <c r="D148" s="285">
        <v>2012</v>
      </c>
      <c r="E148" s="285">
        <v>2013</v>
      </c>
      <c r="F148" s="285">
        <v>2014</v>
      </c>
      <c r="G148" s="285">
        <v>2015</v>
      </c>
      <c r="H148" s="285">
        <v>2016</v>
      </c>
      <c r="I148" s="285">
        <v>2017</v>
      </c>
      <c r="J148" s="285">
        <v>2018</v>
      </c>
      <c r="K148" s="285">
        <v>2019</v>
      </c>
      <c r="L148" s="285">
        <v>2020</v>
      </c>
      <c r="M148" s="285">
        <v>2021</v>
      </c>
      <c r="N148" s="833"/>
      <c r="O148" s="285">
        <v>2012</v>
      </c>
      <c r="P148" s="285">
        <v>2013</v>
      </c>
      <c r="Q148" s="285">
        <v>2014</v>
      </c>
      <c r="R148" s="285">
        <v>2015</v>
      </c>
      <c r="S148" s="285">
        <v>2016</v>
      </c>
      <c r="T148" s="285">
        <v>2017</v>
      </c>
      <c r="U148" s="285">
        <v>2018</v>
      </c>
      <c r="V148" s="285">
        <v>2019</v>
      </c>
      <c r="W148" s="285">
        <v>2020</v>
      </c>
      <c r="X148" s="285">
        <v>2021</v>
      </c>
      <c r="Y148" s="285" t="str">
        <f>'1.  LRAMVA Summary'!D52</f>
        <v>R1 (kWh)</v>
      </c>
      <c r="Z148" s="285" t="str">
        <f>'1.  LRAMVA Summary'!E52</f>
        <v>Seasonal (kWh)</v>
      </c>
      <c r="AA148" s="285" t="str">
        <f>'1.  LRAMVA Summary'!F52</f>
        <v>R2 (kW)</v>
      </c>
      <c r="AB148" s="285" t="str">
        <f>'1.  LRAMVA Summary'!G52</f>
        <v>Street Lights (kWh)</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9"/>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8">
        <v>1</v>
      </c>
      <c r="B150" s="294" t="s">
        <v>1</v>
      </c>
      <c r="C150" s="291" t="s">
        <v>25</v>
      </c>
      <c r="D150" s="295"/>
      <c r="E150" s="295"/>
      <c r="F150" s="295"/>
      <c r="G150" s="295"/>
      <c r="H150" s="295"/>
      <c r="I150" s="295"/>
      <c r="J150" s="295"/>
      <c r="K150" s="295"/>
      <c r="L150" s="295"/>
      <c r="M150" s="295"/>
      <c r="N150" s="291">
        <v>0</v>
      </c>
      <c r="O150" s="295"/>
      <c r="P150" s="295"/>
      <c r="Q150" s="295"/>
      <c r="R150" s="295"/>
      <c r="S150" s="295"/>
      <c r="T150" s="295"/>
      <c r="U150" s="295"/>
      <c r="V150" s="295"/>
      <c r="W150" s="295"/>
      <c r="X150" s="295"/>
      <c r="Y150" s="410">
        <v>0.93</v>
      </c>
      <c r="Z150" s="410">
        <v>7.0000000000000007E-2</v>
      </c>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7"/>
      <c r="O151" s="295"/>
      <c r="P151" s="295"/>
      <c r="Q151" s="295"/>
      <c r="R151" s="295"/>
      <c r="S151" s="295"/>
      <c r="T151" s="295"/>
      <c r="U151" s="295"/>
      <c r="V151" s="295"/>
      <c r="W151" s="295"/>
      <c r="X151" s="295"/>
      <c r="Y151" s="411">
        <f>Y150</f>
        <v>0.93</v>
      </c>
      <c r="Z151" s="411">
        <f>Z150</f>
        <v>7.0000000000000007E-2</v>
      </c>
      <c r="AA151" s="411">
        <f t="shared" ref="AA151:AL151" si="39">AA150</f>
        <v>0</v>
      </c>
      <c r="AB151" s="411">
        <f t="shared" si="39"/>
        <v>0</v>
      </c>
      <c r="AC151" s="411">
        <f t="shared" si="39"/>
        <v>0</v>
      </c>
      <c r="AD151" s="411">
        <f t="shared" si="39"/>
        <v>0</v>
      </c>
      <c r="AE151" s="411">
        <f t="shared" si="39"/>
        <v>0</v>
      </c>
      <c r="AF151" s="411">
        <f t="shared" si="39"/>
        <v>0</v>
      </c>
      <c r="AG151" s="411">
        <f t="shared" si="39"/>
        <v>0</v>
      </c>
      <c r="AH151" s="411">
        <f t="shared" si="39"/>
        <v>0</v>
      </c>
      <c r="AI151" s="411">
        <f t="shared" si="39"/>
        <v>0</v>
      </c>
      <c r="AJ151" s="411">
        <f t="shared" si="39"/>
        <v>0</v>
      </c>
      <c r="AK151" s="411">
        <f t="shared" si="39"/>
        <v>0</v>
      </c>
      <c r="AL151" s="411">
        <f t="shared" si="39"/>
        <v>0</v>
      </c>
      <c r="AM151" s="504"/>
    </row>
    <row r="152" spans="1:39" ht="15.75" outlineLevel="1">
      <c r="A152" s="510"/>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8">
        <v>2</v>
      </c>
      <c r="B153" s="294" t="s">
        <v>2</v>
      </c>
      <c r="C153" s="291" t="s">
        <v>25</v>
      </c>
      <c r="D153" s="295"/>
      <c r="E153" s="295"/>
      <c r="F153" s="295"/>
      <c r="G153" s="295"/>
      <c r="H153" s="295"/>
      <c r="I153" s="295"/>
      <c r="J153" s="295"/>
      <c r="K153" s="295"/>
      <c r="L153" s="295"/>
      <c r="M153" s="295"/>
      <c r="N153" s="291">
        <v>0</v>
      </c>
      <c r="O153" s="295"/>
      <c r="P153" s="295"/>
      <c r="Q153" s="295"/>
      <c r="R153" s="295"/>
      <c r="S153" s="295"/>
      <c r="T153" s="295"/>
      <c r="U153" s="295"/>
      <c r="V153" s="295"/>
      <c r="W153" s="295"/>
      <c r="X153" s="295"/>
      <c r="Y153" s="410">
        <v>0.93</v>
      </c>
      <c r="Z153" s="410">
        <v>7.0000000000000007E-2</v>
      </c>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7"/>
      <c r="O154" s="295"/>
      <c r="P154" s="295"/>
      <c r="Q154" s="295"/>
      <c r="R154" s="295"/>
      <c r="S154" s="295"/>
      <c r="T154" s="295"/>
      <c r="U154" s="295"/>
      <c r="V154" s="295"/>
      <c r="W154" s="295"/>
      <c r="X154" s="295"/>
      <c r="Y154" s="411">
        <f>Y153</f>
        <v>0.93</v>
      </c>
      <c r="Z154" s="411">
        <f>Z153</f>
        <v>7.0000000000000007E-2</v>
      </c>
      <c r="AA154" s="411">
        <f t="shared" ref="AA154:AL154" si="40">AA153</f>
        <v>0</v>
      </c>
      <c r="AB154" s="411">
        <f t="shared" si="40"/>
        <v>0</v>
      </c>
      <c r="AC154" s="411">
        <f t="shared" si="40"/>
        <v>0</v>
      </c>
      <c r="AD154" s="411">
        <f t="shared" si="40"/>
        <v>0</v>
      </c>
      <c r="AE154" s="411">
        <f t="shared" si="40"/>
        <v>0</v>
      </c>
      <c r="AF154" s="411">
        <f t="shared" si="40"/>
        <v>0</v>
      </c>
      <c r="AG154" s="411">
        <f t="shared" si="40"/>
        <v>0</v>
      </c>
      <c r="AH154" s="411">
        <f t="shared" si="40"/>
        <v>0</v>
      </c>
      <c r="AI154" s="411">
        <f t="shared" si="40"/>
        <v>0</v>
      </c>
      <c r="AJ154" s="411">
        <f t="shared" si="40"/>
        <v>0</v>
      </c>
      <c r="AK154" s="411">
        <f t="shared" si="40"/>
        <v>0</v>
      </c>
      <c r="AL154" s="411">
        <f t="shared" si="40"/>
        <v>0</v>
      </c>
      <c r="AM154" s="504"/>
    </row>
    <row r="155" spans="1:39" ht="15.75" outlineLevel="1">
      <c r="A155" s="510"/>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8">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v>1</v>
      </c>
      <c r="Z156" s="410">
        <v>0</v>
      </c>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c r="E157" s="295"/>
      <c r="F157" s="295"/>
      <c r="G157" s="295"/>
      <c r="H157" s="295"/>
      <c r="I157" s="295"/>
      <c r="J157" s="295"/>
      <c r="K157" s="295"/>
      <c r="L157" s="295"/>
      <c r="M157" s="295"/>
      <c r="N157" s="467"/>
      <c r="O157" s="295"/>
      <c r="P157" s="295"/>
      <c r="Q157" s="295"/>
      <c r="R157" s="295"/>
      <c r="S157" s="295"/>
      <c r="T157" s="295"/>
      <c r="U157" s="295"/>
      <c r="V157" s="295"/>
      <c r="W157" s="295"/>
      <c r="X157" s="295"/>
      <c r="Y157" s="411">
        <f>Y156</f>
        <v>1</v>
      </c>
      <c r="Z157" s="411">
        <f>Z156</f>
        <v>0</v>
      </c>
      <c r="AA157" s="411">
        <f t="shared" ref="AA157:AL157" si="41">AA156</f>
        <v>0</v>
      </c>
      <c r="AB157" s="411">
        <f t="shared" si="41"/>
        <v>0</v>
      </c>
      <c r="AC157" s="411">
        <f t="shared" si="41"/>
        <v>0</v>
      </c>
      <c r="AD157" s="411">
        <f t="shared" si="41"/>
        <v>0</v>
      </c>
      <c r="AE157" s="411">
        <f t="shared" si="41"/>
        <v>0</v>
      </c>
      <c r="AF157" s="411">
        <f t="shared" si="41"/>
        <v>0</v>
      </c>
      <c r="AG157" s="411">
        <f t="shared" si="41"/>
        <v>0</v>
      </c>
      <c r="AH157" s="411">
        <f t="shared" si="41"/>
        <v>0</v>
      </c>
      <c r="AI157" s="411">
        <f t="shared" si="41"/>
        <v>0</v>
      </c>
      <c r="AJ157" s="411">
        <f t="shared" si="41"/>
        <v>0</v>
      </c>
      <c r="AK157" s="411">
        <f t="shared" si="41"/>
        <v>0</v>
      </c>
      <c r="AL157" s="411">
        <f t="shared" si="41"/>
        <v>0</v>
      </c>
      <c r="AM157" s="504"/>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8">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v>0.93</v>
      </c>
      <c r="Z159" s="410">
        <v>7.0000000000000007E-2</v>
      </c>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7"/>
      <c r="O160" s="295"/>
      <c r="P160" s="295"/>
      <c r="Q160" s="295"/>
      <c r="R160" s="295"/>
      <c r="S160" s="295"/>
      <c r="T160" s="295"/>
      <c r="U160" s="295"/>
      <c r="V160" s="295"/>
      <c r="W160" s="295"/>
      <c r="X160" s="295"/>
      <c r="Y160" s="411">
        <f>Y159</f>
        <v>0.93</v>
      </c>
      <c r="Z160" s="411">
        <f>Z159</f>
        <v>7.0000000000000007E-2</v>
      </c>
      <c r="AA160" s="411">
        <f t="shared" ref="AA160:AL160" si="42">AA159</f>
        <v>0</v>
      </c>
      <c r="AB160" s="411">
        <f t="shared" si="42"/>
        <v>0</v>
      </c>
      <c r="AC160" s="411">
        <f t="shared" si="42"/>
        <v>0</v>
      </c>
      <c r="AD160" s="411">
        <f t="shared" si="42"/>
        <v>0</v>
      </c>
      <c r="AE160" s="411">
        <f t="shared" si="42"/>
        <v>0</v>
      </c>
      <c r="AF160" s="411">
        <f t="shared" si="42"/>
        <v>0</v>
      </c>
      <c r="AG160" s="411">
        <f t="shared" si="42"/>
        <v>0</v>
      </c>
      <c r="AH160" s="411">
        <f t="shared" si="42"/>
        <v>0</v>
      </c>
      <c r="AI160" s="411">
        <f t="shared" si="42"/>
        <v>0</v>
      </c>
      <c r="AJ160" s="411">
        <f t="shared" si="42"/>
        <v>0</v>
      </c>
      <c r="AK160" s="411">
        <f t="shared" si="42"/>
        <v>0</v>
      </c>
      <c r="AL160" s="411">
        <f t="shared" si="42"/>
        <v>0</v>
      </c>
      <c r="AM160" s="504"/>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8">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v>0.93</v>
      </c>
      <c r="Z162" s="410">
        <v>7.0000000000000007E-2</v>
      </c>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7"/>
      <c r="O163" s="295"/>
      <c r="P163" s="295"/>
      <c r="Q163" s="295"/>
      <c r="R163" s="295"/>
      <c r="S163" s="295"/>
      <c r="T163" s="295"/>
      <c r="U163" s="295"/>
      <c r="V163" s="295"/>
      <c r="W163" s="295"/>
      <c r="X163" s="295"/>
      <c r="Y163" s="411">
        <f>Y162</f>
        <v>0.93</v>
      </c>
      <c r="Z163" s="411">
        <f>Z162</f>
        <v>7.0000000000000007E-2</v>
      </c>
      <c r="AA163" s="411">
        <f t="shared" ref="AA163:AL163" si="43">AA162</f>
        <v>0</v>
      </c>
      <c r="AB163" s="411">
        <f t="shared" si="43"/>
        <v>0</v>
      </c>
      <c r="AC163" s="411">
        <f t="shared" si="43"/>
        <v>0</v>
      </c>
      <c r="AD163" s="411">
        <f t="shared" si="43"/>
        <v>0</v>
      </c>
      <c r="AE163" s="411">
        <f t="shared" si="43"/>
        <v>0</v>
      </c>
      <c r="AF163" s="411">
        <f t="shared" si="43"/>
        <v>0</v>
      </c>
      <c r="AG163" s="411">
        <f t="shared" si="43"/>
        <v>0</v>
      </c>
      <c r="AH163" s="411">
        <f t="shared" si="43"/>
        <v>0</v>
      </c>
      <c r="AI163" s="411">
        <f t="shared" si="43"/>
        <v>0</v>
      </c>
      <c r="AJ163" s="411">
        <f t="shared" si="43"/>
        <v>0</v>
      </c>
      <c r="AK163" s="411">
        <f t="shared" si="43"/>
        <v>0</v>
      </c>
      <c r="AL163" s="411">
        <f t="shared" si="43"/>
        <v>0</v>
      </c>
      <c r="AM163" s="504"/>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8">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7"/>
      <c r="O166" s="295"/>
      <c r="P166" s="295"/>
      <c r="Q166" s="295"/>
      <c r="R166" s="295"/>
      <c r="S166" s="295"/>
      <c r="T166" s="295"/>
      <c r="U166" s="295"/>
      <c r="V166" s="295"/>
      <c r="W166" s="295"/>
      <c r="X166" s="295"/>
      <c r="Y166" s="411">
        <f>Y165</f>
        <v>0</v>
      </c>
      <c r="Z166" s="411">
        <f>Z165</f>
        <v>0</v>
      </c>
      <c r="AA166" s="411">
        <f t="shared" ref="AA166:AL166" si="44">AA165</f>
        <v>0</v>
      </c>
      <c r="AB166" s="411">
        <f t="shared" si="44"/>
        <v>0</v>
      </c>
      <c r="AC166" s="411">
        <f t="shared" si="44"/>
        <v>0</v>
      </c>
      <c r="AD166" s="411">
        <f t="shared" si="44"/>
        <v>0</v>
      </c>
      <c r="AE166" s="411">
        <f t="shared" si="44"/>
        <v>0</v>
      </c>
      <c r="AF166" s="411">
        <f t="shared" si="44"/>
        <v>0</v>
      </c>
      <c r="AG166" s="411">
        <f t="shared" si="44"/>
        <v>0</v>
      </c>
      <c r="AH166" s="411">
        <f t="shared" si="44"/>
        <v>0</v>
      </c>
      <c r="AI166" s="411">
        <f t="shared" si="44"/>
        <v>0</v>
      </c>
      <c r="AJ166" s="411">
        <f t="shared" si="44"/>
        <v>0</v>
      </c>
      <c r="AK166" s="411">
        <f t="shared" si="44"/>
        <v>0</v>
      </c>
      <c r="AL166" s="411">
        <f t="shared" si="44"/>
        <v>0</v>
      </c>
      <c r="AM166" s="504"/>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8">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5">AA168</f>
        <v>0</v>
      </c>
      <c r="AB169" s="411">
        <f t="shared" si="45"/>
        <v>0</v>
      </c>
      <c r="AC169" s="411">
        <f t="shared" si="45"/>
        <v>0</v>
      </c>
      <c r="AD169" s="411">
        <f t="shared" si="45"/>
        <v>0</v>
      </c>
      <c r="AE169" s="411">
        <f t="shared" si="45"/>
        <v>0</v>
      </c>
      <c r="AF169" s="411">
        <f t="shared" si="45"/>
        <v>0</v>
      </c>
      <c r="AG169" s="411">
        <f t="shared" si="45"/>
        <v>0</v>
      </c>
      <c r="AH169" s="411">
        <f t="shared" si="45"/>
        <v>0</v>
      </c>
      <c r="AI169" s="411">
        <f t="shared" si="45"/>
        <v>0</v>
      </c>
      <c r="AJ169" s="411">
        <f t="shared" si="45"/>
        <v>0</v>
      </c>
      <c r="AK169" s="411">
        <f t="shared" si="45"/>
        <v>0</v>
      </c>
      <c r="AL169" s="411">
        <f t="shared" si="45"/>
        <v>0</v>
      </c>
      <c r="AM169" s="504"/>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8">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8"/>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6">AA171</f>
        <v>0</v>
      </c>
      <c r="AB172" s="411">
        <f t="shared" si="46"/>
        <v>0</v>
      </c>
      <c r="AC172" s="411">
        <f t="shared" si="46"/>
        <v>0</v>
      </c>
      <c r="AD172" s="411">
        <f t="shared" si="46"/>
        <v>0</v>
      </c>
      <c r="AE172" s="411">
        <f t="shared" si="46"/>
        <v>0</v>
      </c>
      <c r="AF172" s="411">
        <f t="shared" si="46"/>
        <v>0</v>
      </c>
      <c r="AG172" s="411">
        <f t="shared" si="46"/>
        <v>0</v>
      </c>
      <c r="AH172" s="411">
        <f t="shared" si="46"/>
        <v>0</v>
      </c>
      <c r="AI172" s="411">
        <f t="shared" si="46"/>
        <v>0</v>
      </c>
      <c r="AJ172" s="411">
        <f t="shared" si="46"/>
        <v>0</v>
      </c>
      <c r="AK172" s="411">
        <f t="shared" si="46"/>
        <v>0</v>
      </c>
      <c r="AL172" s="411">
        <f t="shared" si="46"/>
        <v>0</v>
      </c>
      <c r="AM172" s="504"/>
    </row>
    <row r="173" spans="1:39" s="283" customFormat="1" ht="15" outlineLevel="1">
      <c r="A173" s="508"/>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8">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7">AA174</f>
        <v>0</v>
      </c>
      <c r="AB175" s="411">
        <f t="shared" si="47"/>
        <v>0</v>
      </c>
      <c r="AC175" s="411">
        <f t="shared" si="47"/>
        <v>0</v>
      </c>
      <c r="AD175" s="411">
        <f t="shared" si="47"/>
        <v>0</v>
      </c>
      <c r="AE175" s="411">
        <f t="shared" si="47"/>
        <v>0</v>
      </c>
      <c r="AF175" s="411">
        <f t="shared" si="47"/>
        <v>0</v>
      </c>
      <c r="AG175" s="411">
        <f t="shared" si="47"/>
        <v>0</v>
      </c>
      <c r="AH175" s="411">
        <f t="shared" si="47"/>
        <v>0</v>
      </c>
      <c r="AI175" s="411">
        <f t="shared" si="47"/>
        <v>0</v>
      </c>
      <c r="AJ175" s="411">
        <f t="shared" si="47"/>
        <v>0</v>
      </c>
      <c r="AK175" s="411">
        <f t="shared" si="47"/>
        <v>0</v>
      </c>
      <c r="AL175" s="411">
        <f t="shared" si="47"/>
        <v>0</v>
      </c>
      <c r="AM175" s="504"/>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9"/>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s="755" customFormat="1" ht="15" outlineLevel="1">
      <c r="A178" s="751">
        <v>10</v>
      </c>
      <c r="B178" s="752" t="s">
        <v>22</v>
      </c>
      <c r="C178" s="746" t="s">
        <v>25</v>
      </c>
      <c r="D178" s="747"/>
      <c r="E178" s="747"/>
      <c r="F178" s="747"/>
      <c r="G178" s="747"/>
      <c r="H178" s="747"/>
      <c r="I178" s="747"/>
      <c r="J178" s="747"/>
      <c r="K178" s="747"/>
      <c r="L178" s="747"/>
      <c r="M178" s="747"/>
      <c r="N178" s="747">
        <v>12</v>
      </c>
      <c r="O178" s="747"/>
      <c r="P178" s="747"/>
      <c r="Q178" s="747"/>
      <c r="R178" s="747"/>
      <c r="S178" s="747"/>
      <c r="T178" s="747"/>
      <c r="U178" s="747"/>
      <c r="V178" s="747"/>
      <c r="W178" s="747"/>
      <c r="X178" s="747"/>
      <c r="Y178" s="753"/>
      <c r="Z178" s="754"/>
      <c r="AA178" s="754">
        <v>1</v>
      </c>
      <c r="AB178" s="748"/>
      <c r="AC178" s="748"/>
      <c r="AD178" s="748"/>
      <c r="AE178" s="748"/>
      <c r="AF178" s="748"/>
      <c r="AG178" s="748"/>
      <c r="AH178" s="748"/>
      <c r="AI178" s="748"/>
      <c r="AJ178" s="748"/>
      <c r="AK178" s="748"/>
      <c r="AL178" s="748"/>
      <c r="AM178" s="749">
        <f>SUM(Y178:AL178)</f>
        <v>1</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8">AA178</f>
        <v>1</v>
      </c>
      <c r="AB179" s="411">
        <f t="shared" si="48"/>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4"/>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s="755" customFormat="1" ht="15" outlineLevel="1">
      <c r="A181" s="751">
        <v>11</v>
      </c>
      <c r="B181" s="756" t="s">
        <v>21</v>
      </c>
      <c r="C181" s="746" t="s">
        <v>25</v>
      </c>
      <c r="D181" s="747"/>
      <c r="E181" s="747"/>
      <c r="F181" s="747"/>
      <c r="G181" s="747"/>
      <c r="H181" s="747"/>
      <c r="I181" s="747"/>
      <c r="J181" s="747"/>
      <c r="K181" s="747"/>
      <c r="L181" s="747"/>
      <c r="M181" s="747"/>
      <c r="N181" s="747">
        <v>12</v>
      </c>
      <c r="O181" s="747"/>
      <c r="P181" s="747"/>
      <c r="Q181" s="747"/>
      <c r="R181" s="747"/>
      <c r="S181" s="747"/>
      <c r="T181" s="747"/>
      <c r="U181" s="747"/>
      <c r="V181" s="747"/>
      <c r="W181" s="747"/>
      <c r="X181" s="747"/>
      <c r="Y181" s="748">
        <v>1</v>
      </c>
      <c r="Z181" s="754"/>
      <c r="AA181" s="748"/>
      <c r="AB181" s="748"/>
      <c r="AC181" s="748"/>
      <c r="AD181" s="748"/>
      <c r="AE181" s="748"/>
      <c r="AF181" s="748"/>
      <c r="AG181" s="748"/>
      <c r="AH181" s="748"/>
      <c r="AI181" s="748"/>
      <c r="AJ181" s="748"/>
      <c r="AK181" s="748"/>
      <c r="AL181" s="748"/>
      <c r="AM181" s="749">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1</v>
      </c>
      <c r="Z182" s="411">
        <f>Z181</f>
        <v>0</v>
      </c>
      <c r="AA182" s="411">
        <f t="shared" ref="AA182:AL182" si="49">AA181</f>
        <v>0</v>
      </c>
      <c r="AB182" s="411">
        <f t="shared" si="49"/>
        <v>0</v>
      </c>
      <c r="AC182" s="411">
        <f t="shared" si="49"/>
        <v>0</v>
      </c>
      <c r="AD182" s="411">
        <f t="shared" si="49"/>
        <v>0</v>
      </c>
      <c r="AE182" s="411">
        <f t="shared" si="49"/>
        <v>0</v>
      </c>
      <c r="AF182" s="411">
        <f t="shared" si="49"/>
        <v>0</v>
      </c>
      <c r="AG182" s="411">
        <f t="shared" si="49"/>
        <v>0</v>
      </c>
      <c r="AH182" s="411">
        <f t="shared" si="49"/>
        <v>0</v>
      </c>
      <c r="AI182" s="411">
        <f t="shared" si="49"/>
        <v>0</v>
      </c>
      <c r="AJ182" s="411">
        <f t="shared" si="49"/>
        <v>0</v>
      </c>
      <c r="AK182" s="411">
        <f t="shared" si="49"/>
        <v>0</v>
      </c>
      <c r="AL182" s="411">
        <f t="shared" si="49"/>
        <v>0</v>
      </c>
      <c r="AM182" s="504"/>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8">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50">AA184</f>
        <v>0</v>
      </c>
      <c r="AB185" s="411">
        <f t="shared" si="50"/>
        <v>0</v>
      </c>
      <c r="AC185" s="411">
        <f t="shared" si="50"/>
        <v>0</v>
      </c>
      <c r="AD185" s="411">
        <f t="shared" si="50"/>
        <v>0</v>
      </c>
      <c r="AE185" s="411">
        <f t="shared" si="50"/>
        <v>0</v>
      </c>
      <c r="AF185" s="411">
        <f t="shared" si="50"/>
        <v>0</v>
      </c>
      <c r="AG185" s="411">
        <f t="shared" si="50"/>
        <v>0</v>
      </c>
      <c r="AH185" s="411">
        <f t="shared" si="50"/>
        <v>0</v>
      </c>
      <c r="AI185" s="411">
        <f t="shared" si="50"/>
        <v>0</v>
      </c>
      <c r="AJ185" s="411">
        <f t="shared" si="50"/>
        <v>0</v>
      </c>
      <c r="AK185" s="411">
        <f t="shared" si="50"/>
        <v>0</v>
      </c>
      <c r="AL185" s="411">
        <f t="shared" si="50"/>
        <v>0</v>
      </c>
      <c r="AM185" s="504"/>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8">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51">AA187</f>
        <v>0</v>
      </c>
      <c r="AB188" s="411">
        <f t="shared" si="51"/>
        <v>0</v>
      </c>
      <c r="AC188" s="411">
        <f t="shared" si="51"/>
        <v>0</v>
      </c>
      <c r="AD188" s="411">
        <f t="shared" si="51"/>
        <v>0</v>
      </c>
      <c r="AE188" s="411">
        <f t="shared" si="51"/>
        <v>0</v>
      </c>
      <c r="AF188" s="411">
        <f t="shared" si="51"/>
        <v>0</v>
      </c>
      <c r="AG188" s="411">
        <f t="shared" si="51"/>
        <v>0</v>
      </c>
      <c r="AH188" s="411">
        <f t="shared" si="51"/>
        <v>0</v>
      </c>
      <c r="AI188" s="411">
        <f t="shared" si="51"/>
        <v>0</v>
      </c>
      <c r="AJ188" s="411">
        <f t="shared" si="51"/>
        <v>0</v>
      </c>
      <c r="AK188" s="411">
        <f t="shared" si="51"/>
        <v>0</v>
      </c>
      <c r="AL188" s="411">
        <f t="shared" si="51"/>
        <v>0</v>
      </c>
      <c r="AM188" s="504"/>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8">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2">AA190</f>
        <v>0</v>
      </c>
      <c r="AB191" s="411">
        <f t="shared" si="52"/>
        <v>0</v>
      </c>
      <c r="AC191" s="411">
        <f t="shared" si="52"/>
        <v>0</v>
      </c>
      <c r="AD191" s="411">
        <f t="shared" si="52"/>
        <v>0</v>
      </c>
      <c r="AE191" s="411">
        <f t="shared" si="52"/>
        <v>0</v>
      </c>
      <c r="AF191" s="411">
        <f t="shared" si="52"/>
        <v>0</v>
      </c>
      <c r="AG191" s="411">
        <f t="shared" si="52"/>
        <v>0</v>
      </c>
      <c r="AH191" s="411">
        <f t="shared" si="52"/>
        <v>0</v>
      </c>
      <c r="AI191" s="411">
        <f t="shared" si="52"/>
        <v>0</v>
      </c>
      <c r="AJ191" s="411">
        <f t="shared" si="52"/>
        <v>0</v>
      </c>
      <c r="AK191" s="411">
        <f t="shared" si="52"/>
        <v>0</v>
      </c>
      <c r="AL191" s="411">
        <f t="shared" si="52"/>
        <v>0</v>
      </c>
      <c r="AM191" s="504"/>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8">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8"/>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3">AA193</f>
        <v>0</v>
      </c>
      <c r="AB194" s="411">
        <f t="shared" si="53"/>
        <v>0</v>
      </c>
      <c r="AC194" s="411">
        <f t="shared" si="53"/>
        <v>0</v>
      </c>
      <c r="AD194" s="411">
        <f t="shared" si="53"/>
        <v>0</v>
      </c>
      <c r="AE194" s="411">
        <f t="shared" si="53"/>
        <v>0</v>
      </c>
      <c r="AF194" s="411">
        <f t="shared" si="53"/>
        <v>0</v>
      </c>
      <c r="AG194" s="411">
        <f t="shared" si="53"/>
        <v>0</v>
      </c>
      <c r="AH194" s="411">
        <f t="shared" si="53"/>
        <v>0</v>
      </c>
      <c r="AI194" s="411">
        <f t="shared" si="53"/>
        <v>0</v>
      </c>
      <c r="AJ194" s="411">
        <f t="shared" si="53"/>
        <v>0</v>
      </c>
      <c r="AK194" s="411">
        <f t="shared" si="53"/>
        <v>0</v>
      </c>
      <c r="AL194" s="411">
        <f t="shared" si="53"/>
        <v>0</v>
      </c>
      <c r="AM194" s="504"/>
    </row>
    <row r="195" spans="1:39" s="283" customFormat="1" ht="15" outlineLevel="1">
      <c r="A195" s="508"/>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8">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8"/>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4">AA196</f>
        <v>0</v>
      </c>
      <c r="AB197" s="411">
        <f t="shared" si="54"/>
        <v>0</v>
      </c>
      <c r="AC197" s="411">
        <f t="shared" si="54"/>
        <v>0</v>
      </c>
      <c r="AD197" s="411">
        <f t="shared" si="54"/>
        <v>0</v>
      </c>
      <c r="AE197" s="411">
        <f t="shared" si="54"/>
        <v>0</v>
      </c>
      <c r="AF197" s="411">
        <f t="shared" si="54"/>
        <v>0</v>
      </c>
      <c r="AG197" s="411">
        <f t="shared" si="54"/>
        <v>0</v>
      </c>
      <c r="AH197" s="411">
        <f t="shared" si="54"/>
        <v>0</v>
      </c>
      <c r="AI197" s="411">
        <f t="shared" si="54"/>
        <v>0</v>
      </c>
      <c r="AJ197" s="411">
        <f t="shared" si="54"/>
        <v>0</v>
      </c>
      <c r="AK197" s="411">
        <f t="shared" si="54"/>
        <v>0</v>
      </c>
      <c r="AL197" s="411">
        <f t="shared" si="54"/>
        <v>0</v>
      </c>
      <c r="AM197" s="504"/>
    </row>
    <row r="198" spans="1:39" s="283" customFormat="1" ht="15" outlineLevel="1">
      <c r="A198" s="508"/>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8">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5">AA199</f>
        <v>0</v>
      </c>
      <c r="AB200" s="411">
        <f t="shared" si="55"/>
        <v>0</v>
      </c>
      <c r="AC200" s="411">
        <f t="shared" si="55"/>
        <v>0</v>
      </c>
      <c r="AD200" s="411">
        <f t="shared" si="55"/>
        <v>0</v>
      </c>
      <c r="AE200" s="411">
        <f t="shared" si="55"/>
        <v>0</v>
      </c>
      <c r="AF200" s="411">
        <f t="shared" si="55"/>
        <v>0</v>
      </c>
      <c r="AG200" s="411">
        <f t="shared" si="55"/>
        <v>0</v>
      </c>
      <c r="AH200" s="411">
        <f t="shared" si="55"/>
        <v>0</v>
      </c>
      <c r="AI200" s="411">
        <f t="shared" si="55"/>
        <v>0</v>
      </c>
      <c r="AJ200" s="411">
        <f t="shared" si="55"/>
        <v>0</v>
      </c>
      <c r="AK200" s="411">
        <f t="shared" si="55"/>
        <v>0</v>
      </c>
      <c r="AL200" s="411">
        <f t="shared" si="55"/>
        <v>0</v>
      </c>
      <c r="AM200" s="504"/>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9"/>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8">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6">AA203</f>
        <v>0</v>
      </c>
      <c r="AB204" s="411">
        <f t="shared" si="56"/>
        <v>0</v>
      </c>
      <c r="AC204" s="411">
        <f t="shared" si="56"/>
        <v>0</v>
      </c>
      <c r="AD204" s="411">
        <f t="shared" si="56"/>
        <v>0</v>
      </c>
      <c r="AE204" s="411">
        <f t="shared" si="56"/>
        <v>0</v>
      </c>
      <c r="AF204" s="411">
        <f t="shared" si="56"/>
        <v>0</v>
      </c>
      <c r="AG204" s="411">
        <f t="shared" si="56"/>
        <v>0</v>
      </c>
      <c r="AH204" s="411">
        <f t="shared" si="56"/>
        <v>0</v>
      </c>
      <c r="AI204" s="411">
        <f t="shared" si="56"/>
        <v>0</v>
      </c>
      <c r="AJ204" s="411">
        <f t="shared" si="56"/>
        <v>0</v>
      </c>
      <c r="AK204" s="411">
        <f t="shared" si="56"/>
        <v>0</v>
      </c>
      <c r="AL204" s="411">
        <f t="shared" si="56"/>
        <v>0</v>
      </c>
      <c r="AM204" s="504"/>
    </row>
    <row r="205" spans="1:39" ht="15" outlineLevel="1">
      <c r="A205" s="511"/>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8">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7">AA206</f>
        <v>0</v>
      </c>
      <c r="AB207" s="411">
        <f t="shared" si="57"/>
        <v>0</v>
      </c>
      <c r="AC207" s="411">
        <f t="shared" si="57"/>
        <v>0</v>
      </c>
      <c r="AD207" s="411">
        <f t="shared" si="57"/>
        <v>0</v>
      </c>
      <c r="AE207" s="411">
        <f t="shared" si="57"/>
        <v>0</v>
      </c>
      <c r="AF207" s="411">
        <f t="shared" si="57"/>
        <v>0</v>
      </c>
      <c r="AG207" s="411">
        <f t="shared" si="57"/>
        <v>0</v>
      </c>
      <c r="AH207" s="411">
        <f t="shared" si="57"/>
        <v>0</v>
      </c>
      <c r="AI207" s="411">
        <f t="shared" si="57"/>
        <v>0</v>
      </c>
      <c r="AJ207" s="411">
        <f t="shared" si="57"/>
        <v>0</v>
      </c>
      <c r="AK207" s="411">
        <f t="shared" si="57"/>
        <v>0</v>
      </c>
      <c r="AL207" s="411">
        <f t="shared" si="57"/>
        <v>0</v>
      </c>
      <c r="AM207" s="504"/>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8">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8">AA209</f>
        <v>0</v>
      </c>
      <c r="AB210" s="411">
        <f t="shared" si="58"/>
        <v>0</v>
      </c>
      <c r="AC210" s="411">
        <f t="shared" si="58"/>
        <v>0</v>
      </c>
      <c r="AD210" s="411">
        <f t="shared" si="58"/>
        <v>0</v>
      </c>
      <c r="AE210" s="411">
        <f t="shared" si="58"/>
        <v>0</v>
      </c>
      <c r="AF210" s="411">
        <f t="shared" si="58"/>
        <v>0</v>
      </c>
      <c r="AG210" s="411">
        <f t="shared" si="58"/>
        <v>0</v>
      </c>
      <c r="AH210" s="411">
        <f t="shared" si="58"/>
        <v>0</v>
      </c>
      <c r="AI210" s="411">
        <f t="shared" si="58"/>
        <v>0</v>
      </c>
      <c r="AJ210" s="411">
        <f t="shared" si="58"/>
        <v>0</v>
      </c>
      <c r="AK210" s="411">
        <f t="shared" si="58"/>
        <v>0</v>
      </c>
      <c r="AL210" s="411">
        <f t="shared" si="58"/>
        <v>0</v>
      </c>
      <c r="AM210" s="504"/>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8">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9">AA212</f>
        <v>0</v>
      </c>
      <c r="AB213" s="411">
        <f t="shared" si="59"/>
        <v>0</v>
      </c>
      <c r="AC213" s="411">
        <f t="shared" si="59"/>
        <v>0</v>
      </c>
      <c r="AD213" s="411">
        <f t="shared" si="59"/>
        <v>0</v>
      </c>
      <c r="AE213" s="411">
        <f t="shared" si="59"/>
        <v>0</v>
      </c>
      <c r="AF213" s="411">
        <f t="shared" si="59"/>
        <v>0</v>
      </c>
      <c r="AG213" s="411">
        <f t="shared" si="59"/>
        <v>0</v>
      </c>
      <c r="AH213" s="411">
        <f t="shared" si="59"/>
        <v>0</v>
      </c>
      <c r="AI213" s="411">
        <f t="shared" si="59"/>
        <v>0</v>
      </c>
      <c r="AJ213" s="411">
        <f t="shared" si="59"/>
        <v>0</v>
      </c>
      <c r="AK213" s="411">
        <f t="shared" si="59"/>
        <v>0</v>
      </c>
      <c r="AL213" s="411">
        <f t="shared" si="59"/>
        <v>0</v>
      </c>
      <c r="AM213" s="504"/>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8">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60">AA215</f>
        <v>0</v>
      </c>
      <c r="AB216" s="411">
        <f t="shared" si="60"/>
        <v>0</v>
      </c>
      <c r="AC216" s="411">
        <f t="shared" si="60"/>
        <v>0</v>
      </c>
      <c r="AD216" s="411">
        <f t="shared" si="60"/>
        <v>0</v>
      </c>
      <c r="AE216" s="411">
        <f t="shared" si="60"/>
        <v>0</v>
      </c>
      <c r="AF216" s="411">
        <f t="shared" si="60"/>
        <v>0</v>
      </c>
      <c r="AG216" s="411">
        <f t="shared" si="60"/>
        <v>0</v>
      </c>
      <c r="AH216" s="411">
        <f t="shared" si="60"/>
        <v>0</v>
      </c>
      <c r="AI216" s="411">
        <f t="shared" si="60"/>
        <v>0</v>
      </c>
      <c r="AJ216" s="411">
        <f t="shared" si="60"/>
        <v>0</v>
      </c>
      <c r="AK216" s="411">
        <f t="shared" si="60"/>
        <v>0</v>
      </c>
      <c r="AL216" s="411">
        <f t="shared" si="60"/>
        <v>0</v>
      </c>
      <c r="AM216" s="504"/>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9"/>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8">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69"/>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7"/>
      <c r="O220" s="295"/>
      <c r="P220" s="295"/>
      <c r="Q220" s="295"/>
      <c r="R220" s="295"/>
      <c r="S220" s="295"/>
      <c r="T220" s="295"/>
      <c r="U220" s="295"/>
      <c r="V220" s="295"/>
      <c r="W220" s="295"/>
      <c r="X220" s="295"/>
      <c r="Y220" s="411">
        <f>Y219</f>
        <v>0</v>
      </c>
      <c r="Z220" s="411">
        <f>Z219</f>
        <v>0</v>
      </c>
      <c r="AA220" s="411">
        <f t="shared" ref="AA220:AL220" si="61">AA219</f>
        <v>0</v>
      </c>
      <c r="AB220" s="411">
        <f t="shared" si="61"/>
        <v>0</v>
      </c>
      <c r="AC220" s="411">
        <f t="shared" si="61"/>
        <v>0</v>
      </c>
      <c r="AD220" s="411">
        <f t="shared" si="61"/>
        <v>0</v>
      </c>
      <c r="AE220" s="411">
        <f t="shared" si="61"/>
        <v>0</v>
      </c>
      <c r="AF220" s="411">
        <f t="shared" si="61"/>
        <v>0</v>
      </c>
      <c r="AG220" s="411">
        <f t="shared" si="61"/>
        <v>0</v>
      </c>
      <c r="AH220" s="411">
        <f t="shared" si="61"/>
        <v>0</v>
      </c>
      <c r="AI220" s="411">
        <f t="shared" si="61"/>
        <v>0</v>
      </c>
      <c r="AJ220" s="411">
        <f t="shared" si="61"/>
        <v>0</v>
      </c>
      <c r="AK220" s="411">
        <f t="shared" si="61"/>
        <v>0</v>
      </c>
      <c r="AL220" s="411">
        <f t="shared" si="61"/>
        <v>0</v>
      </c>
      <c r="AM220" s="504"/>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9"/>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8">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8"/>
      <c r="B224" s="315" t="s">
        <v>244</v>
      </c>
      <c r="C224" s="291" t="s">
        <v>163</v>
      </c>
      <c r="D224" s="295"/>
      <c r="E224" s="295"/>
      <c r="F224" s="295"/>
      <c r="G224" s="295"/>
      <c r="H224" s="295"/>
      <c r="I224" s="295"/>
      <c r="J224" s="295"/>
      <c r="K224" s="295"/>
      <c r="L224" s="295"/>
      <c r="M224" s="295"/>
      <c r="N224" s="467"/>
      <c r="O224" s="295"/>
      <c r="P224" s="295"/>
      <c r="Q224" s="295"/>
      <c r="R224" s="295"/>
      <c r="S224" s="295"/>
      <c r="T224" s="295"/>
      <c r="U224" s="295"/>
      <c r="V224" s="295"/>
      <c r="W224" s="295"/>
      <c r="X224" s="295"/>
      <c r="Y224" s="411">
        <f>Y223</f>
        <v>0</v>
      </c>
      <c r="Z224" s="411">
        <f>Z223</f>
        <v>0</v>
      </c>
      <c r="AA224" s="411">
        <f t="shared" ref="AA224:AL224" si="62">AA223</f>
        <v>0</v>
      </c>
      <c r="AB224" s="411">
        <f t="shared" si="62"/>
        <v>0</v>
      </c>
      <c r="AC224" s="411">
        <f t="shared" si="62"/>
        <v>0</v>
      </c>
      <c r="AD224" s="411">
        <f t="shared" si="62"/>
        <v>0</v>
      </c>
      <c r="AE224" s="411">
        <f t="shared" si="62"/>
        <v>0</v>
      </c>
      <c r="AF224" s="411">
        <f t="shared" si="62"/>
        <v>0</v>
      </c>
      <c r="AG224" s="411">
        <f t="shared" si="62"/>
        <v>0</v>
      </c>
      <c r="AH224" s="411">
        <f t="shared" si="62"/>
        <v>0</v>
      </c>
      <c r="AI224" s="411">
        <f t="shared" si="62"/>
        <v>0</v>
      </c>
      <c r="AJ224" s="411">
        <f t="shared" si="62"/>
        <v>0</v>
      </c>
      <c r="AK224" s="411">
        <f t="shared" si="62"/>
        <v>0</v>
      </c>
      <c r="AL224" s="411">
        <f t="shared" si="62"/>
        <v>0</v>
      </c>
      <c r="AM224" s="504"/>
    </row>
    <row r="225" spans="1:39" s="283" customFormat="1" ht="15" outlineLevel="1">
      <c r="A225" s="508"/>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8">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8"/>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3">AA226</f>
        <v>0</v>
      </c>
      <c r="AB227" s="411">
        <f t="shared" si="63"/>
        <v>0</v>
      </c>
      <c r="AC227" s="411">
        <f t="shared" si="63"/>
        <v>0</v>
      </c>
      <c r="AD227" s="411">
        <f t="shared" si="63"/>
        <v>0</v>
      </c>
      <c r="AE227" s="411">
        <f t="shared" si="63"/>
        <v>0</v>
      </c>
      <c r="AF227" s="411">
        <f t="shared" si="63"/>
        <v>0</v>
      </c>
      <c r="AG227" s="411">
        <f t="shared" si="63"/>
        <v>0</v>
      </c>
      <c r="AH227" s="411">
        <f t="shared" si="63"/>
        <v>0</v>
      </c>
      <c r="AI227" s="411">
        <f t="shared" si="63"/>
        <v>0</v>
      </c>
      <c r="AJ227" s="411">
        <f t="shared" si="63"/>
        <v>0</v>
      </c>
      <c r="AK227" s="411">
        <f t="shared" si="63"/>
        <v>0</v>
      </c>
      <c r="AL227" s="411">
        <f t="shared" si="63"/>
        <v>0</v>
      </c>
      <c r="AM227" s="504"/>
    </row>
    <row r="228" spans="1:39" s="283" customFormat="1" ht="15" outlineLevel="1">
      <c r="A228" s="508"/>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9"/>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s="755" customFormat="1" ht="15" outlineLevel="1">
      <c r="A230" s="751">
        <v>26</v>
      </c>
      <c r="B230" s="757" t="s">
        <v>16</v>
      </c>
      <c r="C230" s="746" t="s">
        <v>25</v>
      </c>
      <c r="D230" s="747"/>
      <c r="E230" s="747"/>
      <c r="F230" s="747"/>
      <c r="G230" s="747"/>
      <c r="H230" s="747"/>
      <c r="I230" s="747"/>
      <c r="J230" s="747"/>
      <c r="K230" s="747"/>
      <c r="L230" s="747"/>
      <c r="M230" s="747"/>
      <c r="N230" s="747">
        <v>12</v>
      </c>
      <c r="O230" s="747"/>
      <c r="P230" s="747"/>
      <c r="Q230" s="747"/>
      <c r="R230" s="747"/>
      <c r="S230" s="747"/>
      <c r="T230" s="747"/>
      <c r="U230" s="747"/>
      <c r="V230" s="747"/>
      <c r="W230" s="747"/>
      <c r="X230" s="747"/>
      <c r="Y230" s="758">
        <v>1</v>
      </c>
      <c r="Z230" s="748"/>
      <c r="AA230" s="754"/>
      <c r="AB230" s="748"/>
      <c r="AC230" s="748"/>
      <c r="AD230" s="748"/>
      <c r="AE230" s="748"/>
      <c r="AF230" s="748"/>
      <c r="AG230" s="748"/>
      <c r="AH230" s="748"/>
      <c r="AI230" s="748"/>
      <c r="AJ230" s="748"/>
      <c r="AK230" s="748"/>
      <c r="AL230" s="748"/>
      <c r="AM230" s="749">
        <f>SUM(Y230:AL230)</f>
        <v>1</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1</v>
      </c>
      <c r="Z231" s="411">
        <f>Z230</f>
        <v>0</v>
      </c>
      <c r="AA231" s="411">
        <f t="shared" ref="AA231:AL231" si="64">AA230</f>
        <v>0</v>
      </c>
      <c r="AB231" s="411">
        <f t="shared" si="64"/>
        <v>0</v>
      </c>
      <c r="AC231" s="411">
        <f t="shared" si="64"/>
        <v>0</v>
      </c>
      <c r="AD231" s="411">
        <f t="shared" si="64"/>
        <v>0</v>
      </c>
      <c r="AE231" s="411">
        <f t="shared" si="64"/>
        <v>0</v>
      </c>
      <c r="AF231" s="411">
        <f t="shared" si="64"/>
        <v>0</v>
      </c>
      <c r="AG231" s="411">
        <f t="shared" si="64"/>
        <v>0</v>
      </c>
      <c r="AH231" s="411">
        <f t="shared" si="64"/>
        <v>0</v>
      </c>
      <c r="AI231" s="411">
        <f t="shared" si="64"/>
        <v>0</v>
      </c>
      <c r="AJ231" s="411">
        <f t="shared" si="64"/>
        <v>0</v>
      </c>
      <c r="AK231" s="411">
        <f t="shared" si="64"/>
        <v>0</v>
      </c>
      <c r="AL231" s="411">
        <f t="shared" si="64"/>
        <v>0</v>
      </c>
      <c r="AM231" s="504"/>
    </row>
    <row r="232" spans="1:39" ht="15" outlineLevel="1">
      <c r="A232" s="511"/>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8">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5">AA233</f>
        <v>0</v>
      </c>
      <c r="AB234" s="411">
        <f t="shared" si="65"/>
        <v>0</v>
      </c>
      <c r="AC234" s="411">
        <f t="shared" si="65"/>
        <v>0</v>
      </c>
      <c r="AD234" s="411">
        <f t="shared" si="65"/>
        <v>0</v>
      </c>
      <c r="AE234" s="411">
        <f t="shared" si="65"/>
        <v>0</v>
      </c>
      <c r="AF234" s="411">
        <f t="shared" si="65"/>
        <v>0</v>
      </c>
      <c r="AG234" s="411">
        <f t="shared" si="65"/>
        <v>0</v>
      </c>
      <c r="AH234" s="411">
        <f t="shared" si="65"/>
        <v>0</v>
      </c>
      <c r="AI234" s="411">
        <f t="shared" si="65"/>
        <v>0</v>
      </c>
      <c r="AJ234" s="411">
        <f t="shared" si="65"/>
        <v>0</v>
      </c>
      <c r="AK234" s="411">
        <f t="shared" si="65"/>
        <v>0</v>
      </c>
      <c r="AL234" s="411">
        <f t="shared" si="65"/>
        <v>0</v>
      </c>
      <c r="AM234" s="504"/>
    </row>
    <row r="235" spans="1:39" ht="15.75" outlineLevel="1">
      <c r="A235" s="511"/>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8">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6">AA236</f>
        <v>0</v>
      </c>
      <c r="AB237" s="411">
        <f t="shared" si="66"/>
        <v>0</v>
      </c>
      <c r="AC237" s="411">
        <f t="shared" si="66"/>
        <v>0</v>
      </c>
      <c r="AD237" s="411">
        <f t="shared" si="66"/>
        <v>0</v>
      </c>
      <c r="AE237" s="411">
        <f t="shared" si="66"/>
        <v>0</v>
      </c>
      <c r="AF237" s="411">
        <f t="shared" si="66"/>
        <v>0</v>
      </c>
      <c r="AG237" s="411">
        <f t="shared" si="66"/>
        <v>0</v>
      </c>
      <c r="AH237" s="411">
        <f t="shared" si="66"/>
        <v>0</v>
      </c>
      <c r="AI237" s="411">
        <f t="shared" si="66"/>
        <v>0</v>
      </c>
      <c r="AJ237" s="411">
        <f t="shared" si="66"/>
        <v>0</v>
      </c>
      <c r="AK237" s="411">
        <f t="shared" si="66"/>
        <v>0</v>
      </c>
      <c r="AL237" s="411">
        <f t="shared" si="66"/>
        <v>0</v>
      </c>
      <c r="AM237" s="504"/>
    </row>
    <row r="238" spans="1:39" ht="15" outlineLevel="1">
      <c r="A238" s="511"/>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8">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7">Z239</f>
        <v>0</v>
      </c>
      <c r="AA240" s="411">
        <f t="shared" si="67"/>
        <v>0</v>
      </c>
      <c r="AB240" s="411">
        <f t="shared" si="67"/>
        <v>0</v>
      </c>
      <c r="AC240" s="411">
        <f t="shared" si="67"/>
        <v>0</v>
      </c>
      <c r="AD240" s="411">
        <f t="shared" si="67"/>
        <v>0</v>
      </c>
      <c r="AE240" s="411">
        <f t="shared" si="67"/>
        <v>0</v>
      </c>
      <c r="AF240" s="411">
        <f t="shared" si="67"/>
        <v>0</v>
      </c>
      <c r="AG240" s="411">
        <f t="shared" si="67"/>
        <v>0</v>
      </c>
      <c r="AH240" s="411">
        <f t="shared" si="67"/>
        <v>0</v>
      </c>
      <c r="AI240" s="411">
        <f t="shared" si="67"/>
        <v>0</v>
      </c>
      <c r="AJ240" s="411">
        <f t="shared" si="67"/>
        <v>0</v>
      </c>
      <c r="AK240" s="411">
        <f t="shared" si="67"/>
        <v>0</v>
      </c>
      <c r="AL240" s="411">
        <f t="shared" si="67"/>
        <v>0</v>
      </c>
      <c r="AM240" s="504"/>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8">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8"/>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8">Z242</f>
        <v>0</v>
      </c>
      <c r="AA243" s="411">
        <f t="shared" si="68"/>
        <v>0</v>
      </c>
      <c r="AB243" s="411">
        <f t="shared" si="68"/>
        <v>0</v>
      </c>
      <c r="AC243" s="411">
        <f t="shared" si="68"/>
        <v>0</v>
      </c>
      <c r="AD243" s="411">
        <f t="shared" si="68"/>
        <v>0</v>
      </c>
      <c r="AE243" s="411">
        <f t="shared" si="68"/>
        <v>0</v>
      </c>
      <c r="AF243" s="411">
        <f t="shared" si="68"/>
        <v>0</v>
      </c>
      <c r="AG243" s="411">
        <f t="shared" si="68"/>
        <v>0</v>
      </c>
      <c r="AH243" s="411">
        <f t="shared" si="68"/>
        <v>0</v>
      </c>
      <c r="AI243" s="411">
        <f t="shared" si="68"/>
        <v>0</v>
      </c>
      <c r="AJ243" s="411">
        <f t="shared" si="68"/>
        <v>0</v>
      </c>
      <c r="AK243" s="411">
        <f t="shared" si="68"/>
        <v>0</v>
      </c>
      <c r="AL243" s="411">
        <f t="shared" si="68"/>
        <v>0</v>
      </c>
      <c r="AM243" s="504"/>
    </row>
    <row r="244" spans="1:39" s="283" customFormat="1" ht="15" outlineLevel="1">
      <c r="A244" s="508"/>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8"/>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8">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8"/>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9">Z246</f>
        <v>0</v>
      </c>
      <c r="AA247" s="411">
        <f t="shared" si="69"/>
        <v>0</v>
      </c>
      <c r="AB247" s="411">
        <f t="shared" si="69"/>
        <v>0</v>
      </c>
      <c r="AC247" s="411">
        <f t="shared" si="69"/>
        <v>0</v>
      </c>
      <c r="AD247" s="411">
        <f t="shared" si="69"/>
        <v>0</v>
      </c>
      <c r="AE247" s="411">
        <f t="shared" si="69"/>
        <v>0</v>
      </c>
      <c r="AF247" s="411">
        <f t="shared" si="69"/>
        <v>0</v>
      </c>
      <c r="AG247" s="411">
        <f t="shared" si="69"/>
        <v>0</v>
      </c>
      <c r="AH247" s="411">
        <f t="shared" si="69"/>
        <v>0</v>
      </c>
      <c r="AI247" s="411">
        <f t="shared" si="69"/>
        <v>0</v>
      </c>
      <c r="AJ247" s="411">
        <f t="shared" si="69"/>
        <v>0</v>
      </c>
      <c r="AK247" s="411">
        <f t="shared" si="69"/>
        <v>0</v>
      </c>
      <c r="AL247" s="411">
        <f t="shared" si="69"/>
        <v>0</v>
      </c>
      <c r="AM247" s="504"/>
    </row>
    <row r="248" spans="1:39" s="283" customFormat="1" ht="15" outlineLevel="1">
      <c r="A248" s="508"/>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8">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8"/>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70">Z249</f>
        <v>0</v>
      </c>
      <c r="AA250" s="411">
        <f t="shared" si="70"/>
        <v>0</v>
      </c>
      <c r="AB250" s="411">
        <f t="shared" si="70"/>
        <v>0</v>
      </c>
      <c r="AC250" s="411">
        <f t="shared" si="70"/>
        <v>0</v>
      </c>
      <c r="AD250" s="411">
        <f t="shared" si="70"/>
        <v>0</v>
      </c>
      <c r="AE250" s="411">
        <f t="shared" si="70"/>
        <v>0</v>
      </c>
      <c r="AF250" s="411">
        <f t="shared" si="70"/>
        <v>0</v>
      </c>
      <c r="AG250" s="411">
        <f t="shared" si="70"/>
        <v>0</v>
      </c>
      <c r="AH250" s="411">
        <f t="shared" si="70"/>
        <v>0</v>
      </c>
      <c r="AI250" s="411">
        <f t="shared" si="70"/>
        <v>0</v>
      </c>
      <c r="AJ250" s="411">
        <f t="shared" si="70"/>
        <v>0</v>
      </c>
      <c r="AK250" s="411">
        <f t="shared" si="70"/>
        <v>0</v>
      </c>
      <c r="AL250" s="411">
        <f t="shared" si="70"/>
        <v>0</v>
      </c>
      <c r="AM250" s="504"/>
    </row>
    <row r="251" spans="1:39" s="283" customFormat="1" ht="15" outlineLevel="1">
      <c r="A251" s="508"/>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8">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8"/>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71">Z252</f>
        <v>0</v>
      </c>
      <c r="AA253" s="411">
        <f t="shared" si="71"/>
        <v>0</v>
      </c>
      <c r="AB253" s="411">
        <f t="shared" si="71"/>
        <v>0</v>
      </c>
      <c r="AC253" s="411">
        <f t="shared" si="71"/>
        <v>0</v>
      </c>
      <c r="AD253" s="411">
        <f t="shared" si="71"/>
        <v>0</v>
      </c>
      <c r="AE253" s="411">
        <f t="shared" si="71"/>
        <v>0</v>
      </c>
      <c r="AF253" s="411">
        <f t="shared" si="71"/>
        <v>0</v>
      </c>
      <c r="AG253" s="411">
        <f t="shared" si="71"/>
        <v>0</v>
      </c>
      <c r="AH253" s="411">
        <f t="shared" si="71"/>
        <v>0</v>
      </c>
      <c r="AI253" s="411">
        <f t="shared" si="71"/>
        <v>0</v>
      </c>
      <c r="AJ253" s="411">
        <f t="shared" si="71"/>
        <v>0</v>
      </c>
      <c r="AK253" s="411">
        <f t="shared" si="71"/>
        <v>0</v>
      </c>
      <c r="AL253" s="411">
        <f t="shared" si="71"/>
        <v>0</v>
      </c>
      <c r="AM253" s="504"/>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0</v>
      </c>
      <c r="E255" s="329">
        <f t="shared" ref="E255:M255" si="72">SUM(E150:E253)</f>
        <v>0</v>
      </c>
      <c r="F255" s="329">
        <f t="shared" si="72"/>
        <v>0</v>
      </c>
      <c r="G255" s="329">
        <f t="shared" si="72"/>
        <v>0</v>
      </c>
      <c r="H255" s="329">
        <f t="shared" si="72"/>
        <v>0</v>
      </c>
      <c r="I255" s="329">
        <f t="shared" si="72"/>
        <v>0</v>
      </c>
      <c r="J255" s="329">
        <f t="shared" si="72"/>
        <v>0</v>
      </c>
      <c r="K255" s="329">
        <f t="shared" si="72"/>
        <v>0</v>
      </c>
      <c r="L255" s="329">
        <f t="shared" si="72"/>
        <v>0</v>
      </c>
      <c r="M255" s="329">
        <f t="shared" si="72"/>
        <v>0</v>
      </c>
      <c r="N255" s="329"/>
      <c r="O255" s="329">
        <f>SUM(O150:O253)</f>
        <v>0</v>
      </c>
      <c r="P255" s="329">
        <f t="shared" ref="P255:X255" si="73">SUM(P150:P253)</f>
        <v>0</v>
      </c>
      <c r="Q255" s="329">
        <f t="shared" si="73"/>
        <v>0</v>
      </c>
      <c r="R255" s="329">
        <f t="shared" si="73"/>
        <v>0</v>
      </c>
      <c r="S255" s="329">
        <f t="shared" si="73"/>
        <v>0</v>
      </c>
      <c r="T255" s="329">
        <f t="shared" si="73"/>
        <v>0</v>
      </c>
      <c r="U255" s="329">
        <f t="shared" si="73"/>
        <v>0</v>
      </c>
      <c r="V255" s="329">
        <f t="shared" si="73"/>
        <v>0</v>
      </c>
      <c r="W255" s="329">
        <f t="shared" si="73"/>
        <v>0</v>
      </c>
      <c r="X255" s="329">
        <f t="shared" si="73"/>
        <v>0</v>
      </c>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4">Y135*Y258</f>
        <v>0</v>
      </c>
      <c r="Z259" s="378">
        <f t="shared" si="74"/>
        <v>0</v>
      </c>
      <c r="AA259" s="378">
        <f t="shared" si="74"/>
        <v>0</v>
      </c>
      <c r="AB259" s="378">
        <f t="shared" si="74"/>
        <v>0</v>
      </c>
      <c r="AC259" s="378">
        <f t="shared" si="74"/>
        <v>0</v>
      </c>
      <c r="AD259" s="378">
        <f t="shared" si="74"/>
        <v>0</v>
      </c>
      <c r="AE259" s="378">
        <f t="shared" si="74"/>
        <v>0</v>
      </c>
      <c r="AF259" s="378">
        <f t="shared" si="74"/>
        <v>0</v>
      </c>
      <c r="AG259" s="378">
        <f t="shared" si="74"/>
        <v>0</v>
      </c>
      <c r="AH259" s="378">
        <f t="shared" si="74"/>
        <v>0</v>
      </c>
      <c r="AI259" s="378">
        <f t="shared" si="74"/>
        <v>0</v>
      </c>
      <c r="AJ259" s="378">
        <f t="shared" si="74"/>
        <v>0</v>
      </c>
      <c r="AK259" s="378">
        <f t="shared" si="74"/>
        <v>0</v>
      </c>
      <c r="AL259" s="378">
        <f t="shared" si="74"/>
        <v>0</v>
      </c>
      <c r="AM259" s="627">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5">Y255*Y258</f>
        <v>0</v>
      </c>
      <c r="Z260" s="378">
        <f t="shared" si="75"/>
        <v>0</v>
      </c>
      <c r="AA260" s="379">
        <f t="shared" si="75"/>
        <v>0</v>
      </c>
      <c r="AB260" s="379">
        <f t="shared" si="75"/>
        <v>0</v>
      </c>
      <c r="AC260" s="379">
        <f t="shared" si="75"/>
        <v>0</v>
      </c>
      <c r="AD260" s="379">
        <f t="shared" si="75"/>
        <v>0</v>
      </c>
      <c r="AE260" s="379">
        <f t="shared" si="75"/>
        <v>0</v>
      </c>
      <c r="AF260" s="379">
        <f t="shared" ref="AF260:AL260" si="76">AF255*AF258</f>
        <v>0</v>
      </c>
      <c r="AG260" s="379">
        <f t="shared" si="76"/>
        <v>0</v>
      </c>
      <c r="AH260" s="379">
        <f t="shared" si="76"/>
        <v>0</v>
      </c>
      <c r="AI260" s="379">
        <f t="shared" si="76"/>
        <v>0</v>
      </c>
      <c r="AJ260" s="379">
        <f t="shared" si="76"/>
        <v>0</v>
      </c>
      <c r="AK260" s="379">
        <f t="shared" si="76"/>
        <v>0</v>
      </c>
      <c r="AL260" s="379">
        <f t="shared" si="76"/>
        <v>0</v>
      </c>
      <c r="AM260" s="627">
        <f>SUM(Y260:AL260)</f>
        <v>0</v>
      </c>
    </row>
    <row r="261" spans="1:41" s="380" customFormat="1" ht="15.75">
      <c r="A261" s="510"/>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7">SUM(Z259:Z260)</f>
        <v>0</v>
      </c>
      <c r="AA261" s="346">
        <f t="shared" si="77"/>
        <v>0</v>
      </c>
      <c r="AB261" s="346">
        <f t="shared" si="77"/>
        <v>0</v>
      </c>
      <c r="AC261" s="346">
        <f t="shared" si="77"/>
        <v>0</v>
      </c>
      <c r="AD261" s="346">
        <f t="shared" si="77"/>
        <v>0</v>
      </c>
      <c r="AE261" s="346">
        <f t="shared" si="77"/>
        <v>0</v>
      </c>
      <c r="AF261" s="346">
        <f t="shared" ref="AF261:AL261" si="78">SUM(AF259:AF260)</f>
        <v>0</v>
      </c>
      <c r="AG261" s="346">
        <f t="shared" si="78"/>
        <v>0</v>
      </c>
      <c r="AH261" s="346">
        <f t="shared" si="78"/>
        <v>0</v>
      </c>
      <c r="AI261" s="346">
        <f t="shared" si="78"/>
        <v>0</v>
      </c>
      <c r="AJ261" s="346">
        <f t="shared" si="78"/>
        <v>0</v>
      </c>
      <c r="AK261" s="346">
        <f t="shared" si="78"/>
        <v>0</v>
      </c>
      <c r="AL261" s="346">
        <f t="shared" si="78"/>
        <v>0</v>
      </c>
      <c r="AM261" s="407">
        <f>SUM(AM259:AM260)</f>
        <v>0</v>
      </c>
    </row>
    <row r="262" spans="1:41" s="380" customFormat="1" ht="15.75">
      <c r="A262" s="510"/>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9">Y256*Y258</f>
        <v>0</v>
      </c>
      <c r="Z262" s="347">
        <f t="shared" si="79"/>
        <v>0</v>
      </c>
      <c r="AA262" s="347">
        <f t="shared" si="79"/>
        <v>0</v>
      </c>
      <c r="AB262" s="347">
        <f t="shared" si="79"/>
        <v>0</v>
      </c>
      <c r="AC262" s="347">
        <f t="shared" si="79"/>
        <v>0</v>
      </c>
      <c r="AD262" s="347">
        <f t="shared" si="79"/>
        <v>0</v>
      </c>
      <c r="AE262" s="347">
        <f t="shared" si="79"/>
        <v>0</v>
      </c>
      <c r="AF262" s="347">
        <f t="shared" ref="AF262:AL262" si="80">AF256*AF258</f>
        <v>0</v>
      </c>
      <c r="AG262" s="347">
        <f t="shared" si="80"/>
        <v>0</v>
      </c>
      <c r="AH262" s="347">
        <f t="shared" si="80"/>
        <v>0</v>
      </c>
      <c r="AI262" s="347">
        <f t="shared" si="80"/>
        <v>0</v>
      </c>
      <c r="AJ262" s="347">
        <f t="shared" si="80"/>
        <v>0</v>
      </c>
      <c r="AK262" s="347">
        <f t="shared" si="80"/>
        <v>0</v>
      </c>
      <c r="AL262" s="347">
        <f t="shared" si="80"/>
        <v>0</v>
      </c>
      <c r="AM262" s="407">
        <f>SUM(Y262:AL262)</f>
        <v>0</v>
      </c>
    </row>
    <row r="263" spans="1:41" s="380" customFormat="1" ht="15.75">
      <c r="A263" s="510"/>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586</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0" t="s">
        <v>526</v>
      </c>
      <c r="E275" s="588"/>
      <c r="O275" s="281"/>
      <c r="Y275" s="270"/>
      <c r="Z275" s="267"/>
      <c r="AA275" s="267"/>
      <c r="AB275" s="267"/>
      <c r="AC275" s="267"/>
      <c r="AD275" s="267"/>
      <c r="AE275" s="267"/>
      <c r="AF275" s="267"/>
      <c r="AG275" s="267"/>
      <c r="AH275" s="267"/>
      <c r="AI275" s="267"/>
      <c r="AJ275" s="267"/>
      <c r="AK275" s="267"/>
      <c r="AL275" s="267"/>
      <c r="AM275" s="282"/>
    </row>
    <row r="276" spans="1:39" ht="33" customHeight="1">
      <c r="B276" s="825" t="s">
        <v>211</v>
      </c>
      <c r="C276" s="827" t="s">
        <v>33</v>
      </c>
      <c r="D276" s="284" t="s">
        <v>422</v>
      </c>
      <c r="E276" s="829" t="s">
        <v>209</v>
      </c>
      <c r="F276" s="830"/>
      <c r="G276" s="830"/>
      <c r="H276" s="830"/>
      <c r="I276" s="830"/>
      <c r="J276" s="830"/>
      <c r="K276" s="830"/>
      <c r="L276" s="830"/>
      <c r="M276" s="831"/>
      <c r="N276" s="832" t="s">
        <v>213</v>
      </c>
      <c r="O276" s="284" t="s">
        <v>423</v>
      </c>
      <c r="P276" s="829" t="s">
        <v>212</v>
      </c>
      <c r="Q276" s="830"/>
      <c r="R276" s="830"/>
      <c r="S276" s="830"/>
      <c r="T276" s="830"/>
      <c r="U276" s="830"/>
      <c r="V276" s="830"/>
      <c r="W276" s="830"/>
      <c r="X276" s="831"/>
      <c r="Y276" s="822" t="s">
        <v>243</v>
      </c>
      <c r="Z276" s="823"/>
      <c r="AA276" s="823"/>
      <c r="AB276" s="823"/>
      <c r="AC276" s="823"/>
      <c r="AD276" s="823"/>
      <c r="AE276" s="823"/>
      <c r="AF276" s="823"/>
      <c r="AG276" s="823"/>
      <c r="AH276" s="823"/>
      <c r="AI276" s="823"/>
      <c r="AJ276" s="823"/>
      <c r="AK276" s="823"/>
      <c r="AL276" s="823"/>
      <c r="AM276" s="824"/>
    </row>
    <row r="277" spans="1:39" ht="60.75" customHeight="1">
      <c r="B277" s="826"/>
      <c r="C277" s="828"/>
      <c r="D277" s="285">
        <v>2013</v>
      </c>
      <c r="E277" s="285">
        <v>2014</v>
      </c>
      <c r="F277" s="285">
        <v>2015</v>
      </c>
      <c r="G277" s="285">
        <v>2016</v>
      </c>
      <c r="H277" s="285">
        <v>2017</v>
      </c>
      <c r="I277" s="285">
        <v>2018</v>
      </c>
      <c r="J277" s="285">
        <v>2019</v>
      </c>
      <c r="K277" s="285">
        <v>2020</v>
      </c>
      <c r="L277" s="285">
        <v>2021</v>
      </c>
      <c r="M277" s="285">
        <v>2022</v>
      </c>
      <c r="N277" s="833"/>
      <c r="O277" s="285">
        <v>2013</v>
      </c>
      <c r="P277" s="285">
        <v>2014</v>
      </c>
      <c r="Q277" s="285">
        <v>2015</v>
      </c>
      <c r="R277" s="285">
        <v>2016</v>
      </c>
      <c r="S277" s="285">
        <v>2017</v>
      </c>
      <c r="T277" s="285">
        <v>2018</v>
      </c>
      <c r="U277" s="285">
        <v>2019</v>
      </c>
      <c r="V277" s="285">
        <v>2020</v>
      </c>
      <c r="W277" s="285">
        <v>2021</v>
      </c>
      <c r="X277" s="285">
        <v>2022</v>
      </c>
      <c r="Y277" s="285" t="str">
        <f>'1.  LRAMVA Summary'!D52</f>
        <v>R1 (kWh)</v>
      </c>
      <c r="Z277" s="285" t="str">
        <f>'1.  LRAMVA Summary'!E52</f>
        <v>Seasonal (kWh)</v>
      </c>
      <c r="AA277" s="285" t="str">
        <f>'1.  LRAMVA Summary'!F52</f>
        <v>R2 (kW)</v>
      </c>
      <c r="AB277" s="285" t="str">
        <f>'1.  LRAMVA Summary'!G52</f>
        <v>Street Lights (kWh)</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9"/>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8">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v>0.93</v>
      </c>
      <c r="Z279" s="410">
        <v>7.0000000000000007E-2</v>
      </c>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7"/>
      <c r="O280" s="295"/>
      <c r="P280" s="295"/>
      <c r="Q280" s="295"/>
      <c r="R280" s="295"/>
      <c r="S280" s="295"/>
      <c r="T280" s="295"/>
      <c r="U280" s="295"/>
      <c r="V280" s="295"/>
      <c r="W280" s="295"/>
      <c r="X280" s="295"/>
      <c r="Y280" s="411">
        <f>Y279</f>
        <v>0.93</v>
      </c>
      <c r="Z280" s="411">
        <f>Z279</f>
        <v>7.0000000000000007E-2</v>
      </c>
      <c r="AA280" s="411">
        <f t="shared" ref="AA280:AL280" si="81">AA279</f>
        <v>0</v>
      </c>
      <c r="AB280" s="411">
        <f t="shared" si="81"/>
        <v>0</v>
      </c>
      <c r="AC280" s="411">
        <f t="shared" si="81"/>
        <v>0</v>
      </c>
      <c r="AD280" s="411">
        <f t="shared" si="81"/>
        <v>0</v>
      </c>
      <c r="AE280" s="411">
        <f t="shared" si="81"/>
        <v>0</v>
      </c>
      <c r="AF280" s="411">
        <f t="shared" si="81"/>
        <v>0</v>
      </c>
      <c r="AG280" s="411">
        <f t="shared" si="81"/>
        <v>0</v>
      </c>
      <c r="AH280" s="411">
        <f t="shared" si="81"/>
        <v>0</v>
      </c>
      <c r="AI280" s="411">
        <f t="shared" si="81"/>
        <v>0</v>
      </c>
      <c r="AJ280" s="411">
        <f t="shared" si="81"/>
        <v>0</v>
      </c>
      <c r="AK280" s="411">
        <f t="shared" si="81"/>
        <v>0</v>
      </c>
      <c r="AL280" s="411">
        <f t="shared" si="81"/>
        <v>0</v>
      </c>
      <c r="AM280" s="297"/>
    </row>
    <row r="281" spans="1:39" ht="15.75" outlineLevel="1">
      <c r="A281" s="510"/>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8">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v>0.93</v>
      </c>
      <c r="Z282" s="410">
        <v>7.0000000000000007E-2</v>
      </c>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7"/>
      <c r="O283" s="295"/>
      <c r="P283" s="295"/>
      <c r="Q283" s="295"/>
      <c r="R283" s="295"/>
      <c r="S283" s="295"/>
      <c r="T283" s="295"/>
      <c r="U283" s="295"/>
      <c r="V283" s="295"/>
      <c r="W283" s="295"/>
      <c r="X283" s="295"/>
      <c r="Y283" s="411">
        <f>Y282</f>
        <v>0.93</v>
      </c>
      <c r="Z283" s="411">
        <f>Z282</f>
        <v>7.0000000000000007E-2</v>
      </c>
      <c r="AA283" s="411">
        <f t="shared" ref="AA283:AL283" si="82">AA282</f>
        <v>0</v>
      </c>
      <c r="AB283" s="411">
        <f t="shared" si="82"/>
        <v>0</v>
      </c>
      <c r="AC283" s="411">
        <f t="shared" si="82"/>
        <v>0</v>
      </c>
      <c r="AD283" s="411">
        <f t="shared" si="82"/>
        <v>0</v>
      </c>
      <c r="AE283" s="411">
        <f t="shared" si="82"/>
        <v>0</v>
      </c>
      <c r="AF283" s="411">
        <f t="shared" si="82"/>
        <v>0</v>
      </c>
      <c r="AG283" s="411">
        <f t="shared" si="82"/>
        <v>0</v>
      </c>
      <c r="AH283" s="411">
        <f t="shared" si="82"/>
        <v>0</v>
      </c>
      <c r="AI283" s="411">
        <f t="shared" si="82"/>
        <v>0</v>
      </c>
      <c r="AJ283" s="411">
        <f t="shared" si="82"/>
        <v>0</v>
      </c>
      <c r="AK283" s="411">
        <f t="shared" si="82"/>
        <v>0</v>
      </c>
      <c r="AL283" s="411">
        <f t="shared" si="82"/>
        <v>0</v>
      </c>
      <c r="AM283" s="297"/>
    </row>
    <row r="284" spans="1:39" ht="15.75" outlineLevel="1">
      <c r="A284" s="510"/>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8">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v>1</v>
      </c>
      <c r="Z285" s="410">
        <v>0</v>
      </c>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c r="E286" s="295"/>
      <c r="F286" s="295"/>
      <c r="G286" s="295"/>
      <c r="H286" s="295"/>
      <c r="I286" s="295"/>
      <c r="J286" s="295"/>
      <c r="K286" s="295"/>
      <c r="L286" s="295"/>
      <c r="M286" s="295"/>
      <c r="N286" s="467"/>
      <c r="O286" s="295"/>
      <c r="P286" s="295"/>
      <c r="Q286" s="295"/>
      <c r="R286" s="295"/>
      <c r="S286" s="295"/>
      <c r="T286" s="295"/>
      <c r="U286" s="295"/>
      <c r="V286" s="295"/>
      <c r="W286" s="295"/>
      <c r="X286" s="295"/>
      <c r="Y286" s="411">
        <f>Y285</f>
        <v>1</v>
      </c>
      <c r="Z286" s="411">
        <f>Z285</f>
        <v>0</v>
      </c>
      <c r="AA286" s="411">
        <f t="shared" ref="AA286:AL286" si="83">AA285</f>
        <v>0</v>
      </c>
      <c r="AB286" s="411">
        <f t="shared" si="83"/>
        <v>0</v>
      </c>
      <c r="AC286" s="411">
        <f t="shared" si="83"/>
        <v>0</v>
      </c>
      <c r="AD286" s="411">
        <f t="shared" si="83"/>
        <v>0</v>
      </c>
      <c r="AE286" s="411">
        <f t="shared" si="83"/>
        <v>0</v>
      </c>
      <c r="AF286" s="411">
        <f t="shared" si="83"/>
        <v>0</v>
      </c>
      <c r="AG286" s="411">
        <f t="shared" si="83"/>
        <v>0</v>
      </c>
      <c r="AH286" s="411">
        <f t="shared" si="83"/>
        <v>0</v>
      </c>
      <c r="AI286" s="411">
        <f t="shared" si="83"/>
        <v>0</v>
      </c>
      <c r="AJ286" s="411">
        <f t="shared" si="83"/>
        <v>0</v>
      </c>
      <c r="AK286" s="411">
        <f t="shared" si="83"/>
        <v>0</v>
      </c>
      <c r="AL286" s="411">
        <f t="shared" si="83"/>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8">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v>0.93</v>
      </c>
      <c r="Z288" s="410">
        <v>7.0000000000000007E-2</v>
      </c>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c r="E289" s="295"/>
      <c r="F289" s="295"/>
      <c r="G289" s="295"/>
      <c r="H289" s="295"/>
      <c r="I289" s="295"/>
      <c r="J289" s="295"/>
      <c r="K289" s="295"/>
      <c r="L289" s="295"/>
      <c r="M289" s="295"/>
      <c r="N289" s="467"/>
      <c r="O289" s="295"/>
      <c r="P289" s="295"/>
      <c r="Q289" s="295"/>
      <c r="R289" s="295"/>
      <c r="S289" s="295"/>
      <c r="T289" s="295"/>
      <c r="U289" s="295"/>
      <c r="V289" s="295"/>
      <c r="W289" s="295"/>
      <c r="X289" s="295"/>
      <c r="Y289" s="411">
        <f>Y288</f>
        <v>0.93</v>
      </c>
      <c r="Z289" s="411">
        <f>Z288</f>
        <v>7.0000000000000007E-2</v>
      </c>
      <c r="AA289" s="411">
        <f t="shared" ref="AA289:AL289" si="84">AA288</f>
        <v>0</v>
      </c>
      <c r="AB289" s="411">
        <f t="shared" si="84"/>
        <v>0</v>
      </c>
      <c r="AC289" s="411">
        <f t="shared" si="84"/>
        <v>0</v>
      </c>
      <c r="AD289" s="411">
        <f t="shared" si="84"/>
        <v>0</v>
      </c>
      <c r="AE289" s="411">
        <f t="shared" si="84"/>
        <v>0</v>
      </c>
      <c r="AF289" s="411">
        <f t="shared" si="84"/>
        <v>0</v>
      </c>
      <c r="AG289" s="411">
        <f t="shared" si="84"/>
        <v>0</v>
      </c>
      <c r="AH289" s="411">
        <f t="shared" si="84"/>
        <v>0</v>
      </c>
      <c r="AI289" s="411">
        <f t="shared" si="84"/>
        <v>0</v>
      </c>
      <c r="AJ289" s="411">
        <f t="shared" si="84"/>
        <v>0</v>
      </c>
      <c r="AK289" s="411">
        <f t="shared" si="84"/>
        <v>0</v>
      </c>
      <c r="AL289" s="411">
        <f t="shared" si="84"/>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8">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v>0.93</v>
      </c>
      <c r="Z291" s="410">
        <v>7.0000000000000007E-2</v>
      </c>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7"/>
      <c r="O292" s="295"/>
      <c r="P292" s="295"/>
      <c r="Q292" s="295"/>
      <c r="R292" s="295"/>
      <c r="S292" s="295"/>
      <c r="T292" s="295"/>
      <c r="U292" s="295"/>
      <c r="V292" s="295"/>
      <c r="W292" s="295"/>
      <c r="X292" s="295"/>
      <c r="Y292" s="411">
        <f>Y291</f>
        <v>0.93</v>
      </c>
      <c r="Z292" s="411">
        <f>Z291</f>
        <v>7.0000000000000007E-2</v>
      </c>
      <c r="AA292" s="411">
        <f t="shared" ref="AA292:AL292" si="85">AA291</f>
        <v>0</v>
      </c>
      <c r="AB292" s="411">
        <f t="shared" si="85"/>
        <v>0</v>
      </c>
      <c r="AC292" s="411">
        <f t="shared" si="85"/>
        <v>0</v>
      </c>
      <c r="AD292" s="411">
        <f t="shared" si="85"/>
        <v>0</v>
      </c>
      <c r="AE292" s="411">
        <f t="shared" si="85"/>
        <v>0</v>
      </c>
      <c r="AF292" s="411">
        <f t="shared" si="85"/>
        <v>0</v>
      </c>
      <c r="AG292" s="411">
        <f t="shared" si="85"/>
        <v>0</v>
      </c>
      <c r="AH292" s="411">
        <f t="shared" si="85"/>
        <v>0</v>
      </c>
      <c r="AI292" s="411">
        <f t="shared" si="85"/>
        <v>0</v>
      </c>
      <c r="AJ292" s="411">
        <f t="shared" si="85"/>
        <v>0</v>
      </c>
      <c r="AK292" s="411">
        <f t="shared" si="85"/>
        <v>0</v>
      </c>
      <c r="AL292" s="411">
        <f t="shared" si="85"/>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8">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7"/>
      <c r="O295" s="295"/>
      <c r="P295" s="295"/>
      <c r="Q295" s="295"/>
      <c r="R295" s="295"/>
      <c r="S295" s="295"/>
      <c r="T295" s="295"/>
      <c r="U295" s="295"/>
      <c r="V295" s="295"/>
      <c r="W295" s="295"/>
      <c r="X295" s="295"/>
      <c r="Y295" s="411">
        <f>Y294</f>
        <v>0</v>
      </c>
      <c r="Z295" s="411">
        <f>Z294</f>
        <v>0</v>
      </c>
      <c r="AA295" s="411">
        <f t="shared" ref="AA295:AL295" si="86">AA294</f>
        <v>0</v>
      </c>
      <c r="AB295" s="411">
        <f t="shared" si="86"/>
        <v>0</v>
      </c>
      <c r="AC295" s="411">
        <f t="shared" si="86"/>
        <v>0</v>
      </c>
      <c r="AD295" s="411">
        <f t="shared" si="86"/>
        <v>0</v>
      </c>
      <c r="AE295" s="411">
        <f t="shared" si="86"/>
        <v>0</v>
      </c>
      <c r="AF295" s="411">
        <f t="shared" si="86"/>
        <v>0</v>
      </c>
      <c r="AG295" s="411">
        <f t="shared" si="86"/>
        <v>0</v>
      </c>
      <c r="AH295" s="411">
        <f t="shared" si="86"/>
        <v>0</v>
      </c>
      <c r="AI295" s="411">
        <f t="shared" si="86"/>
        <v>0</v>
      </c>
      <c r="AJ295" s="411">
        <f t="shared" si="86"/>
        <v>0</v>
      </c>
      <c r="AK295" s="411">
        <f t="shared" si="86"/>
        <v>0</v>
      </c>
      <c r="AL295" s="411">
        <f t="shared" si="86"/>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8">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7">AA297</f>
        <v>0</v>
      </c>
      <c r="AB298" s="411">
        <f t="shared" si="87"/>
        <v>0</v>
      </c>
      <c r="AC298" s="411">
        <f t="shared" si="87"/>
        <v>0</v>
      </c>
      <c r="AD298" s="411">
        <f t="shared" si="87"/>
        <v>0</v>
      </c>
      <c r="AE298" s="411">
        <f t="shared" si="87"/>
        <v>0</v>
      </c>
      <c r="AF298" s="411">
        <f t="shared" si="87"/>
        <v>0</v>
      </c>
      <c r="AG298" s="411">
        <f t="shared" si="87"/>
        <v>0</v>
      </c>
      <c r="AH298" s="411">
        <f t="shared" si="87"/>
        <v>0</v>
      </c>
      <c r="AI298" s="411">
        <f t="shared" si="87"/>
        <v>0</v>
      </c>
      <c r="AJ298" s="411">
        <f t="shared" si="87"/>
        <v>0</v>
      </c>
      <c r="AK298" s="411">
        <f t="shared" si="87"/>
        <v>0</v>
      </c>
      <c r="AL298" s="411">
        <f t="shared" si="87"/>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8">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8"/>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8">AA300</f>
        <v>0</v>
      </c>
      <c r="AB301" s="411">
        <f t="shared" si="88"/>
        <v>0</v>
      </c>
      <c r="AC301" s="411">
        <f t="shared" si="88"/>
        <v>0</v>
      </c>
      <c r="AD301" s="411">
        <f t="shared" si="88"/>
        <v>0</v>
      </c>
      <c r="AE301" s="411">
        <f t="shared" si="88"/>
        <v>0</v>
      </c>
      <c r="AF301" s="411">
        <f t="shared" si="88"/>
        <v>0</v>
      </c>
      <c r="AG301" s="411">
        <f t="shared" si="88"/>
        <v>0</v>
      </c>
      <c r="AH301" s="411">
        <f t="shared" si="88"/>
        <v>0</v>
      </c>
      <c r="AI301" s="411">
        <f t="shared" si="88"/>
        <v>0</v>
      </c>
      <c r="AJ301" s="411">
        <f t="shared" si="88"/>
        <v>0</v>
      </c>
      <c r="AK301" s="411">
        <f t="shared" si="88"/>
        <v>0</v>
      </c>
      <c r="AL301" s="411">
        <f t="shared" si="88"/>
        <v>0</v>
      </c>
      <c r="AM301" s="297"/>
    </row>
    <row r="302" spans="1:39" s="283" customFormat="1" ht="15" outlineLevel="1">
      <c r="A302" s="508"/>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8">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9">AA303</f>
        <v>0</v>
      </c>
      <c r="AB304" s="411">
        <f t="shared" si="89"/>
        <v>0</v>
      </c>
      <c r="AC304" s="411">
        <f t="shared" si="89"/>
        <v>0</v>
      </c>
      <c r="AD304" s="411">
        <f t="shared" si="89"/>
        <v>0</v>
      </c>
      <c r="AE304" s="411">
        <f t="shared" si="89"/>
        <v>0</v>
      </c>
      <c r="AF304" s="411">
        <f t="shared" si="89"/>
        <v>0</v>
      </c>
      <c r="AG304" s="411">
        <f t="shared" si="89"/>
        <v>0</v>
      </c>
      <c r="AH304" s="411">
        <f t="shared" si="89"/>
        <v>0</v>
      </c>
      <c r="AI304" s="411">
        <f t="shared" si="89"/>
        <v>0</v>
      </c>
      <c r="AJ304" s="411">
        <f t="shared" si="89"/>
        <v>0</v>
      </c>
      <c r="AK304" s="411">
        <f t="shared" si="89"/>
        <v>0</v>
      </c>
      <c r="AL304" s="411">
        <f t="shared" si="89"/>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9"/>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s="755" customFormat="1" ht="15" outlineLevel="1">
      <c r="A307" s="751">
        <v>10</v>
      </c>
      <c r="B307" s="752" t="s">
        <v>22</v>
      </c>
      <c r="C307" s="746" t="s">
        <v>25</v>
      </c>
      <c r="D307" s="747"/>
      <c r="E307" s="747"/>
      <c r="F307" s="747"/>
      <c r="G307" s="747"/>
      <c r="H307" s="747"/>
      <c r="I307" s="747"/>
      <c r="J307" s="747"/>
      <c r="K307" s="747"/>
      <c r="L307" s="747"/>
      <c r="M307" s="747"/>
      <c r="N307" s="747">
        <v>12</v>
      </c>
      <c r="O307" s="747"/>
      <c r="P307" s="747"/>
      <c r="Q307" s="747"/>
      <c r="R307" s="747"/>
      <c r="S307" s="747"/>
      <c r="T307" s="747"/>
      <c r="U307" s="747"/>
      <c r="V307" s="747"/>
      <c r="W307" s="747"/>
      <c r="X307" s="747"/>
      <c r="Y307" s="748">
        <v>5.6000000000000001E-2</v>
      </c>
      <c r="Z307" s="759"/>
      <c r="AA307" s="759">
        <v>0.94299999999999995</v>
      </c>
      <c r="AB307" s="759"/>
      <c r="AC307" s="748"/>
      <c r="AD307" s="748"/>
      <c r="AE307" s="748"/>
      <c r="AF307" s="748"/>
      <c r="AG307" s="748"/>
      <c r="AH307" s="748"/>
      <c r="AI307" s="748"/>
      <c r="AJ307" s="748"/>
      <c r="AK307" s="748"/>
      <c r="AL307" s="748"/>
      <c r="AM307" s="749">
        <f>SUM(Y307:AL307)</f>
        <v>0.999</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5.6000000000000001E-2</v>
      </c>
      <c r="Z308" s="411">
        <f>Z307</f>
        <v>0</v>
      </c>
      <c r="AA308" s="411">
        <f t="shared" ref="AA308:AL308" si="90">AA307</f>
        <v>0.94299999999999995</v>
      </c>
      <c r="AB308" s="411">
        <f t="shared" si="90"/>
        <v>0</v>
      </c>
      <c r="AC308" s="411">
        <f t="shared" si="90"/>
        <v>0</v>
      </c>
      <c r="AD308" s="411">
        <f t="shared" si="90"/>
        <v>0</v>
      </c>
      <c r="AE308" s="411">
        <f t="shared" si="90"/>
        <v>0</v>
      </c>
      <c r="AF308" s="411">
        <f t="shared" si="90"/>
        <v>0</v>
      </c>
      <c r="AG308" s="411">
        <f t="shared" si="90"/>
        <v>0</v>
      </c>
      <c r="AH308" s="411">
        <f t="shared" si="90"/>
        <v>0</v>
      </c>
      <c r="AI308" s="411">
        <f t="shared" si="90"/>
        <v>0</v>
      </c>
      <c r="AJ308" s="411">
        <f t="shared" si="90"/>
        <v>0</v>
      </c>
      <c r="AK308" s="411">
        <f t="shared" si="90"/>
        <v>0</v>
      </c>
      <c r="AL308" s="411">
        <f t="shared" si="90"/>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s="755" customFormat="1" ht="15" outlineLevel="1">
      <c r="A310" s="751">
        <v>11</v>
      </c>
      <c r="B310" s="756" t="s">
        <v>21</v>
      </c>
      <c r="C310" s="746" t="s">
        <v>25</v>
      </c>
      <c r="D310" s="747"/>
      <c r="E310" s="747"/>
      <c r="F310" s="747"/>
      <c r="G310" s="747"/>
      <c r="H310" s="747"/>
      <c r="I310" s="747"/>
      <c r="J310" s="747"/>
      <c r="K310" s="747"/>
      <c r="L310" s="747"/>
      <c r="M310" s="747"/>
      <c r="N310" s="747">
        <v>12</v>
      </c>
      <c r="O310" s="747"/>
      <c r="P310" s="747"/>
      <c r="Q310" s="747"/>
      <c r="R310" s="747"/>
      <c r="S310" s="747"/>
      <c r="T310" s="747"/>
      <c r="U310" s="747"/>
      <c r="V310" s="747"/>
      <c r="W310" s="747"/>
      <c r="X310" s="747"/>
      <c r="Y310" s="748">
        <v>1</v>
      </c>
      <c r="Z310" s="759"/>
      <c r="AA310" s="748"/>
      <c r="AB310" s="748"/>
      <c r="AC310" s="748"/>
      <c r="AD310" s="748"/>
      <c r="AE310" s="748"/>
      <c r="AF310" s="748"/>
      <c r="AG310" s="748"/>
      <c r="AH310" s="748"/>
      <c r="AI310" s="748"/>
      <c r="AJ310" s="748"/>
      <c r="AK310" s="748"/>
      <c r="AL310" s="748"/>
      <c r="AM310" s="749">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1</v>
      </c>
      <c r="Z311" s="411">
        <f>Z310</f>
        <v>0</v>
      </c>
      <c r="AA311" s="411">
        <f t="shared" ref="AA311:AL311" si="91">AA310</f>
        <v>0</v>
      </c>
      <c r="AB311" s="411">
        <f t="shared" si="91"/>
        <v>0</v>
      </c>
      <c r="AC311" s="411">
        <f t="shared" si="91"/>
        <v>0</v>
      </c>
      <c r="AD311" s="411">
        <f t="shared" si="91"/>
        <v>0</v>
      </c>
      <c r="AE311" s="411">
        <f t="shared" si="91"/>
        <v>0</v>
      </c>
      <c r="AF311" s="411">
        <f t="shared" si="91"/>
        <v>0</v>
      </c>
      <c r="AG311" s="411">
        <f t="shared" si="91"/>
        <v>0</v>
      </c>
      <c r="AH311" s="411">
        <f t="shared" si="91"/>
        <v>0</v>
      </c>
      <c r="AI311" s="411">
        <f t="shared" si="91"/>
        <v>0</v>
      </c>
      <c r="AJ311" s="411">
        <f t="shared" si="91"/>
        <v>0</v>
      </c>
      <c r="AK311" s="411">
        <f t="shared" si="91"/>
        <v>0</v>
      </c>
      <c r="AL311" s="411">
        <f t="shared" si="91"/>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8">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92">AA313</f>
        <v>0</v>
      </c>
      <c r="AB314" s="411">
        <f t="shared" si="92"/>
        <v>0</v>
      </c>
      <c r="AC314" s="411">
        <f t="shared" si="92"/>
        <v>0</v>
      </c>
      <c r="AD314" s="411">
        <f t="shared" si="92"/>
        <v>0</v>
      </c>
      <c r="AE314" s="411">
        <f t="shared" si="92"/>
        <v>0</v>
      </c>
      <c r="AF314" s="411">
        <f t="shared" si="92"/>
        <v>0</v>
      </c>
      <c r="AG314" s="411">
        <f t="shared" si="92"/>
        <v>0</v>
      </c>
      <c r="AH314" s="411">
        <f t="shared" si="92"/>
        <v>0</v>
      </c>
      <c r="AI314" s="411">
        <f t="shared" si="92"/>
        <v>0</v>
      </c>
      <c r="AJ314" s="411">
        <f t="shared" si="92"/>
        <v>0</v>
      </c>
      <c r="AK314" s="411">
        <f t="shared" si="92"/>
        <v>0</v>
      </c>
      <c r="AL314" s="411">
        <f t="shared" si="92"/>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8">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93">AA316</f>
        <v>0</v>
      </c>
      <c r="AB317" s="411">
        <f t="shared" si="93"/>
        <v>0</v>
      </c>
      <c r="AC317" s="411">
        <f t="shared" si="93"/>
        <v>0</v>
      </c>
      <c r="AD317" s="411">
        <f t="shared" si="93"/>
        <v>0</v>
      </c>
      <c r="AE317" s="411">
        <f t="shared" si="93"/>
        <v>0</v>
      </c>
      <c r="AF317" s="411">
        <f t="shared" si="93"/>
        <v>0</v>
      </c>
      <c r="AG317" s="411">
        <f t="shared" si="93"/>
        <v>0</v>
      </c>
      <c r="AH317" s="411">
        <f t="shared" si="93"/>
        <v>0</v>
      </c>
      <c r="AI317" s="411">
        <f t="shared" si="93"/>
        <v>0</v>
      </c>
      <c r="AJ317" s="411">
        <f t="shared" si="93"/>
        <v>0</v>
      </c>
      <c r="AK317" s="411">
        <f t="shared" si="93"/>
        <v>0</v>
      </c>
      <c r="AL317" s="411">
        <f t="shared" si="93"/>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8">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2"/>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4">AA319</f>
        <v>0</v>
      </c>
      <c r="AB320" s="411">
        <f t="shared" si="94"/>
        <v>0</v>
      </c>
      <c r="AC320" s="411">
        <f t="shared" si="94"/>
        <v>0</v>
      </c>
      <c r="AD320" s="411">
        <f t="shared" si="94"/>
        <v>0</v>
      </c>
      <c r="AE320" s="411">
        <f t="shared" si="94"/>
        <v>0</v>
      </c>
      <c r="AF320" s="411">
        <f t="shared" si="94"/>
        <v>0</v>
      </c>
      <c r="AG320" s="411">
        <f t="shared" si="94"/>
        <v>0</v>
      </c>
      <c r="AH320" s="411">
        <f t="shared" si="94"/>
        <v>0</v>
      </c>
      <c r="AI320" s="411">
        <f t="shared" si="94"/>
        <v>0</v>
      </c>
      <c r="AJ320" s="411">
        <f t="shared" si="94"/>
        <v>0</v>
      </c>
      <c r="AK320" s="411">
        <f t="shared" si="94"/>
        <v>0</v>
      </c>
      <c r="AL320" s="411">
        <f t="shared" si="94"/>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8">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8"/>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5">AA322</f>
        <v>0</v>
      </c>
      <c r="AB323" s="411">
        <f t="shared" si="95"/>
        <v>0</v>
      </c>
      <c r="AC323" s="411">
        <f t="shared" si="95"/>
        <v>0</v>
      </c>
      <c r="AD323" s="411">
        <f t="shared" si="95"/>
        <v>0</v>
      </c>
      <c r="AE323" s="411">
        <f t="shared" si="95"/>
        <v>0</v>
      </c>
      <c r="AF323" s="411">
        <f t="shared" si="95"/>
        <v>0</v>
      </c>
      <c r="AG323" s="411">
        <f t="shared" si="95"/>
        <v>0</v>
      </c>
      <c r="AH323" s="411">
        <f t="shared" si="95"/>
        <v>0</v>
      </c>
      <c r="AI323" s="411">
        <f t="shared" si="95"/>
        <v>0</v>
      </c>
      <c r="AJ323" s="411">
        <f t="shared" si="95"/>
        <v>0</v>
      </c>
      <c r="AK323" s="411">
        <f t="shared" si="95"/>
        <v>0</v>
      </c>
      <c r="AL323" s="411">
        <f t="shared" si="95"/>
        <v>0</v>
      </c>
      <c r="AM323" s="311"/>
    </row>
    <row r="324" spans="1:39" s="283" customFormat="1" ht="15" outlineLevel="1">
      <c r="A324" s="508"/>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8">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8"/>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6">AA325</f>
        <v>0</v>
      </c>
      <c r="AB326" s="411">
        <f t="shared" si="96"/>
        <v>0</v>
      </c>
      <c r="AC326" s="411">
        <f t="shared" si="96"/>
        <v>0</v>
      </c>
      <c r="AD326" s="411">
        <f t="shared" si="96"/>
        <v>0</v>
      </c>
      <c r="AE326" s="411">
        <f t="shared" si="96"/>
        <v>0</v>
      </c>
      <c r="AF326" s="411">
        <f t="shared" si="96"/>
        <v>0</v>
      </c>
      <c r="AG326" s="411">
        <f t="shared" si="96"/>
        <v>0</v>
      </c>
      <c r="AH326" s="411">
        <f t="shared" si="96"/>
        <v>0</v>
      </c>
      <c r="AI326" s="411">
        <f t="shared" si="96"/>
        <v>0</v>
      </c>
      <c r="AJ326" s="411">
        <f t="shared" si="96"/>
        <v>0</v>
      </c>
      <c r="AK326" s="411">
        <f t="shared" si="96"/>
        <v>0</v>
      </c>
      <c r="AL326" s="411">
        <f t="shared" si="96"/>
        <v>0</v>
      </c>
      <c r="AM326" s="311"/>
    </row>
    <row r="327" spans="1:39" s="283" customFormat="1" ht="15" outlineLevel="1">
      <c r="A327" s="508"/>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8">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7">AA328</f>
        <v>0</v>
      </c>
      <c r="AB329" s="411">
        <f t="shared" si="97"/>
        <v>0</v>
      </c>
      <c r="AC329" s="411">
        <f t="shared" si="97"/>
        <v>0</v>
      </c>
      <c r="AD329" s="411">
        <f t="shared" si="97"/>
        <v>0</v>
      </c>
      <c r="AE329" s="411">
        <f t="shared" si="97"/>
        <v>0</v>
      </c>
      <c r="AF329" s="411">
        <f t="shared" si="97"/>
        <v>0</v>
      </c>
      <c r="AG329" s="411">
        <f t="shared" si="97"/>
        <v>0</v>
      </c>
      <c r="AH329" s="411">
        <f t="shared" si="97"/>
        <v>0</v>
      </c>
      <c r="AI329" s="411">
        <f t="shared" si="97"/>
        <v>0</v>
      </c>
      <c r="AJ329" s="411">
        <f t="shared" si="97"/>
        <v>0</v>
      </c>
      <c r="AK329" s="411">
        <f t="shared" si="97"/>
        <v>0</v>
      </c>
      <c r="AL329" s="411">
        <f t="shared" si="97"/>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9"/>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8">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8">AA332</f>
        <v>0</v>
      </c>
      <c r="AB333" s="411">
        <f t="shared" si="98"/>
        <v>0</v>
      </c>
      <c r="AC333" s="411">
        <f t="shared" si="98"/>
        <v>0</v>
      </c>
      <c r="AD333" s="411">
        <f t="shared" si="98"/>
        <v>0</v>
      </c>
      <c r="AE333" s="411">
        <f t="shared" si="98"/>
        <v>0</v>
      </c>
      <c r="AF333" s="411">
        <f t="shared" si="98"/>
        <v>0</v>
      </c>
      <c r="AG333" s="411">
        <f t="shared" si="98"/>
        <v>0</v>
      </c>
      <c r="AH333" s="411">
        <f t="shared" si="98"/>
        <v>0</v>
      </c>
      <c r="AI333" s="411">
        <f t="shared" si="98"/>
        <v>0</v>
      </c>
      <c r="AJ333" s="411">
        <f t="shared" si="98"/>
        <v>0</v>
      </c>
      <c r="AK333" s="411">
        <f t="shared" si="98"/>
        <v>0</v>
      </c>
      <c r="AL333" s="411">
        <f t="shared" si="98"/>
        <v>0</v>
      </c>
      <c r="AM333" s="297"/>
    </row>
    <row r="334" spans="1:39" ht="15" outlineLevel="1">
      <c r="A334" s="511"/>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8">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9">AA335</f>
        <v>0</v>
      </c>
      <c r="AB336" s="411">
        <f t="shared" si="99"/>
        <v>0</v>
      </c>
      <c r="AC336" s="411">
        <f t="shared" si="99"/>
        <v>0</v>
      </c>
      <c r="AD336" s="411">
        <f t="shared" si="99"/>
        <v>0</v>
      </c>
      <c r="AE336" s="411">
        <f t="shared" si="99"/>
        <v>0</v>
      </c>
      <c r="AF336" s="411">
        <f t="shared" si="99"/>
        <v>0</v>
      </c>
      <c r="AG336" s="411">
        <f t="shared" si="99"/>
        <v>0</v>
      </c>
      <c r="AH336" s="411">
        <f t="shared" si="99"/>
        <v>0</v>
      </c>
      <c r="AI336" s="411">
        <f t="shared" si="99"/>
        <v>0</v>
      </c>
      <c r="AJ336" s="411">
        <f t="shared" si="99"/>
        <v>0</v>
      </c>
      <c r="AK336" s="411">
        <f t="shared" si="99"/>
        <v>0</v>
      </c>
      <c r="AL336" s="411">
        <f t="shared" si="99"/>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8">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8"/>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100">AA338</f>
        <v>0</v>
      </c>
      <c r="AB339" s="411">
        <f t="shared" si="100"/>
        <v>0</v>
      </c>
      <c r="AC339" s="411">
        <f t="shared" si="100"/>
        <v>0</v>
      </c>
      <c r="AD339" s="411">
        <f t="shared" si="100"/>
        <v>0</v>
      </c>
      <c r="AE339" s="411">
        <f t="shared" si="100"/>
        <v>0</v>
      </c>
      <c r="AF339" s="411">
        <f t="shared" si="100"/>
        <v>0</v>
      </c>
      <c r="AG339" s="411">
        <f t="shared" si="100"/>
        <v>0</v>
      </c>
      <c r="AH339" s="411">
        <f t="shared" si="100"/>
        <v>0</v>
      </c>
      <c r="AI339" s="411">
        <f t="shared" si="100"/>
        <v>0</v>
      </c>
      <c r="AJ339" s="411">
        <f t="shared" si="100"/>
        <v>0</v>
      </c>
      <c r="AK339" s="411">
        <f t="shared" si="100"/>
        <v>0</v>
      </c>
      <c r="AL339" s="411">
        <f t="shared" si="100"/>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8">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01">AA341</f>
        <v>0</v>
      </c>
      <c r="AB342" s="411">
        <f t="shared" si="101"/>
        <v>0</v>
      </c>
      <c r="AC342" s="411">
        <f t="shared" si="101"/>
        <v>0</v>
      </c>
      <c r="AD342" s="411">
        <f t="shared" si="101"/>
        <v>0</v>
      </c>
      <c r="AE342" s="411">
        <f t="shared" si="101"/>
        <v>0</v>
      </c>
      <c r="AF342" s="411">
        <f t="shared" si="101"/>
        <v>0</v>
      </c>
      <c r="AG342" s="411">
        <f t="shared" si="101"/>
        <v>0</v>
      </c>
      <c r="AH342" s="411">
        <f t="shared" si="101"/>
        <v>0</v>
      </c>
      <c r="AI342" s="411">
        <f t="shared" si="101"/>
        <v>0</v>
      </c>
      <c r="AJ342" s="411">
        <f t="shared" si="101"/>
        <v>0</v>
      </c>
      <c r="AK342" s="411">
        <f t="shared" si="101"/>
        <v>0</v>
      </c>
      <c r="AL342" s="411">
        <f t="shared" si="101"/>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8">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2">AA344</f>
        <v>0</v>
      </c>
      <c r="AB345" s="411">
        <f t="shared" si="102"/>
        <v>0</v>
      </c>
      <c r="AC345" s="411">
        <f t="shared" si="102"/>
        <v>0</v>
      </c>
      <c r="AD345" s="411">
        <f t="shared" si="102"/>
        <v>0</v>
      </c>
      <c r="AE345" s="411">
        <f t="shared" si="102"/>
        <v>0</v>
      </c>
      <c r="AF345" s="411">
        <f t="shared" si="102"/>
        <v>0</v>
      </c>
      <c r="AG345" s="411">
        <f t="shared" si="102"/>
        <v>0</v>
      </c>
      <c r="AH345" s="411">
        <f t="shared" si="102"/>
        <v>0</v>
      </c>
      <c r="AI345" s="411">
        <f t="shared" si="102"/>
        <v>0</v>
      </c>
      <c r="AJ345" s="411">
        <f t="shared" si="102"/>
        <v>0</v>
      </c>
      <c r="AK345" s="411">
        <f t="shared" si="102"/>
        <v>0</v>
      </c>
      <c r="AL345" s="411">
        <f t="shared" si="102"/>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9"/>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8">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10">
        <v>1</v>
      </c>
      <c r="Z348" s="410">
        <v>0</v>
      </c>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7"/>
      <c r="O349" s="295"/>
      <c r="P349" s="295"/>
      <c r="Q349" s="295"/>
      <c r="R349" s="295"/>
      <c r="S349" s="295"/>
      <c r="T349" s="295"/>
      <c r="U349" s="295"/>
      <c r="V349" s="295"/>
      <c r="W349" s="295"/>
      <c r="X349" s="295"/>
      <c r="Y349" s="411">
        <f>Y348</f>
        <v>1</v>
      </c>
      <c r="Z349" s="411">
        <f>Z348</f>
        <v>0</v>
      </c>
      <c r="AA349" s="411">
        <f t="shared" ref="AA349:AL349" si="103">AA348</f>
        <v>0</v>
      </c>
      <c r="AB349" s="411">
        <f t="shared" si="103"/>
        <v>0</v>
      </c>
      <c r="AC349" s="411">
        <f t="shared" si="103"/>
        <v>0</v>
      </c>
      <c r="AD349" s="411">
        <f t="shared" si="103"/>
        <v>0</v>
      </c>
      <c r="AE349" s="411">
        <f t="shared" si="103"/>
        <v>0</v>
      </c>
      <c r="AF349" s="411">
        <f t="shared" si="103"/>
        <v>0</v>
      </c>
      <c r="AG349" s="411">
        <f t="shared" si="103"/>
        <v>0</v>
      </c>
      <c r="AH349" s="411">
        <f t="shared" si="103"/>
        <v>0</v>
      </c>
      <c r="AI349" s="411">
        <f t="shared" si="103"/>
        <v>0</v>
      </c>
      <c r="AJ349" s="411">
        <f t="shared" si="103"/>
        <v>0</v>
      </c>
      <c r="AK349" s="411">
        <f t="shared" si="103"/>
        <v>0</v>
      </c>
      <c r="AL349" s="411">
        <f t="shared" si="103"/>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9"/>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8">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v>1</v>
      </c>
      <c r="Z352" s="410"/>
      <c r="AA352" s="410"/>
      <c r="AB352" s="410"/>
      <c r="AC352" s="410"/>
      <c r="AD352" s="410"/>
      <c r="AE352" s="410"/>
      <c r="AF352" s="410"/>
      <c r="AG352" s="410"/>
      <c r="AH352" s="410"/>
      <c r="AI352" s="410"/>
      <c r="AJ352" s="410"/>
      <c r="AK352" s="410"/>
      <c r="AL352" s="410"/>
      <c r="AM352" s="296">
        <f>SUM(Y352:AL352)</f>
        <v>1</v>
      </c>
    </row>
    <row r="353" spans="1:39" s="283" customFormat="1" ht="15" outlineLevel="1">
      <c r="A353" s="508"/>
      <c r="B353" s="315" t="s">
        <v>249</v>
      </c>
      <c r="C353" s="291" t="s">
        <v>163</v>
      </c>
      <c r="D353" s="295"/>
      <c r="E353" s="295"/>
      <c r="F353" s="295"/>
      <c r="G353" s="295"/>
      <c r="H353" s="295"/>
      <c r="I353" s="295"/>
      <c r="J353" s="295"/>
      <c r="K353" s="295"/>
      <c r="L353" s="295"/>
      <c r="M353" s="295"/>
      <c r="N353" s="467"/>
      <c r="O353" s="295"/>
      <c r="P353" s="295"/>
      <c r="Q353" s="295"/>
      <c r="R353" s="295"/>
      <c r="S353" s="295"/>
      <c r="T353" s="295"/>
      <c r="U353" s="295"/>
      <c r="V353" s="295"/>
      <c r="W353" s="295"/>
      <c r="X353" s="295"/>
      <c r="Y353" s="411">
        <f>Y352</f>
        <v>1</v>
      </c>
      <c r="Z353" s="411">
        <f>Z352</f>
        <v>0</v>
      </c>
      <c r="AA353" s="411">
        <f t="shared" ref="AA353:AL353" si="104">AA352</f>
        <v>0</v>
      </c>
      <c r="AB353" s="411">
        <f t="shared" si="104"/>
        <v>0</v>
      </c>
      <c r="AC353" s="411">
        <f t="shared" si="104"/>
        <v>0</v>
      </c>
      <c r="AD353" s="411">
        <f t="shared" si="104"/>
        <v>0</v>
      </c>
      <c r="AE353" s="411">
        <f t="shared" si="104"/>
        <v>0</v>
      </c>
      <c r="AF353" s="411">
        <f t="shared" si="104"/>
        <v>0</v>
      </c>
      <c r="AG353" s="411">
        <f t="shared" si="104"/>
        <v>0</v>
      </c>
      <c r="AH353" s="411">
        <f t="shared" si="104"/>
        <v>0</v>
      </c>
      <c r="AI353" s="411">
        <f t="shared" si="104"/>
        <v>0</v>
      </c>
      <c r="AJ353" s="411">
        <f t="shared" si="104"/>
        <v>0</v>
      </c>
      <c r="AK353" s="411">
        <f t="shared" si="104"/>
        <v>0</v>
      </c>
      <c r="AL353" s="411">
        <f t="shared" si="104"/>
        <v>0</v>
      </c>
      <c r="AM353" s="297"/>
    </row>
    <row r="354" spans="1:39" s="283" customFormat="1" ht="15" outlineLevel="1">
      <c r="A354" s="508"/>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8">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8"/>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5">AA355</f>
        <v>0</v>
      </c>
      <c r="AB356" s="411">
        <f t="shared" si="105"/>
        <v>0</v>
      </c>
      <c r="AC356" s="411">
        <f t="shared" si="105"/>
        <v>0</v>
      </c>
      <c r="AD356" s="411">
        <f t="shared" si="105"/>
        <v>0</v>
      </c>
      <c r="AE356" s="411">
        <f t="shared" si="105"/>
        <v>0</v>
      </c>
      <c r="AF356" s="411">
        <f t="shared" si="105"/>
        <v>0</v>
      </c>
      <c r="AG356" s="411">
        <f t="shared" si="105"/>
        <v>0</v>
      </c>
      <c r="AH356" s="411">
        <f t="shared" si="105"/>
        <v>0</v>
      </c>
      <c r="AI356" s="411">
        <f t="shared" si="105"/>
        <v>0</v>
      </c>
      <c r="AJ356" s="411">
        <f t="shared" si="105"/>
        <v>0</v>
      </c>
      <c r="AK356" s="411">
        <f t="shared" si="105"/>
        <v>0</v>
      </c>
      <c r="AL356" s="411">
        <f t="shared" si="105"/>
        <v>0</v>
      </c>
      <c r="AM356" s="311"/>
    </row>
    <row r="357" spans="1:39" s="283" customFormat="1" ht="15" outlineLevel="1">
      <c r="A357" s="508"/>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9"/>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8">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6">AA359</f>
        <v>0</v>
      </c>
      <c r="AB360" s="411">
        <f t="shared" si="106"/>
        <v>0</v>
      </c>
      <c r="AC360" s="411">
        <f t="shared" si="106"/>
        <v>0</v>
      </c>
      <c r="AD360" s="411">
        <f t="shared" si="106"/>
        <v>0</v>
      </c>
      <c r="AE360" s="411">
        <f t="shared" si="106"/>
        <v>0</v>
      </c>
      <c r="AF360" s="411">
        <f t="shared" si="106"/>
        <v>0</v>
      </c>
      <c r="AG360" s="411">
        <f t="shared" si="106"/>
        <v>0</v>
      </c>
      <c r="AH360" s="411">
        <f t="shared" si="106"/>
        <v>0</v>
      </c>
      <c r="AI360" s="411">
        <f t="shared" si="106"/>
        <v>0</v>
      </c>
      <c r="AJ360" s="411">
        <f t="shared" si="106"/>
        <v>0</v>
      </c>
      <c r="AK360" s="411">
        <f t="shared" si="106"/>
        <v>0</v>
      </c>
      <c r="AL360" s="411">
        <f t="shared" si="106"/>
        <v>0</v>
      </c>
      <c r="AM360" s="306"/>
    </row>
    <row r="361" spans="1:39" ht="15" outlineLevel="1">
      <c r="A361" s="511"/>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8">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7">AA362</f>
        <v>0</v>
      </c>
      <c r="AB363" s="411">
        <f t="shared" si="107"/>
        <v>0</v>
      </c>
      <c r="AC363" s="411">
        <f t="shared" si="107"/>
        <v>0</v>
      </c>
      <c r="AD363" s="411">
        <f t="shared" si="107"/>
        <v>0</v>
      </c>
      <c r="AE363" s="411">
        <f t="shared" si="107"/>
        <v>0</v>
      </c>
      <c r="AF363" s="411">
        <f t="shared" si="107"/>
        <v>0</v>
      </c>
      <c r="AG363" s="411">
        <f t="shared" si="107"/>
        <v>0</v>
      </c>
      <c r="AH363" s="411">
        <f t="shared" si="107"/>
        <v>0</v>
      </c>
      <c r="AI363" s="411">
        <f t="shared" si="107"/>
        <v>0</v>
      </c>
      <c r="AJ363" s="411">
        <f t="shared" si="107"/>
        <v>0</v>
      </c>
      <c r="AK363" s="411">
        <f t="shared" si="107"/>
        <v>0</v>
      </c>
      <c r="AL363" s="411">
        <f t="shared" si="107"/>
        <v>0</v>
      </c>
      <c r="AM363" s="306"/>
    </row>
    <row r="364" spans="1:39" ht="15.75" outlineLevel="1">
      <c r="A364" s="511"/>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8">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8">AA365</f>
        <v>0</v>
      </c>
      <c r="AB366" s="411">
        <f t="shared" si="108"/>
        <v>0</v>
      </c>
      <c r="AC366" s="411">
        <f t="shared" si="108"/>
        <v>0</v>
      </c>
      <c r="AD366" s="411">
        <f t="shared" si="108"/>
        <v>0</v>
      </c>
      <c r="AE366" s="411">
        <f t="shared" si="108"/>
        <v>0</v>
      </c>
      <c r="AF366" s="411">
        <f t="shared" si="108"/>
        <v>0</v>
      </c>
      <c r="AG366" s="411">
        <f t="shared" si="108"/>
        <v>0</v>
      </c>
      <c r="AH366" s="411">
        <f t="shared" si="108"/>
        <v>0</v>
      </c>
      <c r="AI366" s="411">
        <f t="shared" si="108"/>
        <v>0</v>
      </c>
      <c r="AJ366" s="411">
        <f t="shared" si="108"/>
        <v>0</v>
      </c>
      <c r="AK366" s="411">
        <f t="shared" si="108"/>
        <v>0</v>
      </c>
      <c r="AL366" s="411">
        <f t="shared" si="108"/>
        <v>0</v>
      </c>
      <c r="AM366" s="297"/>
    </row>
    <row r="367" spans="1:39" ht="15" outlineLevel="1">
      <c r="A367" s="511"/>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8">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9">Z368</f>
        <v>0</v>
      </c>
      <c r="AA369" s="411">
        <f t="shared" si="109"/>
        <v>0</v>
      </c>
      <c r="AB369" s="411">
        <f t="shared" si="109"/>
        <v>0</v>
      </c>
      <c r="AC369" s="411">
        <f t="shared" si="109"/>
        <v>0</v>
      </c>
      <c r="AD369" s="411">
        <f t="shared" si="109"/>
        <v>0</v>
      </c>
      <c r="AE369" s="411">
        <f t="shared" si="109"/>
        <v>0</v>
      </c>
      <c r="AF369" s="411">
        <f t="shared" si="109"/>
        <v>0</v>
      </c>
      <c r="AG369" s="411">
        <f t="shared" si="109"/>
        <v>0</v>
      </c>
      <c r="AH369" s="411">
        <f t="shared" si="109"/>
        <v>0</v>
      </c>
      <c r="AI369" s="411">
        <f t="shared" si="109"/>
        <v>0</v>
      </c>
      <c r="AJ369" s="411">
        <f t="shared" si="109"/>
        <v>0</v>
      </c>
      <c r="AK369" s="411">
        <f t="shared" si="109"/>
        <v>0</v>
      </c>
      <c r="AL369" s="411">
        <f t="shared" si="109"/>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8">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8"/>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10">Z371</f>
        <v>0</v>
      </c>
      <c r="AA372" s="411">
        <f t="shared" si="110"/>
        <v>0</v>
      </c>
      <c r="AB372" s="411">
        <f t="shared" si="110"/>
        <v>0</v>
      </c>
      <c r="AC372" s="411">
        <f t="shared" si="110"/>
        <v>0</v>
      </c>
      <c r="AD372" s="411">
        <f t="shared" si="110"/>
        <v>0</v>
      </c>
      <c r="AE372" s="411">
        <f t="shared" si="110"/>
        <v>0</v>
      </c>
      <c r="AF372" s="411">
        <f t="shared" si="110"/>
        <v>0</v>
      </c>
      <c r="AG372" s="411">
        <f t="shared" si="110"/>
        <v>0</v>
      </c>
      <c r="AH372" s="411">
        <f t="shared" si="110"/>
        <v>0</v>
      </c>
      <c r="AI372" s="411">
        <f t="shared" si="110"/>
        <v>0</v>
      </c>
      <c r="AJ372" s="411">
        <f t="shared" si="110"/>
        <v>0</v>
      </c>
      <c r="AK372" s="411">
        <f t="shared" si="110"/>
        <v>0</v>
      </c>
      <c r="AL372" s="411">
        <f t="shared" si="110"/>
        <v>0</v>
      </c>
      <c r="AM372" s="297"/>
    </row>
    <row r="373" spans="1:39" s="283" customFormat="1" ht="15" outlineLevel="1">
      <c r="A373" s="508"/>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8"/>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8">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8"/>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1">Z375</f>
        <v>0</v>
      </c>
      <c r="AA376" s="411">
        <f t="shared" si="111"/>
        <v>0</v>
      </c>
      <c r="AB376" s="411">
        <f t="shared" si="111"/>
        <v>0</v>
      </c>
      <c r="AC376" s="411">
        <f t="shared" si="111"/>
        <v>0</v>
      </c>
      <c r="AD376" s="411">
        <f t="shared" si="111"/>
        <v>0</v>
      </c>
      <c r="AE376" s="411">
        <f t="shared" si="111"/>
        <v>0</v>
      </c>
      <c r="AF376" s="411">
        <f t="shared" si="111"/>
        <v>0</v>
      </c>
      <c r="AG376" s="411">
        <f t="shared" si="111"/>
        <v>0</v>
      </c>
      <c r="AH376" s="411">
        <f t="shared" si="111"/>
        <v>0</v>
      </c>
      <c r="AI376" s="411">
        <f t="shared" si="111"/>
        <v>0</v>
      </c>
      <c r="AJ376" s="411">
        <f t="shared" si="111"/>
        <v>0</v>
      </c>
      <c r="AK376" s="411">
        <f t="shared" si="111"/>
        <v>0</v>
      </c>
      <c r="AL376" s="411">
        <f t="shared" si="111"/>
        <v>0</v>
      </c>
      <c r="AM376" s="297"/>
    </row>
    <row r="377" spans="1:39" s="283" customFormat="1" ht="15" outlineLevel="1">
      <c r="A377" s="508"/>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8">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8"/>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2">Z378</f>
        <v>0</v>
      </c>
      <c r="AA379" s="411">
        <f t="shared" si="112"/>
        <v>0</v>
      </c>
      <c r="AB379" s="411">
        <f t="shared" si="112"/>
        <v>0</v>
      </c>
      <c r="AC379" s="411">
        <f t="shared" si="112"/>
        <v>0</v>
      </c>
      <c r="AD379" s="411">
        <f t="shared" si="112"/>
        <v>0</v>
      </c>
      <c r="AE379" s="411">
        <f t="shared" si="112"/>
        <v>0</v>
      </c>
      <c r="AF379" s="411">
        <f t="shared" si="112"/>
        <v>0</v>
      </c>
      <c r="AG379" s="411">
        <f t="shared" si="112"/>
        <v>0</v>
      </c>
      <c r="AH379" s="411">
        <f t="shared" si="112"/>
        <v>0</v>
      </c>
      <c r="AI379" s="411">
        <f t="shared" si="112"/>
        <v>0</v>
      </c>
      <c r="AJ379" s="411">
        <f t="shared" si="112"/>
        <v>0</v>
      </c>
      <c r="AK379" s="411">
        <f t="shared" si="112"/>
        <v>0</v>
      </c>
      <c r="AL379" s="411">
        <f t="shared" si="112"/>
        <v>0</v>
      </c>
      <c r="AM379" s="297"/>
    </row>
    <row r="380" spans="1:39" s="283" customFormat="1" ht="15" outlineLevel="1">
      <c r="A380" s="508"/>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8">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8"/>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3">Z381</f>
        <v>0</v>
      </c>
      <c r="AA382" s="411">
        <f t="shared" si="113"/>
        <v>0</v>
      </c>
      <c r="AB382" s="411">
        <f t="shared" si="113"/>
        <v>0</v>
      </c>
      <c r="AC382" s="411">
        <f t="shared" si="113"/>
        <v>0</v>
      </c>
      <c r="AD382" s="411">
        <f t="shared" si="113"/>
        <v>0</v>
      </c>
      <c r="AE382" s="411">
        <f t="shared" si="113"/>
        <v>0</v>
      </c>
      <c r="AF382" s="411">
        <f t="shared" si="113"/>
        <v>0</v>
      </c>
      <c r="AG382" s="411">
        <f t="shared" si="113"/>
        <v>0</v>
      </c>
      <c r="AH382" s="411">
        <f t="shared" si="113"/>
        <v>0</v>
      </c>
      <c r="AI382" s="411">
        <f t="shared" si="113"/>
        <v>0</v>
      </c>
      <c r="AJ382" s="411">
        <f t="shared" si="113"/>
        <v>0</v>
      </c>
      <c r="AK382" s="411">
        <f t="shared" si="113"/>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0</v>
      </c>
      <c r="E384" s="329">
        <f t="shared" ref="E384:M384" si="114">SUM(E279:E382)</f>
        <v>0</v>
      </c>
      <c r="F384" s="329">
        <f t="shared" si="114"/>
        <v>0</v>
      </c>
      <c r="G384" s="329">
        <f t="shared" si="114"/>
        <v>0</v>
      </c>
      <c r="H384" s="329">
        <f t="shared" si="114"/>
        <v>0</v>
      </c>
      <c r="I384" s="329">
        <f t="shared" si="114"/>
        <v>0</v>
      </c>
      <c r="J384" s="329">
        <f t="shared" si="114"/>
        <v>0</v>
      </c>
      <c r="K384" s="329">
        <f t="shared" si="114"/>
        <v>0</v>
      </c>
      <c r="L384" s="329">
        <f t="shared" si="114"/>
        <v>0</v>
      </c>
      <c r="M384" s="329">
        <f t="shared" si="114"/>
        <v>0</v>
      </c>
      <c r="N384" s="329"/>
      <c r="O384" s="329">
        <f>SUM(O279:O382)</f>
        <v>0</v>
      </c>
      <c r="P384" s="329">
        <f t="shared" ref="P384:X384" si="115">SUM(P279:P382)</f>
        <v>0</v>
      </c>
      <c r="Q384" s="329">
        <f t="shared" si="115"/>
        <v>0</v>
      </c>
      <c r="R384" s="329">
        <f t="shared" si="115"/>
        <v>0</v>
      </c>
      <c r="S384" s="329">
        <f t="shared" si="115"/>
        <v>0</v>
      </c>
      <c r="T384" s="329">
        <f t="shared" si="115"/>
        <v>0</v>
      </c>
      <c r="U384" s="329">
        <f t="shared" si="115"/>
        <v>0</v>
      </c>
      <c r="V384" s="329">
        <f t="shared" si="115"/>
        <v>0</v>
      </c>
      <c r="W384" s="329">
        <f t="shared" si="115"/>
        <v>0</v>
      </c>
      <c r="X384" s="329">
        <f t="shared" si="115"/>
        <v>0</v>
      </c>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6">Y136*Y387</f>
        <v>0</v>
      </c>
      <c r="Z388" s="378">
        <f t="shared" si="116"/>
        <v>0</v>
      </c>
      <c r="AA388" s="378">
        <f t="shared" si="116"/>
        <v>0</v>
      </c>
      <c r="AB388" s="378">
        <f t="shared" si="116"/>
        <v>0</v>
      </c>
      <c r="AC388" s="378">
        <f t="shared" si="116"/>
        <v>0</v>
      </c>
      <c r="AD388" s="378">
        <f t="shared" si="116"/>
        <v>0</v>
      </c>
      <c r="AE388" s="378">
        <f t="shared" si="116"/>
        <v>0</v>
      </c>
      <c r="AF388" s="378">
        <f t="shared" si="116"/>
        <v>0</v>
      </c>
      <c r="AG388" s="378">
        <f t="shared" si="116"/>
        <v>0</v>
      </c>
      <c r="AH388" s="378">
        <f t="shared" si="116"/>
        <v>0</v>
      </c>
      <c r="AI388" s="378">
        <f t="shared" si="116"/>
        <v>0</v>
      </c>
      <c r="AJ388" s="378">
        <f t="shared" si="116"/>
        <v>0</v>
      </c>
      <c r="AK388" s="378">
        <f t="shared" si="116"/>
        <v>0</v>
      </c>
      <c r="AL388" s="378">
        <f t="shared" si="116"/>
        <v>0</v>
      </c>
      <c r="AM388" s="627">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7">Y265*Y387</f>
        <v>0</v>
      </c>
      <c r="Z389" s="378">
        <f t="shared" si="117"/>
        <v>0</v>
      </c>
      <c r="AA389" s="378">
        <f t="shared" si="117"/>
        <v>0</v>
      </c>
      <c r="AB389" s="378">
        <f t="shared" si="117"/>
        <v>0</v>
      </c>
      <c r="AC389" s="378">
        <f t="shared" si="117"/>
        <v>0</v>
      </c>
      <c r="AD389" s="378">
        <f t="shared" si="117"/>
        <v>0</v>
      </c>
      <c r="AE389" s="378">
        <f t="shared" si="117"/>
        <v>0</v>
      </c>
      <c r="AF389" s="378">
        <f t="shared" si="117"/>
        <v>0</v>
      </c>
      <c r="AG389" s="378">
        <f t="shared" si="117"/>
        <v>0</v>
      </c>
      <c r="AH389" s="378">
        <f t="shared" si="117"/>
        <v>0</v>
      </c>
      <c r="AI389" s="378">
        <f t="shared" si="117"/>
        <v>0</v>
      </c>
      <c r="AJ389" s="378">
        <f t="shared" si="117"/>
        <v>0</v>
      </c>
      <c r="AK389" s="378">
        <f t="shared" si="117"/>
        <v>0</v>
      </c>
      <c r="AL389" s="378">
        <f t="shared" si="117"/>
        <v>0</v>
      </c>
      <c r="AM389" s="627">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8">Z384*Z387</f>
        <v>0</v>
      </c>
      <c r="AA390" s="378">
        <f t="shared" si="118"/>
        <v>0</v>
      </c>
      <c r="AB390" s="378">
        <f t="shared" si="118"/>
        <v>0</v>
      </c>
      <c r="AC390" s="378">
        <f t="shared" si="118"/>
        <v>0</v>
      </c>
      <c r="AD390" s="378">
        <f t="shared" si="118"/>
        <v>0</v>
      </c>
      <c r="AE390" s="378">
        <f t="shared" si="118"/>
        <v>0</v>
      </c>
      <c r="AF390" s="378">
        <f t="shared" ref="AF390:AL390" si="119">AF384*AF387</f>
        <v>0</v>
      </c>
      <c r="AG390" s="378">
        <f t="shared" si="119"/>
        <v>0</v>
      </c>
      <c r="AH390" s="378">
        <f t="shared" si="119"/>
        <v>0</v>
      </c>
      <c r="AI390" s="378">
        <f t="shared" si="119"/>
        <v>0</v>
      </c>
      <c r="AJ390" s="378">
        <f t="shared" si="119"/>
        <v>0</v>
      </c>
      <c r="AK390" s="378">
        <f t="shared" si="119"/>
        <v>0</v>
      </c>
      <c r="AL390" s="378">
        <f t="shared" si="119"/>
        <v>0</v>
      </c>
      <c r="AM390" s="627">
        <f>SUM(Y390:AL390)</f>
        <v>0</v>
      </c>
    </row>
    <row r="391" spans="1:41" s="380" customFormat="1" ht="15.75">
      <c r="A391" s="510"/>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 t="shared" ref="Y391:AE391" si="120">SUM(Y388:Y390)</f>
        <v>0</v>
      </c>
      <c r="Z391" s="346">
        <f t="shared" si="120"/>
        <v>0</v>
      </c>
      <c r="AA391" s="346">
        <f t="shared" si="120"/>
        <v>0</v>
      </c>
      <c r="AB391" s="346">
        <f t="shared" si="120"/>
        <v>0</v>
      </c>
      <c r="AC391" s="346">
        <f t="shared" si="120"/>
        <v>0</v>
      </c>
      <c r="AD391" s="346">
        <f t="shared" si="120"/>
        <v>0</v>
      </c>
      <c r="AE391" s="346">
        <f t="shared" si="120"/>
        <v>0</v>
      </c>
      <c r="AF391" s="346">
        <f t="shared" ref="AF391:AL391" si="121">SUM(AF388:AF390)</f>
        <v>0</v>
      </c>
      <c r="AG391" s="346">
        <f t="shared" si="121"/>
        <v>0</v>
      </c>
      <c r="AH391" s="346">
        <f t="shared" si="121"/>
        <v>0</v>
      </c>
      <c r="AI391" s="346">
        <f t="shared" si="121"/>
        <v>0</v>
      </c>
      <c r="AJ391" s="346">
        <f t="shared" si="121"/>
        <v>0</v>
      </c>
      <c r="AK391" s="346">
        <f t="shared" si="121"/>
        <v>0</v>
      </c>
      <c r="AL391" s="346">
        <f t="shared" si="121"/>
        <v>0</v>
      </c>
      <c r="AM391" s="407">
        <f>SUM(AM388:AM390)</f>
        <v>0</v>
      </c>
    </row>
    <row r="392" spans="1:41" s="380" customFormat="1" ht="15.75">
      <c r="A392" s="510"/>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2">Y385*Y387</f>
        <v>0</v>
      </c>
      <c r="Z392" s="347">
        <f t="shared" si="122"/>
        <v>0</v>
      </c>
      <c r="AA392" s="347">
        <f t="shared" si="122"/>
        <v>0</v>
      </c>
      <c r="AB392" s="347">
        <f t="shared" si="122"/>
        <v>0</v>
      </c>
      <c r="AC392" s="347">
        <f t="shared" si="122"/>
        <v>0</v>
      </c>
      <c r="AD392" s="347">
        <f t="shared" si="122"/>
        <v>0</v>
      </c>
      <c r="AE392" s="347">
        <f t="shared" si="122"/>
        <v>0</v>
      </c>
      <c r="AF392" s="347">
        <f t="shared" ref="AF392:AL392" si="123">AF385*AF387</f>
        <v>0</v>
      </c>
      <c r="AG392" s="347">
        <f t="shared" si="123"/>
        <v>0</v>
      </c>
      <c r="AH392" s="347">
        <f t="shared" si="123"/>
        <v>0</v>
      </c>
      <c r="AI392" s="347">
        <f t="shared" si="123"/>
        <v>0</v>
      </c>
      <c r="AJ392" s="347">
        <f t="shared" si="123"/>
        <v>0</v>
      </c>
      <c r="AK392" s="347">
        <f t="shared" si="123"/>
        <v>0</v>
      </c>
      <c r="AL392" s="347">
        <f t="shared" si="123"/>
        <v>0</v>
      </c>
      <c r="AM392" s="407">
        <f>SUM(Y392:AL392)</f>
        <v>0</v>
      </c>
    </row>
    <row r="393" spans="1:41" ht="15.75" customHeight="1">
      <c r="A393" s="510"/>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586</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8" t="s">
        <v>521</v>
      </c>
      <c r="F404" s="588"/>
      <c r="O404" s="281"/>
      <c r="Y404" s="270"/>
      <c r="Z404" s="267"/>
      <c r="AA404" s="267"/>
      <c r="AB404" s="267"/>
      <c r="AC404" s="267"/>
      <c r="AD404" s="267"/>
      <c r="AE404" s="267"/>
      <c r="AF404" s="267"/>
      <c r="AG404" s="267"/>
      <c r="AH404" s="267"/>
      <c r="AI404" s="267"/>
      <c r="AJ404" s="267"/>
      <c r="AK404" s="267"/>
      <c r="AL404" s="267"/>
      <c r="AM404" s="282"/>
    </row>
    <row r="405" spans="1:40" ht="36" customHeight="1">
      <c r="B405" s="825" t="s">
        <v>211</v>
      </c>
      <c r="C405" s="827" t="s">
        <v>33</v>
      </c>
      <c r="D405" s="284" t="s">
        <v>422</v>
      </c>
      <c r="E405" s="829" t="s">
        <v>209</v>
      </c>
      <c r="F405" s="830"/>
      <c r="G405" s="830"/>
      <c r="H405" s="830"/>
      <c r="I405" s="830"/>
      <c r="J405" s="830"/>
      <c r="K405" s="830"/>
      <c r="L405" s="830"/>
      <c r="M405" s="831"/>
      <c r="N405" s="832" t="s">
        <v>213</v>
      </c>
      <c r="O405" s="284" t="s">
        <v>423</v>
      </c>
      <c r="P405" s="829" t="s">
        <v>212</v>
      </c>
      <c r="Q405" s="830"/>
      <c r="R405" s="830"/>
      <c r="S405" s="830"/>
      <c r="T405" s="830"/>
      <c r="U405" s="830"/>
      <c r="V405" s="830"/>
      <c r="W405" s="830"/>
      <c r="X405" s="831"/>
      <c r="Y405" s="822" t="s">
        <v>243</v>
      </c>
      <c r="Z405" s="823"/>
      <c r="AA405" s="823"/>
      <c r="AB405" s="823"/>
      <c r="AC405" s="823"/>
      <c r="AD405" s="823"/>
      <c r="AE405" s="823"/>
      <c r="AF405" s="823"/>
      <c r="AG405" s="823"/>
      <c r="AH405" s="823"/>
      <c r="AI405" s="823"/>
      <c r="AJ405" s="823"/>
      <c r="AK405" s="823"/>
      <c r="AL405" s="823"/>
      <c r="AM405" s="824"/>
    </row>
    <row r="406" spans="1:40" ht="45.75" customHeight="1">
      <c r="B406" s="826"/>
      <c r="C406" s="828"/>
      <c r="D406" s="285">
        <v>2014</v>
      </c>
      <c r="E406" s="285">
        <v>2015</v>
      </c>
      <c r="F406" s="285">
        <v>2016</v>
      </c>
      <c r="G406" s="285">
        <v>2017</v>
      </c>
      <c r="H406" s="285">
        <v>2018</v>
      </c>
      <c r="I406" s="285">
        <v>2019</v>
      </c>
      <c r="J406" s="285">
        <v>2020</v>
      </c>
      <c r="K406" s="285">
        <v>2021</v>
      </c>
      <c r="L406" s="285">
        <v>2022</v>
      </c>
      <c r="M406" s="285">
        <v>2023</v>
      </c>
      <c r="N406" s="833"/>
      <c r="O406" s="285">
        <v>2014</v>
      </c>
      <c r="P406" s="285">
        <v>2015</v>
      </c>
      <c r="Q406" s="285">
        <v>2016</v>
      </c>
      <c r="R406" s="285">
        <v>2017</v>
      </c>
      <c r="S406" s="285">
        <v>2018</v>
      </c>
      <c r="T406" s="285">
        <v>2019</v>
      </c>
      <c r="U406" s="285">
        <v>2020</v>
      </c>
      <c r="V406" s="285">
        <v>2021</v>
      </c>
      <c r="W406" s="285">
        <v>2022</v>
      </c>
      <c r="X406" s="285">
        <v>2023</v>
      </c>
      <c r="Y406" s="285" t="str">
        <f>'1.  LRAMVA Summary'!D52</f>
        <v>R1 (kWh)</v>
      </c>
      <c r="Z406" s="285" t="str">
        <f>'1.  LRAMVA Summary'!E52</f>
        <v>Seasonal (kWh)</v>
      </c>
      <c r="AA406" s="285" t="str">
        <f>'1.  LRAMVA Summary'!F52</f>
        <v>R2 (kW)</v>
      </c>
      <c r="AB406" s="285" t="str">
        <f>'1.  LRAMVA Summary'!G52</f>
        <v>Street Lights (kWh)</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9"/>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8">
        <v>1</v>
      </c>
      <c r="B408" s="294" t="s">
        <v>1</v>
      </c>
      <c r="C408" s="291" t="s">
        <v>25</v>
      </c>
      <c r="D408" s="295">
        <v>28877.977946260733</v>
      </c>
      <c r="E408" s="295">
        <v>28877.977946260733</v>
      </c>
      <c r="F408" s="295">
        <v>28877.977946260733</v>
      </c>
      <c r="G408" s="295">
        <v>28669.16185306073</v>
      </c>
      <c r="H408" s="295">
        <v>15112.605271380307</v>
      </c>
      <c r="I408" s="295">
        <v>0</v>
      </c>
      <c r="J408" s="295">
        <v>0</v>
      </c>
      <c r="K408" s="295">
        <v>0</v>
      </c>
      <c r="L408" s="295">
        <v>0</v>
      </c>
      <c r="M408" s="295">
        <v>0</v>
      </c>
      <c r="N408" s="291"/>
      <c r="O408" s="295">
        <v>4.7270383541284158</v>
      </c>
      <c r="P408" s="295">
        <v>4.7270383541284158</v>
      </c>
      <c r="Q408" s="295">
        <v>4.7270383541284158</v>
      </c>
      <c r="R408" s="295">
        <v>4.4935297591284158</v>
      </c>
      <c r="S408" s="295">
        <v>2.2210112275042837</v>
      </c>
      <c r="T408" s="295">
        <v>0</v>
      </c>
      <c r="U408" s="295">
        <v>0</v>
      </c>
      <c r="V408" s="295">
        <v>0</v>
      </c>
      <c r="W408" s="295">
        <v>0</v>
      </c>
      <c r="X408" s="295">
        <v>0</v>
      </c>
      <c r="Y408" s="410">
        <v>0.93</v>
      </c>
      <c r="Z408" s="410">
        <v>7.0000000000000007E-2</v>
      </c>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7"/>
      <c r="O409" s="295"/>
      <c r="P409" s="295"/>
      <c r="Q409" s="295"/>
      <c r="R409" s="295"/>
      <c r="S409" s="295"/>
      <c r="T409" s="295"/>
      <c r="U409" s="295"/>
      <c r="V409" s="295"/>
      <c r="W409" s="295"/>
      <c r="X409" s="295"/>
      <c r="Y409" s="411">
        <f>Y408</f>
        <v>0.93</v>
      </c>
      <c r="Z409" s="411">
        <f>Z408</f>
        <v>7.0000000000000007E-2</v>
      </c>
      <c r="AA409" s="411">
        <f t="shared" ref="AA409:AL409" si="124">AA408</f>
        <v>0</v>
      </c>
      <c r="AB409" s="411">
        <f t="shared" si="124"/>
        <v>0</v>
      </c>
      <c r="AC409" s="411">
        <f t="shared" si="124"/>
        <v>0</v>
      </c>
      <c r="AD409" s="411">
        <f t="shared" si="124"/>
        <v>0</v>
      </c>
      <c r="AE409" s="411">
        <f t="shared" si="124"/>
        <v>0</v>
      </c>
      <c r="AF409" s="411">
        <f t="shared" si="124"/>
        <v>0</v>
      </c>
      <c r="AG409" s="411">
        <f t="shared" si="124"/>
        <v>0</v>
      </c>
      <c r="AH409" s="411">
        <f t="shared" si="124"/>
        <v>0</v>
      </c>
      <c r="AI409" s="411">
        <f t="shared" si="124"/>
        <v>0</v>
      </c>
      <c r="AJ409" s="411">
        <f t="shared" si="124"/>
        <v>0</v>
      </c>
      <c r="AK409" s="411">
        <f t="shared" si="124"/>
        <v>0</v>
      </c>
      <c r="AL409" s="411">
        <f t="shared" si="124"/>
        <v>0</v>
      </c>
      <c r="AM409" s="297"/>
    </row>
    <row r="410" spans="1:40" ht="15.75" outlineLevel="1">
      <c r="A410" s="510"/>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8">
        <v>2</v>
      </c>
      <c r="B411" s="294" t="s">
        <v>2</v>
      </c>
      <c r="C411" s="291" t="s">
        <v>25</v>
      </c>
      <c r="D411" s="295">
        <v>5911.038047</v>
      </c>
      <c r="E411" s="295">
        <v>5911.038047</v>
      </c>
      <c r="F411" s="295">
        <v>5911.038047</v>
      </c>
      <c r="G411" s="295">
        <v>5911.038047</v>
      </c>
      <c r="H411" s="295">
        <v>0</v>
      </c>
      <c r="I411" s="295">
        <v>0</v>
      </c>
      <c r="J411" s="295">
        <v>0</v>
      </c>
      <c r="K411" s="295">
        <v>0</v>
      </c>
      <c r="L411" s="295">
        <v>0</v>
      </c>
      <c r="M411" s="295">
        <v>0</v>
      </c>
      <c r="N411" s="291"/>
      <c r="O411" s="295">
        <v>3.315105585</v>
      </c>
      <c r="P411" s="295">
        <v>3.315105585</v>
      </c>
      <c r="Q411" s="295">
        <v>3.315105585</v>
      </c>
      <c r="R411" s="295">
        <v>3.315105585</v>
      </c>
      <c r="S411" s="295">
        <v>0</v>
      </c>
      <c r="T411" s="295">
        <v>0</v>
      </c>
      <c r="U411" s="295">
        <v>0</v>
      </c>
      <c r="V411" s="295">
        <v>0</v>
      </c>
      <c r="W411" s="295">
        <v>0</v>
      </c>
      <c r="X411" s="295">
        <v>0</v>
      </c>
      <c r="Y411" s="410">
        <v>0.93</v>
      </c>
      <c r="Z411" s="410">
        <v>7.0000000000000007E-2</v>
      </c>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7"/>
      <c r="O412" s="295"/>
      <c r="P412" s="295"/>
      <c r="Q412" s="295"/>
      <c r="R412" s="295"/>
      <c r="S412" s="295"/>
      <c r="T412" s="295"/>
      <c r="U412" s="295"/>
      <c r="V412" s="295"/>
      <c r="W412" s="295"/>
      <c r="X412" s="295"/>
      <c r="Y412" s="411">
        <f>Y411</f>
        <v>0.93</v>
      </c>
      <c r="Z412" s="411">
        <f>Z411</f>
        <v>7.0000000000000007E-2</v>
      </c>
      <c r="AA412" s="411">
        <f t="shared" ref="AA412:AL412" si="125">AA411</f>
        <v>0</v>
      </c>
      <c r="AB412" s="411">
        <f t="shared" si="125"/>
        <v>0</v>
      </c>
      <c r="AC412" s="411">
        <f t="shared" si="125"/>
        <v>0</v>
      </c>
      <c r="AD412" s="411">
        <f t="shared" si="125"/>
        <v>0</v>
      </c>
      <c r="AE412" s="411">
        <f t="shared" si="125"/>
        <v>0</v>
      </c>
      <c r="AF412" s="411">
        <f t="shared" si="125"/>
        <v>0</v>
      </c>
      <c r="AG412" s="411">
        <f t="shared" si="125"/>
        <v>0</v>
      </c>
      <c r="AH412" s="411">
        <f t="shared" si="125"/>
        <v>0</v>
      </c>
      <c r="AI412" s="411">
        <f t="shared" si="125"/>
        <v>0</v>
      </c>
      <c r="AJ412" s="411">
        <f t="shared" si="125"/>
        <v>0</v>
      </c>
      <c r="AK412" s="411">
        <f t="shared" si="125"/>
        <v>0</v>
      </c>
      <c r="AL412" s="411">
        <f t="shared" si="125"/>
        <v>0</v>
      </c>
      <c r="AM412" s="297"/>
    </row>
    <row r="413" spans="1:40" ht="15.75" outlineLevel="1">
      <c r="A413" s="510"/>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8">
        <v>3</v>
      </c>
      <c r="B414" s="294" t="s">
        <v>3</v>
      </c>
      <c r="C414" s="291" t="s">
        <v>25</v>
      </c>
      <c r="D414" s="295">
        <v>49164.97233869</v>
      </c>
      <c r="E414" s="295">
        <v>49164.97233869</v>
      </c>
      <c r="F414" s="295">
        <v>49164.97233869</v>
      </c>
      <c r="G414" s="295">
        <v>49164.97233869</v>
      </c>
      <c r="H414" s="295">
        <v>49164.97233869</v>
      </c>
      <c r="I414" s="295">
        <v>49164.97233869</v>
      </c>
      <c r="J414" s="295">
        <v>49164.97233869</v>
      </c>
      <c r="K414" s="295">
        <v>49164.97233869</v>
      </c>
      <c r="L414" s="295">
        <v>49164.97233869</v>
      </c>
      <c r="M414" s="295">
        <v>49164.97233869</v>
      </c>
      <c r="N414" s="291"/>
      <c r="O414" s="295">
        <v>25.341802089000002</v>
      </c>
      <c r="P414" s="295">
        <v>25.341802089000002</v>
      </c>
      <c r="Q414" s="295">
        <v>25.341802089000002</v>
      </c>
      <c r="R414" s="295">
        <v>25.341802089000002</v>
      </c>
      <c r="S414" s="295">
        <v>25.341802089000002</v>
      </c>
      <c r="T414" s="295">
        <v>25.341802089000002</v>
      </c>
      <c r="U414" s="295">
        <v>25.341802089000002</v>
      </c>
      <c r="V414" s="295">
        <v>25.341802089000002</v>
      </c>
      <c r="W414" s="295">
        <v>25.341802089000002</v>
      </c>
      <c r="X414" s="295">
        <v>25.341802089000002</v>
      </c>
      <c r="Y414" s="41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7"/>
      <c r="O415" s="295"/>
      <c r="P415" s="295"/>
      <c r="Q415" s="295"/>
      <c r="R415" s="295"/>
      <c r="S415" s="295"/>
      <c r="T415" s="295"/>
      <c r="U415" s="295"/>
      <c r="V415" s="295"/>
      <c r="W415" s="295"/>
      <c r="X415" s="295"/>
      <c r="Y415" s="411">
        <f>Y414</f>
        <v>1</v>
      </c>
      <c r="Z415" s="411">
        <f>Z414</f>
        <v>0</v>
      </c>
      <c r="AA415" s="411">
        <f t="shared" ref="AA415:AL415" si="126">AA414</f>
        <v>0</v>
      </c>
      <c r="AB415" s="411">
        <f t="shared" si="126"/>
        <v>0</v>
      </c>
      <c r="AC415" s="411">
        <f t="shared" si="126"/>
        <v>0</v>
      </c>
      <c r="AD415" s="411">
        <f t="shared" si="126"/>
        <v>0</v>
      </c>
      <c r="AE415" s="411">
        <f t="shared" si="126"/>
        <v>0</v>
      </c>
      <c r="AF415" s="411">
        <f t="shared" si="126"/>
        <v>0</v>
      </c>
      <c r="AG415" s="411">
        <f t="shared" si="126"/>
        <v>0</v>
      </c>
      <c r="AH415" s="411">
        <f t="shared" si="126"/>
        <v>0</v>
      </c>
      <c r="AI415" s="411">
        <f t="shared" si="126"/>
        <v>0</v>
      </c>
      <c r="AJ415" s="411">
        <f t="shared" si="126"/>
        <v>0</v>
      </c>
      <c r="AK415" s="411">
        <f t="shared" si="126"/>
        <v>0</v>
      </c>
      <c r="AL415" s="411">
        <f t="shared" si="126"/>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8">
        <v>4</v>
      </c>
      <c r="B417" s="294" t="s">
        <v>4</v>
      </c>
      <c r="C417" s="291" t="s">
        <v>25</v>
      </c>
      <c r="D417" s="295">
        <v>65789.744089999993</v>
      </c>
      <c r="E417" s="295">
        <v>61437.820910000002</v>
      </c>
      <c r="F417" s="295">
        <v>59307.402739999998</v>
      </c>
      <c r="G417" s="295">
        <v>59307.402739999998</v>
      </c>
      <c r="H417" s="295">
        <v>59307.402739999998</v>
      </c>
      <c r="I417" s="295">
        <v>59307.402739999998</v>
      </c>
      <c r="J417" s="295">
        <v>59307.402739999998</v>
      </c>
      <c r="K417" s="295">
        <v>59078.154569999999</v>
      </c>
      <c r="L417" s="295">
        <v>59078.154569999999</v>
      </c>
      <c r="M417" s="295">
        <v>50377.026660000003</v>
      </c>
      <c r="N417" s="291"/>
      <c r="O417" s="295">
        <v>5.0356807180000001</v>
      </c>
      <c r="P417" s="295">
        <v>4.7624787350000002</v>
      </c>
      <c r="Q417" s="295">
        <v>4.6287368369999999</v>
      </c>
      <c r="R417" s="295">
        <v>4.6287368369999999</v>
      </c>
      <c r="S417" s="295">
        <v>4.6287368369999999</v>
      </c>
      <c r="T417" s="295">
        <v>4.6287368369999999</v>
      </c>
      <c r="U417" s="295">
        <v>4.6287368369999999</v>
      </c>
      <c r="V417" s="295">
        <v>4.6025669550000003</v>
      </c>
      <c r="W417" s="295">
        <v>4.6025669550000003</v>
      </c>
      <c r="X417" s="295">
        <v>4.0563336459999997</v>
      </c>
      <c r="Y417" s="410">
        <v>0.93</v>
      </c>
      <c r="Z417" s="410">
        <v>7.0000000000000007E-2</v>
      </c>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7"/>
      <c r="O418" s="295"/>
      <c r="P418" s="295"/>
      <c r="Q418" s="295"/>
      <c r="R418" s="295"/>
      <c r="S418" s="295"/>
      <c r="T418" s="295"/>
      <c r="U418" s="295"/>
      <c r="V418" s="295"/>
      <c r="W418" s="295"/>
      <c r="X418" s="295"/>
      <c r="Y418" s="411">
        <f>Y417</f>
        <v>0.93</v>
      </c>
      <c r="Z418" s="411">
        <f>Z417</f>
        <v>7.0000000000000007E-2</v>
      </c>
      <c r="AA418" s="411">
        <f t="shared" ref="AA418:AL418" si="127">AA417</f>
        <v>0</v>
      </c>
      <c r="AB418" s="411">
        <f t="shared" si="127"/>
        <v>0</v>
      </c>
      <c r="AC418" s="411">
        <f t="shared" si="127"/>
        <v>0</v>
      </c>
      <c r="AD418" s="411">
        <f t="shared" si="127"/>
        <v>0</v>
      </c>
      <c r="AE418" s="411">
        <f t="shared" si="127"/>
        <v>0</v>
      </c>
      <c r="AF418" s="411">
        <f t="shared" si="127"/>
        <v>0</v>
      </c>
      <c r="AG418" s="411">
        <f t="shared" si="127"/>
        <v>0</v>
      </c>
      <c r="AH418" s="411">
        <f t="shared" si="127"/>
        <v>0</v>
      </c>
      <c r="AI418" s="411">
        <f t="shared" si="127"/>
        <v>0</v>
      </c>
      <c r="AJ418" s="411">
        <f t="shared" si="127"/>
        <v>0</v>
      </c>
      <c r="AK418" s="411">
        <f t="shared" si="127"/>
        <v>0</v>
      </c>
      <c r="AL418" s="411">
        <f t="shared" si="127"/>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8">
        <v>5</v>
      </c>
      <c r="B420" s="294" t="s">
        <v>5</v>
      </c>
      <c r="C420" s="291" t="s">
        <v>25</v>
      </c>
      <c r="D420" s="295">
        <v>271275.94569999998</v>
      </c>
      <c r="E420" s="295">
        <v>235329.01730000001</v>
      </c>
      <c r="F420" s="295">
        <v>216595.46859999999</v>
      </c>
      <c r="G420" s="295">
        <v>216595.46859999999</v>
      </c>
      <c r="H420" s="295">
        <v>216595.46859999999</v>
      </c>
      <c r="I420" s="295">
        <v>216595.46859999999</v>
      </c>
      <c r="J420" s="295">
        <v>216595.46859999999</v>
      </c>
      <c r="K420" s="295">
        <v>216501.6427</v>
      </c>
      <c r="L420" s="295">
        <v>216501.6427</v>
      </c>
      <c r="M420" s="295">
        <v>201358.55590000001</v>
      </c>
      <c r="N420" s="291"/>
      <c r="O420" s="295">
        <v>17.75373424</v>
      </c>
      <c r="P420" s="295">
        <v>15.49708317</v>
      </c>
      <c r="Q420" s="295">
        <v>14.321041579999999</v>
      </c>
      <c r="R420" s="295">
        <v>14.321041579999999</v>
      </c>
      <c r="S420" s="295">
        <v>14.321041579999999</v>
      </c>
      <c r="T420" s="295">
        <v>14.321041579999999</v>
      </c>
      <c r="U420" s="295">
        <v>14.321041579999999</v>
      </c>
      <c r="V420" s="295">
        <v>14.31033087</v>
      </c>
      <c r="W420" s="295">
        <v>14.31033087</v>
      </c>
      <c r="X420" s="295">
        <v>13.35968877</v>
      </c>
      <c r="Y420" s="410">
        <v>0.93</v>
      </c>
      <c r="Z420" s="410">
        <v>7.0000000000000007E-2</v>
      </c>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7"/>
      <c r="O421" s="295"/>
      <c r="P421" s="295"/>
      <c r="Q421" s="295"/>
      <c r="R421" s="295"/>
      <c r="S421" s="295"/>
      <c r="T421" s="295"/>
      <c r="U421" s="295"/>
      <c r="V421" s="295"/>
      <c r="W421" s="295"/>
      <c r="X421" s="295"/>
      <c r="Y421" s="411">
        <f>Y420</f>
        <v>0.93</v>
      </c>
      <c r="Z421" s="411">
        <f>Z420</f>
        <v>7.0000000000000007E-2</v>
      </c>
      <c r="AA421" s="411">
        <f t="shared" ref="AA421:AL421" si="128">AA420</f>
        <v>0</v>
      </c>
      <c r="AB421" s="411">
        <f t="shared" si="128"/>
        <v>0</v>
      </c>
      <c r="AC421" s="411">
        <f t="shared" si="128"/>
        <v>0</v>
      </c>
      <c r="AD421" s="411">
        <f t="shared" si="128"/>
        <v>0</v>
      </c>
      <c r="AE421" s="411">
        <f t="shared" si="128"/>
        <v>0</v>
      </c>
      <c r="AF421" s="411">
        <f t="shared" si="128"/>
        <v>0</v>
      </c>
      <c r="AG421" s="411">
        <f t="shared" si="128"/>
        <v>0</v>
      </c>
      <c r="AH421" s="411">
        <f t="shared" si="128"/>
        <v>0</v>
      </c>
      <c r="AI421" s="411">
        <f t="shared" si="128"/>
        <v>0</v>
      </c>
      <c r="AJ421" s="411">
        <f t="shared" si="128"/>
        <v>0</v>
      </c>
      <c r="AK421" s="411">
        <f t="shared" si="128"/>
        <v>0</v>
      </c>
      <c r="AL421" s="411">
        <f t="shared" si="128"/>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8">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7"/>
      <c r="O424" s="295"/>
      <c r="P424" s="295"/>
      <c r="Q424" s="295"/>
      <c r="R424" s="295"/>
      <c r="S424" s="295"/>
      <c r="T424" s="295"/>
      <c r="U424" s="295"/>
      <c r="V424" s="295"/>
      <c r="W424" s="295"/>
      <c r="X424" s="295"/>
      <c r="Y424" s="411">
        <f>Y423</f>
        <v>0</v>
      </c>
      <c r="Z424" s="411">
        <f>Z423</f>
        <v>0</v>
      </c>
      <c r="AA424" s="411">
        <f t="shared" ref="AA424:AL424" si="129">AA423</f>
        <v>0</v>
      </c>
      <c r="AB424" s="411">
        <f t="shared" si="129"/>
        <v>0</v>
      </c>
      <c r="AC424" s="411">
        <f t="shared" si="129"/>
        <v>0</v>
      </c>
      <c r="AD424" s="411">
        <f t="shared" si="129"/>
        <v>0</v>
      </c>
      <c r="AE424" s="411">
        <f t="shared" si="129"/>
        <v>0</v>
      </c>
      <c r="AF424" s="411">
        <f t="shared" si="129"/>
        <v>0</v>
      </c>
      <c r="AG424" s="411">
        <f t="shared" si="129"/>
        <v>0</v>
      </c>
      <c r="AH424" s="411">
        <f t="shared" si="129"/>
        <v>0</v>
      </c>
      <c r="AI424" s="411">
        <f t="shared" si="129"/>
        <v>0</v>
      </c>
      <c r="AJ424" s="411">
        <f t="shared" si="129"/>
        <v>0</v>
      </c>
      <c r="AK424" s="411">
        <f t="shared" si="129"/>
        <v>0</v>
      </c>
      <c r="AL424" s="411">
        <f t="shared" si="129"/>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8">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30">AA426</f>
        <v>0</v>
      </c>
      <c r="AB427" s="411">
        <f t="shared" si="130"/>
        <v>0</v>
      </c>
      <c r="AC427" s="411">
        <f t="shared" si="130"/>
        <v>0</v>
      </c>
      <c r="AD427" s="411">
        <f t="shared" si="130"/>
        <v>0</v>
      </c>
      <c r="AE427" s="411">
        <f t="shared" si="130"/>
        <v>0</v>
      </c>
      <c r="AF427" s="411">
        <f t="shared" si="130"/>
        <v>0</v>
      </c>
      <c r="AG427" s="411">
        <f t="shared" si="130"/>
        <v>0</v>
      </c>
      <c r="AH427" s="411">
        <f t="shared" si="130"/>
        <v>0</v>
      </c>
      <c r="AI427" s="411">
        <f t="shared" si="130"/>
        <v>0</v>
      </c>
      <c r="AJ427" s="411">
        <f t="shared" si="130"/>
        <v>0</v>
      </c>
      <c r="AK427" s="411">
        <f t="shared" si="130"/>
        <v>0</v>
      </c>
      <c r="AL427" s="411">
        <f t="shared" si="130"/>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8">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8"/>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31">AA429</f>
        <v>0</v>
      </c>
      <c r="AB430" s="411">
        <f t="shared" si="131"/>
        <v>0</v>
      </c>
      <c r="AC430" s="411">
        <f t="shared" si="131"/>
        <v>0</v>
      </c>
      <c r="AD430" s="411">
        <f t="shared" si="131"/>
        <v>0</v>
      </c>
      <c r="AE430" s="411">
        <f t="shared" si="131"/>
        <v>0</v>
      </c>
      <c r="AF430" s="411">
        <f t="shared" si="131"/>
        <v>0</v>
      </c>
      <c r="AG430" s="411">
        <f t="shared" si="131"/>
        <v>0</v>
      </c>
      <c r="AH430" s="411">
        <f t="shared" si="131"/>
        <v>0</v>
      </c>
      <c r="AI430" s="411">
        <f t="shared" si="131"/>
        <v>0</v>
      </c>
      <c r="AJ430" s="411">
        <f t="shared" si="131"/>
        <v>0</v>
      </c>
      <c r="AK430" s="411">
        <f t="shared" si="131"/>
        <v>0</v>
      </c>
      <c r="AL430" s="411">
        <f t="shared" si="131"/>
        <v>0</v>
      </c>
      <c r="AM430" s="297"/>
    </row>
    <row r="431" spans="1:39" s="283" customFormat="1" ht="15" outlineLevel="1">
      <c r="A431" s="508"/>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8">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32">AA432</f>
        <v>0</v>
      </c>
      <c r="AB433" s="411">
        <f t="shared" si="132"/>
        <v>0</v>
      </c>
      <c r="AC433" s="411">
        <f t="shared" si="132"/>
        <v>0</v>
      </c>
      <c r="AD433" s="411">
        <f t="shared" si="132"/>
        <v>0</v>
      </c>
      <c r="AE433" s="411">
        <f t="shared" si="132"/>
        <v>0</v>
      </c>
      <c r="AF433" s="411">
        <f t="shared" si="132"/>
        <v>0</v>
      </c>
      <c r="AG433" s="411">
        <f t="shared" si="132"/>
        <v>0</v>
      </c>
      <c r="AH433" s="411">
        <f t="shared" si="132"/>
        <v>0</v>
      </c>
      <c r="AI433" s="411">
        <f t="shared" si="132"/>
        <v>0</v>
      </c>
      <c r="AJ433" s="411">
        <f t="shared" si="132"/>
        <v>0</v>
      </c>
      <c r="AK433" s="411">
        <f t="shared" si="132"/>
        <v>0</v>
      </c>
      <c r="AL433" s="411">
        <f t="shared" si="132"/>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9"/>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s="755" customFormat="1" ht="15" outlineLevel="1">
      <c r="A436" s="751">
        <v>10</v>
      </c>
      <c r="B436" s="752" t="s">
        <v>22</v>
      </c>
      <c r="C436" s="746" t="s">
        <v>25</v>
      </c>
      <c r="D436" s="747">
        <v>236863.4307</v>
      </c>
      <c r="E436" s="747">
        <v>236863.4307</v>
      </c>
      <c r="F436" s="747">
        <v>236863.4307</v>
      </c>
      <c r="G436" s="747">
        <v>236863.4307</v>
      </c>
      <c r="H436" s="747">
        <v>236863.4307</v>
      </c>
      <c r="I436" s="747">
        <v>236863.4307</v>
      </c>
      <c r="J436" s="747">
        <v>236656.46849999999</v>
      </c>
      <c r="K436" s="747">
        <v>236656.46849999999</v>
      </c>
      <c r="L436" s="747">
        <v>211678.60159999999</v>
      </c>
      <c r="M436" s="747">
        <v>210801.8094</v>
      </c>
      <c r="N436" s="747">
        <v>12</v>
      </c>
      <c r="O436" s="747">
        <v>37.772739270000002</v>
      </c>
      <c r="P436" s="747">
        <v>37.772739270000002</v>
      </c>
      <c r="Q436" s="747">
        <v>37.772739270000002</v>
      </c>
      <c r="R436" s="747">
        <v>37.772739270000002</v>
      </c>
      <c r="S436" s="747">
        <v>37.772739270000002</v>
      </c>
      <c r="T436" s="747">
        <v>37.772739270000002</v>
      </c>
      <c r="U436" s="747">
        <v>37.642606999999998</v>
      </c>
      <c r="V436" s="747">
        <v>37.642606999999998</v>
      </c>
      <c r="W436" s="747">
        <v>30.47224697</v>
      </c>
      <c r="X436" s="747">
        <v>29.920943489999999</v>
      </c>
      <c r="Y436" s="748">
        <v>0.24299999999999999</v>
      </c>
      <c r="Z436" s="754"/>
      <c r="AA436" s="754">
        <v>0.71299999999999997</v>
      </c>
      <c r="AB436" s="754">
        <v>4.3999999999999997E-2</v>
      </c>
      <c r="AC436" s="748"/>
      <c r="AD436" s="748"/>
      <c r="AE436" s="748"/>
      <c r="AF436" s="748"/>
      <c r="AG436" s="748"/>
      <c r="AH436" s="748"/>
      <c r="AI436" s="748"/>
      <c r="AJ436" s="748"/>
      <c r="AK436" s="748"/>
      <c r="AL436" s="748"/>
      <c r="AM436" s="749">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0.24299999999999999</v>
      </c>
      <c r="Z437" s="411">
        <f>Z436</f>
        <v>0</v>
      </c>
      <c r="AA437" s="411">
        <f t="shared" ref="AA437:AL437" si="133">AA436</f>
        <v>0.71299999999999997</v>
      </c>
      <c r="AB437" s="411">
        <f t="shared" si="133"/>
        <v>4.3999999999999997E-2</v>
      </c>
      <c r="AC437" s="411">
        <f t="shared" si="133"/>
        <v>0</v>
      </c>
      <c r="AD437" s="411">
        <f t="shared" si="133"/>
        <v>0</v>
      </c>
      <c r="AE437" s="411">
        <f t="shared" si="133"/>
        <v>0</v>
      </c>
      <c r="AF437" s="411">
        <f t="shared" si="133"/>
        <v>0</v>
      </c>
      <c r="AG437" s="411">
        <f t="shared" si="133"/>
        <v>0</v>
      </c>
      <c r="AH437" s="411">
        <f t="shared" si="133"/>
        <v>0</v>
      </c>
      <c r="AI437" s="411">
        <f t="shared" si="133"/>
        <v>0</v>
      </c>
      <c r="AJ437" s="411">
        <f t="shared" si="133"/>
        <v>0</v>
      </c>
      <c r="AK437" s="411">
        <f t="shared" si="133"/>
        <v>0</v>
      </c>
      <c r="AL437" s="411">
        <f t="shared" si="133"/>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s="755" customFormat="1" ht="15" outlineLevel="1">
      <c r="A439" s="751">
        <v>11</v>
      </c>
      <c r="B439" s="756" t="s">
        <v>21</v>
      </c>
      <c r="C439" s="746" t="s">
        <v>25</v>
      </c>
      <c r="D439" s="747">
        <v>249247.13870000001</v>
      </c>
      <c r="E439" s="747">
        <v>244706.7003</v>
      </c>
      <c r="F439" s="747">
        <v>230891.8708</v>
      </c>
      <c r="G439" s="747">
        <v>125835.7792</v>
      </c>
      <c r="H439" s="747">
        <v>125835.7792</v>
      </c>
      <c r="I439" s="747">
        <v>125835.7792</v>
      </c>
      <c r="J439" s="747">
        <v>125835.7792</v>
      </c>
      <c r="K439" s="747">
        <v>125835.7792</v>
      </c>
      <c r="L439" s="747">
        <v>125835.7792</v>
      </c>
      <c r="M439" s="747">
        <v>125835.7792</v>
      </c>
      <c r="N439" s="747">
        <v>12</v>
      </c>
      <c r="O439" s="747">
        <v>70.897882640000006</v>
      </c>
      <c r="P439" s="747">
        <v>69.597785459999997</v>
      </c>
      <c r="Q439" s="747">
        <v>65.81264213</v>
      </c>
      <c r="R439" s="747">
        <v>35.615593250000003</v>
      </c>
      <c r="S439" s="747">
        <v>35.615593250000003</v>
      </c>
      <c r="T439" s="747">
        <v>35.615593250000003</v>
      </c>
      <c r="U439" s="747">
        <v>35.615593250000003</v>
      </c>
      <c r="V439" s="747">
        <v>35.615593250000003</v>
      </c>
      <c r="W439" s="747">
        <v>35.615593250000003</v>
      </c>
      <c r="X439" s="747">
        <v>35.615593250000003</v>
      </c>
      <c r="Y439" s="748">
        <v>1</v>
      </c>
      <c r="Z439" s="754"/>
      <c r="AA439" s="748"/>
      <c r="AB439" s="748"/>
      <c r="AC439" s="748"/>
      <c r="AD439" s="748"/>
      <c r="AE439" s="748"/>
      <c r="AF439" s="748"/>
      <c r="AG439" s="748"/>
      <c r="AH439" s="748"/>
      <c r="AI439" s="748"/>
      <c r="AJ439" s="748"/>
      <c r="AK439" s="748"/>
      <c r="AL439" s="748"/>
      <c r="AM439" s="749">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1</v>
      </c>
      <c r="Z440" s="411">
        <f>Z439</f>
        <v>0</v>
      </c>
      <c r="AA440" s="411">
        <f t="shared" ref="AA440:AL440" si="134">AA439</f>
        <v>0</v>
      </c>
      <c r="AB440" s="411">
        <f t="shared" si="134"/>
        <v>0</v>
      </c>
      <c r="AC440" s="411">
        <f t="shared" si="134"/>
        <v>0</v>
      </c>
      <c r="AD440" s="411">
        <f t="shared" si="134"/>
        <v>0</v>
      </c>
      <c r="AE440" s="411">
        <f t="shared" si="134"/>
        <v>0</v>
      </c>
      <c r="AF440" s="411">
        <f t="shared" si="134"/>
        <v>0</v>
      </c>
      <c r="AG440" s="411">
        <f t="shared" si="134"/>
        <v>0</v>
      </c>
      <c r="AH440" s="411">
        <f t="shared" si="134"/>
        <v>0</v>
      </c>
      <c r="AI440" s="411">
        <f t="shared" si="134"/>
        <v>0</v>
      </c>
      <c r="AJ440" s="411">
        <f t="shared" si="134"/>
        <v>0</v>
      </c>
      <c r="AK440" s="411">
        <f t="shared" si="134"/>
        <v>0</v>
      </c>
      <c r="AL440" s="411">
        <f t="shared" si="134"/>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8">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8"/>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5">AB442</f>
        <v>0</v>
      </c>
      <c r="AC443" s="411">
        <f t="shared" si="135"/>
        <v>0</v>
      </c>
      <c r="AD443" s="411">
        <f t="shared" si="135"/>
        <v>0</v>
      </c>
      <c r="AE443" s="411">
        <f t="shared" si="135"/>
        <v>0</v>
      </c>
      <c r="AF443" s="411">
        <f t="shared" si="135"/>
        <v>0</v>
      </c>
      <c r="AG443" s="411">
        <f t="shared" si="135"/>
        <v>0</v>
      </c>
      <c r="AH443" s="411">
        <f t="shared" si="135"/>
        <v>0</v>
      </c>
      <c r="AI443" s="411">
        <f t="shared" si="135"/>
        <v>0</v>
      </c>
      <c r="AJ443" s="411">
        <f t="shared" si="135"/>
        <v>0</v>
      </c>
      <c r="AK443" s="411">
        <f t="shared" si="135"/>
        <v>0</v>
      </c>
      <c r="AL443" s="411">
        <f t="shared" si="135"/>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8">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6">AB445</f>
        <v>0</v>
      </c>
      <c r="AC446" s="411">
        <f t="shared" si="136"/>
        <v>0</v>
      </c>
      <c r="AD446" s="411">
        <f t="shared" si="136"/>
        <v>0</v>
      </c>
      <c r="AE446" s="411">
        <f t="shared" si="136"/>
        <v>0</v>
      </c>
      <c r="AF446" s="411">
        <f t="shared" si="136"/>
        <v>0</v>
      </c>
      <c r="AG446" s="411">
        <f t="shared" si="136"/>
        <v>0</v>
      </c>
      <c r="AH446" s="411">
        <f t="shared" si="136"/>
        <v>0</v>
      </c>
      <c r="AI446" s="411">
        <f t="shared" si="136"/>
        <v>0</v>
      </c>
      <c r="AJ446" s="411">
        <f t="shared" si="136"/>
        <v>0</v>
      </c>
      <c r="AK446" s="411">
        <f t="shared" si="136"/>
        <v>0</v>
      </c>
      <c r="AL446" s="411">
        <f t="shared" si="136"/>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8">
        <v>14</v>
      </c>
      <c r="B448" s="314" t="s">
        <v>20</v>
      </c>
      <c r="C448" s="291" t="s">
        <v>25</v>
      </c>
      <c r="D448" s="295">
        <v>65273.570059999998</v>
      </c>
      <c r="E448" s="295">
        <v>65273.570059999998</v>
      </c>
      <c r="F448" s="295">
        <v>65273.570059999998</v>
      </c>
      <c r="G448" s="295">
        <v>65273.570059999998</v>
      </c>
      <c r="H448" s="295">
        <v>0</v>
      </c>
      <c r="I448" s="295">
        <v>0</v>
      </c>
      <c r="J448" s="295">
        <v>0</v>
      </c>
      <c r="K448" s="295">
        <v>0</v>
      </c>
      <c r="L448" s="295">
        <v>0</v>
      </c>
      <c r="M448" s="295">
        <v>0</v>
      </c>
      <c r="N448" s="295">
        <v>12</v>
      </c>
      <c r="O448" s="295">
        <v>13.36693052</v>
      </c>
      <c r="P448" s="295">
        <v>13.36693052</v>
      </c>
      <c r="Q448" s="295">
        <v>13.36693052</v>
      </c>
      <c r="R448" s="295">
        <v>13.36693052</v>
      </c>
      <c r="S448" s="295">
        <v>0</v>
      </c>
      <c r="T448" s="295">
        <v>0</v>
      </c>
      <c r="U448" s="295">
        <v>0</v>
      </c>
      <c r="V448" s="295">
        <v>0</v>
      </c>
      <c r="W448" s="295">
        <v>0</v>
      </c>
      <c r="X448" s="295">
        <v>0</v>
      </c>
      <c r="Y448" s="415">
        <v>1</v>
      </c>
      <c r="Z448" s="415"/>
      <c r="AA448" s="468"/>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1</v>
      </c>
      <c r="Z449" s="411">
        <f>Z448</f>
        <v>0</v>
      </c>
      <c r="AA449" s="411">
        <f t="shared" ref="AA449:AL449" si="137">AA448</f>
        <v>0</v>
      </c>
      <c r="AB449" s="411">
        <f t="shared" si="137"/>
        <v>0</v>
      </c>
      <c r="AC449" s="411">
        <f t="shared" si="137"/>
        <v>0</v>
      </c>
      <c r="AD449" s="411">
        <f t="shared" si="137"/>
        <v>0</v>
      </c>
      <c r="AE449" s="411">
        <f t="shared" si="137"/>
        <v>0</v>
      </c>
      <c r="AF449" s="411">
        <f t="shared" si="137"/>
        <v>0</v>
      </c>
      <c r="AG449" s="411">
        <f t="shared" si="137"/>
        <v>0</v>
      </c>
      <c r="AH449" s="411">
        <f t="shared" si="137"/>
        <v>0</v>
      </c>
      <c r="AI449" s="411">
        <f t="shared" si="137"/>
        <v>0</v>
      </c>
      <c r="AJ449" s="411">
        <f t="shared" si="137"/>
        <v>0</v>
      </c>
      <c r="AK449" s="411">
        <f t="shared" si="137"/>
        <v>0</v>
      </c>
      <c r="AL449" s="411">
        <f t="shared" si="137"/>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8">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8"/>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8">AA451</f>
        <v>0</v>
      </c>
      <c r="AB452" s="411">
        <f t="shared" si="138"/>
        <v>0</v>
      </c>
      <c r="AC452" s="411">
        <f t="shared" si="138"/>
        <v>0</v>
      </c>
      <c r="AD452" s="411">
        <f t="shared" si="138"/>
        <v>0</v>
      </c>
      <c r="AE452" s="411">
        <f t="shared" si="138"/>
        <v>0</v>
      </c>
      <c r="AF452" s="411">
        <f t="shared" si="138"/>
        <v>0</v>
      </c>
      <c r="AG452" s="411">
        <f t="shared" si="138"/>
        <v>0</v>
      </c>
      <c r="AH452" s="411">
        <f t="shared" si="138"/>
        <v>0</v>
      </c>
      <c r="AI452" s="411">
        <f t="shared" si="138"/>
        <v>0</v>
      </c>
      <c r="AJ452" s="411">
        <f t="shared" si="138"/>
        <v>0</v>
      </c>
      <c r="AK452" s="411">
        <f t="shared" si="138"/>
        <v>0</v>
      </c>
      <c r="AL452" s="411">
        <f t="shared" si="138"/>
        <v>0</v>
      </c>
      <c r="AM452" s="311"/>
    </row>
    <row r="453" spans="1:39" s="283" customFormat="1" ht="15" outlineLevel="1">
      <c r="A453" s="508"/>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8">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8"/>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9">AA454</f>
        <v>0</v>
      </c>
      <c r="AB455" s="411">
        <f t="shared" si="139"/>
        <v>0</v>
      </c>
      <c r="AC455" s="411">
        <f t="shared" si="139"/>
        <v>0</v>
      </c>
      <c r="AD455" s="411">
        <f t="shared" si="139"/>
        <v>0</v>
      </c>
      <c r="AE455" s="411">
        <f t="shared" si="139"/>
        <v>0</v>
      </c>
      <c r="AF455" s="411">
        <f t="shared" si="139"/>
        <v>0</v>
      </c>
      <c r="AG455" s="411">
        <f t="shared" si="139"/>
        <v>0</v>
      </c>
      <c r="AH455" s="411">
        <f t="shared" si="139"/>
        <v>0</v>
      </c>
      <c r="AI455" s="411">
        <f t="shared" si="139"/>
        <v>0</v>
      </c>
      <c r="AJ455" s="411">
        <f t="shared" si="139"/>
        <v>0</v>
      </c>
      <c r="AK455" s="411">
        <f t="shared" si="139"/>
        <v>0</v>
      </c>
      <c r="AL455" s="411">
        <f t="shared" si="139"/>
        <v>0</v>
      </c>
      <c r="AM455" s="311"/>
    </row>
    <row r="456" spans="1:39" s="283" customFormat="1" ht="15" outlineLevel="1">
      <c r="A456" s="508"/>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8">
        <v>17</v>
      </c>
      <c r="B457" s="314" t="s">
        <v>9</v>
      </c>
      <c r="C457" s="291" t="s">
        <v>25</v>
      </c>
      <c r="D457" s="295"/>
      <c r="E457" s="295"/>
      <c r="F457" s="295"/>
      <c r="G457" s="295"/>
      <c r="H457" s="295"/>
      <c r="I457" s="295"/>
      <c r="J457" s="295"/>
      <c r="K457" s="295"/>
      <c r="L457" s="295"/>
      <c r="M457" s="295"/>
      <c r="N457" s="291"/>
      <c r="O457" s="295">
        <v>569.6336</v>
      </c>
      <c r="P457" s="295"/>
      <c r="Q457" s="295"/>
      <c r="R457" s="295"/>
      <c r="S457" s="295"/>
      <c r="T457" s="295"/>
      <c r="U457" s="295"/>
      <c r="V457" s="295"/>
      <c r="W457" s="295"/>
      <c r="X457" s="295"/>
      <c r="Y457" s="415"/>
      <c r="Z457" s="415"/>
      <c r="AA457" s="415">
        <v>1</v>
      </c>
      <c r="AB457" s="415"/>
      <c r="AC457" s="415"/>
      <c r="AD457" s="415"/>
      <c r="AE457" s="415"/>
      <c r="AF457" s="415"/>
      <c r="AG457" s="415"/>
      <c r="AH457" s="415"/>
      <c r="AI457" s="415"/>
      <c r="AJ457" s="415"/>
      <c r="AK457" s="415"/>
      <c r="AL457" s="415"/>
      <c r="AM457" s="296">
        <f>SUM(Y457:AL457)</f>
        <v>1</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40">AA457</f>
        <v>1</v>
      </c>
      <c r="AB458" s="411">
        <f t="shared" si="140"/>
        <v>0</v>
      </c>
      <c r="AC458" s="411">
        <f t="shared" si="140"/>
        <v>0</v>
      </c>
      <c r="AD458" s="411">
        <f t="shared" si="140"/>
        <v>0</v>
      </c>
      <c r="AE458" s="411">
        <f t="shared" si="140"/>
        <v>0</v>
      </c>
      <c r="AF458" s="411">
        <f t="shared" si="140"/>
        <v>0</v>
      </c>
      <c r="AG458" s="411">
        <f t="shared" si="140"/>
        <v>0</v>
      </c>
      <c r="AH458" s="411">
        <f t="shared" si="140"/>
        <v>0</v>
      </c>
      <c r="AI458" s="411">
        <f t="shared" si="140"/>
        <v>0</v>
      </c>
      <c r="AJ458" s="411">
        <f t="shared" si="140"/>
        <v>0</v>
      </c>
      <c r="AK458" s="411">
        <f t="shared" si="140"/>
        <v>0</v>
      </c>
      <c r="AL458" s="411">
        <f t="shared" si="140"/>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9"/>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8">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41">AA461</f>
        <v>0</v>
      </c>
      <c r="AB462" s="411">
        <f t="shared" si="141"/>
        <v>0</v>
      </c>
      <c r="AC462" s="411">
        <f t="shared" si="141"/>
        <v>0</v>
      </c>
      <c r="AD462" s="411">
        <f t="shared" si="141"/>
        <v>0</v>
      </c>
      <c r="AE462" s="411">
        <f t="shared" si="141"/>
        <v>0</v>
      </c>
      <c r="AF462" s="411">
        <f t="shared" si="141"/>
        <v>0</v>
      </c>
      <c r="AG462" s="411">
        <f t="shared" si="141"/>
        <v>0</v>
      </c>
      <c r="AH462" s="411">
        <f t="shared" si="141"/>
        <v>0</v>
      </c>
      <c r="AI462" s="411">
        <f t="shared" si="141"/>
        <v>0</v>
      </c>
      <c r="AJ462" s="411">
        <f t="shared" si="141"/>
        <v>0</v>
      </c>
      <c r="AK462" s="411">
        <f t="shared" si="141"/>
        <v>0</v>
      </c>
      <c r="AL462" s="411">
        <f t="shared" si="141"/>
        <v>0</v>
      </c>
      <c r="AM462" s="297"/>
    </row>
    <row r="463" spans="1:39" ht="15" outlineLevel="1">
      <c r="A463" s="511"/>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8">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2">AA464</f>
        <v>0</v>
      </c>
      <c r="AB465" s="411">
        <f t="shared" si="142"/>
        <v>0</v>
      </c>
      <c r="AC465" s="411">
        <f t="shared" si="142"/>
        <v>0</v>
      </c>
      <c r="AD465" s="411">
        <f t="shared" si="142"/>
        <v>0</v>
      </c>
      <c r="AE465" s="411">
        <f t="shared" si="142"/>
        <v>0</v>
      </c>
      <c r="AF465" s="411">
        <f t="shared" si="142"/>
        <v>0</v>
      </c>
      <c r="AG465" s="411">
        <f t="shared" si="142"/>
        <v>0</v>
      </c>
      <c r="AH465" s="411">
        <f t="shared" si="142"/>
        <v>0</v>
      </c>
      <c r="AI465" s="411">
        <f t="shared" si="142"/>
        <v>0</v>
      </c>
      <c r="AJ465" s="411">
        <f t="shared" si="142"/>
        <v>0</v>
      </c>
      <c r="AK465" s="411">
        <f t="shared" si="142"/>
        <v>0</v>
      </c>
      <c r="AL465" s="411">
        <f t="shared" si="142"/>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8">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43">AA467</f>
        <v>0</v>
      </c>
      <c r="AB468" s="411">
        <f t="shared" si="143"/>
        <v>0</v>
      </c>
      <c r="AC468" s="411">
        <f t="shared" si="143"/>
        <v>0</v>
      </c>
      <c r="AD468" s="411">
        <f t="shared" si="143"/>
        <v>0</v>
      </c>
      <c r="AE468" s="411">
        <f t="shared" si="143"/>
        <v>0</v>
      </c>
      <c r="AF468" s="411">
        <f t="shared" si="143"/>
        <v>0</v>
      </c>
      <c r="AG468" s="411">
        <f t="shared" si="143"/>
        <v>0</v>
      </c>
      <c r="AH468" s="411">
        <f t="shared" si="143"/>
        <v>0</v>
      </c>
      <c r="AI468" s="411">
        <f t="shared" si="143"/>
        <v>0</v>
      </c>
      <c r="AJ468" s="411">
        <f t="shared" si="143"/>
        <v>0</v>
      </c>
      <c r="AK468" s="411">
        <f t="shared" si="143"/>
        <v>0</v>
      </c>
      <c r="AL468" s="411">
        <f t="shared" si="143"/>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8">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44">AA470</f>
        <v>0</v>
      </c>
      <c r="AB471" s="411">
        <f t="shared" si="144"/>
        <v>0</v>
      </c>
      <c r="AC471" s="411">
        <f t="shared" si="144"/>
        <v>0</v>
      </c>
      <c r="AD471" s="411">
        <f t="shared" si="144"/>
        <v>0</v>
      </c>
      <c r="AE471" s="411">
        <f t="shared" si="144"/>
        <v>0</v>
      </c>
      <c r="AF471" s="411">
        <f t="shared" si="144"/>
        <v>0</v>
      </c>
      <c r="AG471" s="411">
        <f t="shared" si="144"/>
        <v>0</v>
      </c>
      <c r="AH471" s="411">
        <f t="shared" si="144"/>
        <v>0</v>
      </c>
      <c r="AI471" s="411">
        <f t="shared" si="144"/>
        <v>0</v>
      </c>
      <c r="AJ471" s="411">
        <f t="shared" si="144"/>
        <v>0</v>
      </c>
      <c r="AK471" s="411">
        <f t="shared" si="144"/>
        <v>0</v>
      </c>
      <c r="AL471" s="411">
        <f t="shared" si="144"/>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8">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5">AA473</f>
        <v>0</v>
      </c>
      <c r="AB474" s="411">
        <f t="shared" si="145"/>
        <v>0</v>
      </c>
      <c r="AC474" s="411">
        <f t="shared" si="145"/>
        <v>0</v>
      </c>
      <c r="AD474" s="411">
        <f t="shared" si="145"/>
        <v>0</v>
      </c>
      <c r="AE474" s="411">
        <f t="shared" si="145"/>
        <v>0</v>
      </c>
      <c r="AF474" s="411">
        <f t="shared" si="145"/>
        <v>0</v>
      </c>
      <c r="AG474" s="411">
        <f t="shared" si="145"/>
        <v>0</v>
      </c>
      <c r="AH474" s="411">
        <f t="shared" si="145"/>
        <v>0</v>
      </c>
      <c r="AI474" s="411">
        <f t="shared" si="145"/>
        <v>0</v>
      </c>
      <c r="AJ474" s="411">
        <f t="shared" si="145"/>
        <v>0</v>
      </c>
      <c r="AK474" s="411">
        <f t="shared" si="145"/>
        <v>0</v>
      </c>
      <c r="AL474" s="411">
        <f t="shared" si="145"/>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9"/>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8">
        <v>23</v>
      </c>
      <c r="B477" s="315" t="s">
        <v>14</v>
      </c>
      <c r="C477" s="291" t="s">
        <v>25</v>
      </c>
      <c r="D477" s="295">
        <v>46052.647850000001</v>
      </c>
      <c r="E477" s="295">
        <v>45813.500220000002</v>
      </c>
      <c r="F477" s="295">
        <v>41286.251980000001</v>
      </c>
      <c r="G477" s="295">
        <v>39979.219069999999</v>
      </c>
      <c r="H477" s="295">
        <v>38672.185669999999</v>
      </c>
      <c r="I477" s="295">
        <v>38672.185669999999</v>
      </c>
      <c r="J477" s="295">
        <v>38539.733</v>
      </c>
      <c r="K477" s="295">
        <v>38539.733</v>
      </c>
      <c r="L477" s="295">
        <v>19688.93129</v>
      </c>
      <c r="M477" s="295">
        <v>19688.93129</v>
      </c>
      <c r="N477" s="291"/>
      <c r="O477" s="295">
        <v>4.6447615459999998</v>
      </c>
      <c r="P477" s="295">
        <v>4.632480996</v>
      </c>
      <c r="Q477" s="295">
        <v>4.3978504660000004</v>
      </c>
      <c r="R477" s="295">
        <v>4.3296574300000001</v>
      </c>
      <c r="S477" s="295">
        <v>4.2614643909999996</v>
      </c>
      <c r="T477" s="295">
        <v>4.2614643909999996</v>
      </c>
      <c r="U477" s="295">
        <v>4.2545599430000003</v>
      </c>
      <c r="V477" s="295">
        <v>4.2545599430000003</v>
      </c>
      <c r="W477" s="295">
        <v>3.2773287309999999</v>
      </c>
      <c r="X477" s="295">
        <v>3.2773287309999999</v>
      </c>
      <c r="Y477" s="410">
        <v>1</v>
      </c>
      <c r="Z477" s="410">
        <v>0</v>
      </c>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7"/>
      <c r="O478" s="295"/>
      <c r="P478" s="295"/>
      <c r="Q478" s="295"/>
      <c r="R478" s="295"/>
      <c r="S478" s="295"/>
      <c r="T478" s="295"/>
      <c r="U478" s="295"/>
      <c r="V478" s="295"/>
      <c r="W478" s="295"/>
      <c r="X478" s="295"/>
      <c r="Y478" s="411">
        <f>Y477</f>
        <v>1</v>
      </c>
      <c r="Z478" s="411">
        <f>Z477</f>
        <v>0</v>
      </c>
      <c r="AA478" s="411">
        <f t="shared" ref="AA478:AL478" si="146">AA477</f>
        <v>0</v>
      </c>
      <c r="AB478" s="411">
        <f t="shared" si="146"/>
        <v>0</v>
      </c>
      <c r="AC478" s="411">
        <f t="shared" si="146"/>
        <v>0</v>
      </c>
      <c r="AD478" s="411">
        <f t="shared" si="146"/>
        <v>0</v>
      </c>
      <c r="AE478" s="411">
        <f t="shared" si="146"/>
        <v>0</v>
      </c>
      <c r="AF478" s="411">
        <f t="shared" si="146"/>
        <v>0</v>
      </c>
      <c r="AG478" s="411">
        <f t="shared" si="146"/>
        <v>0</v>
      </c>
      <c r="AH478" s="411">
        <f t="shared" si="146"/>
        <v>0</v>
      </c>
      <c r="AI478" s="411">
        <f t="shared" si="146"/>
        <v>0</v>
      </c>
      <c r="AJ478" s="411">
        <f t="shared" si="146"/>
        <v>0</v>
      </c>
      <c r="AK478" s="411">
        <f t="shared" si="146"/>
        <v>0</v>
      </c>
      <c r="AL478" s="411">
        <f t="shared" si="146"/>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9"/>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8">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8"/>
      <c r="B482" s="315" t="s">
        <v>259</v>
      </c>
      <c r="C482" s="291" t="s">
        <v>163</v>
      </c>
      <c r="D482" s="295"/>
      <c r="E482" s="295"/>
      <c r="F482" s="295"/>
      <c r="G482" s="295"/>
      <c r="H482" s="295"/>
      <c r="I482" s="295"/>
      <c r="J482" s="295"/>
      <c r="K482" s="295"/>
      <c r="L482" s="295"/>
      <c r="M482" s="295"/>
      <c r="N482" s="467"/>
      <c r="O482" s="295"/>
      <c r="P482" s="295"/>
      <c r="Q482" s="295"/>
      <c r="R482" s="295"/>
      <c r="S482" s="295"/>
      <c r="T482" s="295"/>
      <c r="U482" s="295"/>
      <c r="V482" s="295"/>
      <c r="W482" s="295"/>
      <c r="X482" s="295"/>
      <c r="Y482" s="411">
        <f>Y481</f>
        <v>0</v>
      </c>
      <c r="Z482" s="411">
        <f>Z481</f>
        <v>0</v>
      </c>
      <c r="AA482" s="411">
        <f t="shared" ref="AA482:AL482" si="147">AA481</f>
        <v>0</v>
      </c>
      <c r="AB482" s="411">
        <f t="shared" si="147"/>
        <v>0</v>
      </c>
      <c r="AC482" s="411">
        <f t="shared" si="147"/>
        <v>0</v>
      </c>
      <c r="AD482" s="411">
        <f t="shared" si="147"/>
        <v>0</v>
      </c>
      <c r="AE482" s="411">
        <f t="shared" si="147"/>
        <v>0</v>
      </c>
      <c r="AF482" s="411">
        <f t="shared" si="147"/>
        <v>0</v>
      </c>
      <c r="AG482" s="411">
        <f t="shared" si="147"/>
        <v>0</v>
      </c>
      <c r="AH482" s="411">
        <f t="shared" si="147"/>
        <v>0</v>
      </c>
      <c r="AI482" s="411">
        <f t="shared" si="147"/>
        <v>0</v>
      </c>
      <c r="AJ482" s="411">
        <f t="shared" si="147"/>
        <v>0</v>
      </c>
      <c r="AK482" s="411">
        <f t="shared" si="147"/>
        <v>0</v>
      </c>
      <c r="AL482" s="411">
        <f t="shared" si="147"/>
        <v>0</v>
      </c>
      <c r="AM482" s="297"/>
    </row>
    <row r="483" spans="1:39" s="283" customFormat="1" ht="15" outlineLevel="1">
      <c r="A483" s="508"/>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8">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8"/>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8">AA484</f>
        <v>0</v>
      </c>
      <c r="AB485" s="411">
        <f t="shared" si="148"/>
        <v>0</v>
      </c>
      <c r="AC485" s="411">
        <f t="shared" si="148"/>
        <v>0</v>
      </c>
      <c r="AD485" s="411">
        <f t="shared" si="148"/>
        <v>0</v>
      </c>
      <c r="AE485" s="411">
        <f t="shared" si="148"/>
        <v>0</v>
      </c>
      <c r="AF485" s="411">
        <f t="shared" si="148"/>
        <v>0</v>
      </c>
      <c r="AG485" s="411">
        <f t="shared" si="148"/>
        <v>0</v>
      </c>
      <c r="AH485" s="411">
        <f t="shared" si="148"/>
        <v>0</v>
      </c>
      <c r="AI485" s="411">
        <f t="shared" si="148"/>
        <v>0</v>
      </c>
      <c r="AJ485" s="411">
        <f t="shared" si="148"/>
        <v>0</v>
      </c>
      <c r="AK485" s="411">
        <f t="shared" si="148"/>
        <v>0</v>
      </c>
      <c r="AL485" s="411">
        <f t="shared" si="148"/>
        <v>0</v>
      </c>
      <c r="AM485" s="311"/>
    </row>
    <row r="486" spans="1:39" s="283" customFormat="1" ht="15" outlineLevel="1">
      <c r="A486" s="508"/>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9"/>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8">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9">AA488</f>
        <v>0</v>
      </c>
      <c r="AB489" s="411">
        <f t="shared" si="149"/>
        <v>0</v>
      </c>
      <c r="AC489" s="411">
        <f t="shared" si="149"/>
        <v>0</v>
      </c>
      <c r="AD489" s="411">
        <f t="shared" si="149"/>
        <v>0</v>
      </c>
      <c r="AE489" s="411">
        <f t="shared" si="149"/>
        <v>0</v>
      </c>
      <c r="AF489" s="411">
        <f t="shared" si="149"/>
        <v>0</v>
      </c>
      <c r="AG489" s="411">
        <f t="shared" si="149"/>
        <v>0</v>
      </c>
      <c r="AH489" s="411">
        <f t="shared" si="149"/>
        <v>0</v>
      </c>
      <c r="AI489" s="411">
        <f t="shared" si="149"/>
        <v>0</v>
      </c>
      <c r="AJ489" s="411">
        <f t="shared" si="149"/>
        <v>0</v>
      </c>
      <c r="AK489" s="411">
        <f t="shared" si="149"/>
        <v>0</v>
      </c>
      <c r="AL489" s="411">
        <f t="shared" si="149"/>
        <v>0</v>
      </c>
      <c r="AM489" s="306"/>
    </row>
    <row r="490" spans="1:39" ht="15" outlineLevel="1">
      <c r="A490" s="511"/>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8">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50">AA491</f>
        <v>0</v>
      </c>
      <c r="AB492" s="411">
        <f t="shared" si="150"/>
        <v>0</v>
      </c>
      <c r="AC492" s="411">
        <f t="shared" si="150"/>
        <v>0</v>
      </c>
      <c r="AD492" s="411">
        <f t="shared" si="150"/>
        <v>0</v>
      </c>
      <c r="AE492" s="411">
        <f t="shared" si="150"/>
        <v>0</v>
      </c>
      <c r="AF492" s="411">
        <f t="shared" si="150"/>
        <v>0</v>
      </c>
      <c r="AG492" s="411">
        <f t="shared" si="150"/>
        <v>0</v>
      </c>
      <c r="AH492" s="411">
        <f t="shared" si="150"/>
        <v>0</v>
      </c>
      <c r="AI492" s="411">
        <f t="shared" si="150"/>
        <v>0</v>
      </c>
      <c r="AJ492" s="411">
        <f t="shared" si="150"/>
        <v>0</v>
      </c>
      <c r="AK492" s="411">
        <f t="shared" si="150"/>
        <v>0</v>
      </c>
      <c r="AL492" s="411">
        <f t="shared" si="150"/>
        <v>0</v>
      </c>
      <c r="AM492" s="306"/>
    </row>
    <row r="493" spans="1:39" ht="15.75" outlineLevel="1">
      <c r="A493" s="511"/>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8">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51">AA494</f>
        <v>0</v>
      </c>
      <c r="AB495" s="411">
        <f t="shared" si="151"/>
        <v>0</v>
      </c>
      <c r="AC495" s="411">
        <f t="shared" si="151"/>
        <v>0</v>
      </c>
      <c r="AD495" s="411">
        <f t="shared" si="151"/>
        <v>0</v>
      </c>
      <c r="AE495" s="411">
        <f t="shared" si="151"/>
        <v>0</v>
      </c>
      <c r="AF495" s="411">
        <f t="shared" si="151"/>
        <v>0</v>
      </c>
      <c r="AG495" s="411">
        <f t="shared" si="151"/>
        <v>0</v>
      </c>
      <c r="AH495" s="411">
        <f t="shared" si="151"/>
        <v>0</v>
      </c>
      <c r="AI495" s="411">
        <f t="shared" si="151"/>
        <v>0</v>
      </c>
      <c r="AJ495" s="411">
        <f t="shared" si="151"/>
        <v>0</v>
      </c>
      <c r="AK495" s="411">
        <f t="shared" si="151"/>
        <v>0</v>
      </c>
      <c r="AL495" s="411">
        <f t="shared" si="151"/>
        <v>0</v>
      </c>
      <c r="AM495" s="297"/>
    </row>
    <row r="496" spans="1:39" ht="15" outlineLevel="1">
      <c r="A496" s="511"/>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8">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2">Z497</f>
        <v>0</v>
      </c>
      <c r="AA498" s="411">
        <f t="shared" si="152"/>
        <v>0</v>
      </c>
      <c r="AB498" s="411">
        <f t="shared" si="152"/>
        <v>0</v>
      </c>
      <c r="AC498" s="411">
        <f t="shared" si="152"/>
        <v>0</v>
      </c>
      <c r="AD498" s="411">
        <f t="shared" si="152"/>
        <v>0</v>
      </c>
      <c r="AE498" s="411">
        <f t="shared" si="152"/>
        <v>0</v>
      </c>
      <c r="AF498" s="411">
        <f t="shared" si="152"/>
        <v>0</v>
      </c>
      <c r="AG498" s="411">
        <f t="shared" si="152"/>
        <v>0</v>
      </c>
      <c r="AH498" s="411">
        <f t="shared" si="152"/>
        <v>0</v>
      </c>
      <c r="AI498" s="411">
        <f t="shared" si="152"/>
        <v>0</v>
      </c>
      <c r="AJ498" s="411">
        <f t="shared" si="152"/>
        <v>0</v>
      </c>
      <c r="AK498" s="411">
        <f t="shared" si="152"/>
        <v>0</v>
      </c>
      <c r="AL498" s="411">
        <f t="shared" si="152"/>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8">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8"/>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3">Z500</f>
        <v>0</v>
      </c>
      <c r="AA501" s="411">
        <f t="shared" si="153"/>
        <v>0</v>
      </c>
      <c r="AB501" s="411">
        <f t="shared" si="153"/>
        <v>0</v>
      </c>
      <c r="AC501" s="411">
        <f t="shared" si="153"/>
        <v>0</v>
      </c>
      <c r="AD501" s="411">
        <f t="shared" si="153"/>
        <v>0</v>
      </c>
      <c r="AE501" s="411">
        <f t="shared" si="153"/>
        <v>0</v>
      </c>
      <c r="AF501" s="411">
        <f t="shared" si="153"/>
        <v>0</v>
      </c>
      <c r="AG501" s="411">
        <f t="shared" si="153"/>
        <v>0</v>
      </c>
      <c r="AH501" s="411">
        <f t="shared" si="153"/>
        <v>0</v>
      </c>
      <c r="AI501" s="411">
        <f t="shared" si="153"/>
        <v>0</v>
      </c>
      <c r="AJ501" s="411">
        <f t="shared" si="153"/>
        <v>0</v>
      </c>
      <c r="AK501" s="411">
        <f t="shared" si="153"/>
        <v>0</v>
      </c>
      <c r="AL501" s="411">
        <f t="shared" si="153"/>
        <v>0</v>
      </c>
      <c r="AM501" s="297"/>
    </row>
    <row r="502" spans="1:39" s="283" customFormat="1" ht="15" outlineLevel="1">
      <c r="A502" s="508"/>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8"/>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8">
        <v>31</v>
      </c>
      <c r="B504" s="324" t="s">
        <v>491</v>
      </c>
      <c r="C504" s="291" t="s">
        <v>25</v>
      </c>
      <c r="D504" s="295">
        <v>44131.12</v>
      </c>
      <c r="E504" s="295">
        <v>44131.12</v>
      </c>
      <c r="F504" s="295">
        <v>44131.12</v>
      </c>
      <c r="G504" s="295">
        <v>44131.12</v>
      </c>
      <c r="H504" s="295">
        <v>44131.12</v>
      </c>
      <c r="I504" s="295">
        <v>44131.12</v>
      </c>
      <c r="J504" s="295">
        <v>44131.12</v>
      </c>
      <c r="K504" s="295">
        <v>44131.12</v>
      </c>
      <c r="L504" s="295">
        <v>44131.12</v>
      </c>
      <c r="M504" s="295">
        <v>44131.12</v>
      </c>
      <c r="N504" s="295">
        <v>0</v>
      </c>
      <c r="O504" s="295">
        <v>4.8330000000000002</v>
      </c>
      <c r="P504" s="295">
        <v>4.8330000000000002</v>
      </c>
      <c r="Q504" s="295">
        <v>4.8330000000000002</v>
      </c>
      <c r="R504" s="295">
        <v>4.8330000000000002</v>
      </c>
      <c r="S504" s="295">
        <v>4.8330000000000002</v>
      </c>
      <c r="T504" s="295">
        <v>4.8330000000000002</v>
      </c>
      <c r="U504" s="295">
        <v>4.8330000000000002</v>
      </c>
      <c r="V504" s="295">
        <v>4.8330000000000002</v>
      </c>
      <c r="W504" s="295">
        <v>4.8330000000000002</v>
      </c>
      <c r="X504" s="295">
        <v>4.8330000000000002</v>
      </c>
      <c r="Y504" s="410"/>
      <c r="Z504" s="410"/>
      <c r="AA504" s="410">
        <v>1</v>
      </c>
      <c r="AB504" s="410"/>
      <c r="AC504" s="410"/>
      <c r="AD504" s="410"/>
      <c r="AE504" s="410"/>
      <c r="AF504" s="410"/>
      <c r="AG504" s="410"/>
      <c r="AH504" s="410"/>
      <c r="AI504" s="410"/>
      <c r="AJ504" s="410"/>
      <c r="AK504" s="410"/>
      <c r="AL504" s="410"/>
      <c r="AM504" s="296">
        <f>SUM(Y504:AL504)</f>
        <v>1</v>
      </c>
    </row>
    <row r="505" spans="1:39" s="283" customFormat="1" ht="15" outlineLevel="1">
      <c r="A505" s="508"/>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4">Z504</f>
        <v>0</v>
      </c>
      <c r="AA505" s="411">
        <f t="shared" si="154"/>
        <v>1</v>
      </c>
      <c r="AB505" s="411">
        <f t="shared" si="154"/>
        <v>0</v>
      </c>
      <c r="AC505" s="411">
        <f t="shared" si="154"/>
        <v>0</v>
      </c>
      <c r="AD505" s="411">
        <f t="shared" si="154"/>
        <v>0</v>
      </c>
      <c r="AE505" s="411">
        <f t="shared" si="154"/>
        <v>0</v>
      </c>
      <c r="AF505" s="411">
        <f t="shared" si="154"/>
        <v>0</v>
      </c>
      <c r="AG505" s="411">
        <f t="shared" si="154"/>
        <v>0</v>
      </c>
      <c r="AH505" s="411">
        <f t="shared" si="154"/>
        <v>0</v>
      </c>
      <c r="AI505" s="411">
        <f t="shared" si="154"/>
        <v>0</v>
      </c>
      <c r="AJ505" s="411">
        <f t="shared" si="154"/>
        <v>0</v>
      </c>
      <c r="AK505" s="411">
        <f t="shared" si="154"/>
        <v>0</v>
      </c>
      <c r="AL505" s="411">
        <f t="shared" si="154"/>
        <v>0</v>
      </c>
      <c r="AM505" s="297"/>
    </row>
    <row r="506" spans="1:39" s="283" customFormat="1" ht="15" outlineLevel="1">
      <c r="A506" s="508"/>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8">
        <v>32</v>
      </c>
      <c r="B507" s="324" t="s">
        <v>492</v>
      </c>
      <c r="C507" s="291" t="s">
        <v>25</v>
      </c>
      <c r="D507" s="295"/>
      <c r="E507" s="295"/>
      <c r="F507" s="295"/>
      <c r="G507" s="295"/>
      <c r="H507" s="295"/>
      <c r="I507" s="295"/>
      <c r="J507" s="295"/>
      <c r="K507" s="295"/>
      <c r="L507" s="295"/>
      <c r="M507" s="295"/>
      <c r="N507" s="295">
        <v>0</v>
      </c>
      <c r="O507" s="295">
        <v>52.733852589999998</v>
      </c>
      <c r="P507" s="295">
        <v>0</v>
      </c>
      <c r="Q507" s="295">
        <v>0</v>
      </c>
      <c r="R507" s="295">
        <v>0</v>
      </c>
      <c r="S507" s="295">
        <v>0</v>
      </c>
      <c r="T507" s="295">
        <v>0</v>
      </c>
      <c r="U507" s="295">
        <v>0</v>
      </c>
      <c r="V507" s="295">
        <v>0</v>
      </c>
      <c r="W507" s="295">
        <v>0</v>
      </c>
      <c r="X507" s="295">
        <v>0</v>
      </c>
      <c r="Y507" s="410">
        <v>0.93</v>
      </c>
      <c r="Z507" s="410">
        <v>7.0000000000000007E-2</v>
      </c>
      <c r="AA507" s="410"/>
      <c r="AB507" s="410"/>
      <c r="AC507" s="410"/>
      <c r="AD507" s="410"/>
      <c r="AE507" s="410"/>
      <c r="AF507" s="410"/>
      <c r="AG507" s="410"/>
      <c r="AH507" s="410"/>
      <c r="AI507" s="410"/>
      <c r="AJ507" s="410"/>
      <c r="AK507" s="410"/>
      <c r="AL507" s="410"/>
      <c r="AM507" s="296">
        <f>SUM(Y507:AL507)</f>
        <v>1</v>
      </c>
    </row>
    <row r="508" spans="1:39" s="283" customFormat="1" ht="15" outlineLevel="1">
      <c r="A508" s="508"/>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0.93</v>
      </c>
      <c r="Z508" s="411">
        <f t="shared" ref="Z508:AL508" si="155">Z507</f>
        <v>7.0000000000000007E-2</v>
      </c>
      <c r="AA508" s="411">
        <f t="shared" si="155"/>
        <v>0</v>
      </c>
      <c r="AB508" s="411">
        <f t="shared" si="155"/>
        <v>0</v>
      </c>
      <c r="AC508" s="411">
        <f t="shared" si="155"/>
        <v>0</v>
      </c>
      <c r="AD508" s="411">
        <f t="shared" si="155"/>
        <v>0</v>
      </c>
      <c r="AE508" s="411">
        <f t="shared" si="155"/>
        <v>0</v>
      </c>
      <c r="AF508" s="411">
        <f t="shared" si="155"/>
        <v>0</v>
      </c>
      <c r="AG508" s="411">
        <f t="shared" si="155"/>
        <v>0</v>
      </c>
      <c r="AH508" s="411">
        <f t="shared" si="155"/>
        <v>0</v>
      </c>
      <c r="AI508" s="411">
        <f t="shared" si="155"/>
        <v>0</v>
      </c>
      <c r="AJ508" s="411">
        <f t="shared" si="155"/>
        <v>0</v>
      </c>
      <c r="AK508" s="411">
        <f t="shared" si="155"/>
        <v>0</v>
      </c>
      <c r="AL508" s="411">
        <f t="shared" si="155"/>
        <v>0</v>
      </c>
      <c r="AM508" s="297"/>
    </row>
    <row r="509" spans="1:39" s="283" customFormat="1" ht="15" outlineLevel="1">
      <c r="A509" s="508"/>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8">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8"/>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6">Z510</f>
        <v>0</v>
      </c>
      <c r="AA511" s="411">
        <f t="shared" si="156"/>
        <v>0</v>
      </c>
      <c r="AB511" s="411">
        <f t="shared" si="156"/>
        <v>0</v>
      </c>
      <c r="AC511" s="411">
        <f t="shared" si="156"/>
        <v>0</v>
      </c>
      <c r="AD511" s="411">
        <f t="shared" si="156"/>
        <v>0</v>
      </c>
      <c r="AE511" s="411">
        <f t="shared" si="156"/>
        <v>0</v>
      </c>
      <c r="AF511" s="411">
        <f t="shared" si="156"/>
        <v>0</v>
      </c>
      <c r="AG511" s="411">
        <f t="shared" si="156"/>
        <v>0</v>
      </c>
      <c r="AH511" s="411">
        <f t="shared" si="156"/>
        <v>0</v>
      </c>
      <c r="AI511" s="411">
        <f t="shared" si="156"/>
        <v>0</v>
      </c>
      <c r="AJ511" s="411">
        <f t="shared" si="156"/>
        <v>0</v>
      </c>
      <c r="AK511" s="411">
        <f t="shared" si="156"/>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1062587.5854319506</v>
      </c>
      <c r="E513" s="329"/>
      <c r="F513" s="329"/>
      <c r="G513" s="329"/>
      <c r="H513" s="329"/>
      <c r="I513" s="329"/>
      <c r="J513" s="329"/>
      <c r="K513" s="329"/>
      <c r="L513" s="329"/>
      <c r="M513" s="329"/>
      <c r="N513" s="329"/>
      <c r="O513" s="329">
        <f>SUM(O408:O511)</f>
        <v>810.05612755212837</v>
      </c>
      <c r="P513" s="329"/>
      <c r="Q513" s="329"/>
      <c r="R513" s="329"/>
      <c r="S513" s="329"/>
      <c r="T513" s="329"/>
      <c r="U513" s="329"/>
      <c r="V513" s="329"/>
      <c r="W513" s="329"/>
      <c r="X513" s="329"/>
      <c r="Y513" s="329">
        <f>IF(Y407="kWh",SUMPRODUCT(D408:D511,Y408:Y511))</f>
        <v>813121.01898722246</v>
      </c>
      <c r="Z513" s="329">
        <f>IF(Z407="kWh",SUMPRODUCT(D408:D511,Z408:Z511))</f>
        <v>26029.829404828251</v>
      </c>
      <c r="AA513" s="329">
        <f>IF(AA407="kW",SUMPRODUCT(N408:N511,O408:O511,AA408:AA511),SUMPRODUCT(D408:D511,AA408:AA511))</f>
        <v>323.18355719412</v>
      </c>
      <c r="AB513" s="329">
        <f>IF(AB407="kW",SUMPRODUCT(N408:N511,O408:O511,AB408:AB511),SUMPRODUCT(D408:D511,AB408:AB511))</f>
        <v>10421.9909508</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7">Z137*Z516</f>
        <v>0</v>
      </c>
      <c r="AA517" s="378">
        <f t="shared" si="157"/>
        <v>0</v>
      </c>
      <c r="AB517" s="378">
        <f t="shared" si="157"/>
        <v>0</v>
      </c>
      <c r="AC517" s="378">
        <f t="shared" si="157"/>
        <v>0</v>
      </c>
      <c r="AD517" s="378">
        <f t="shared" si="157"/>
        <v>0</v>
      </c>
      <c r="AE517" s="378">
        <f t="shared" si="157"/>
        <v>0</v>
      </c>
      <c r="AF517" s="378">
        <f t="shared" si="157"/>
        <v>0</v>
      </c>
      <c r="AG517" s="378">
        <f t="shared" si="157"/>
        <v>0</v>
      </c>
      <c r="AH517" s="378">
        <f t="shared" si="157"/>
        <v>0</v>
      </c>
      <c r="AI517" s="378">
        <f t="shared" si="157"/>
        <v>0</v>
      </c>
      <c r="AJ517" s="378">
        <f t="shared" si="157"/>
        <v>0</v>
      </c>
      <c r="AK517" s="378">
        <f t="shared" si="157"/>
        <v>0</v>
      </c>
      <c r="AL517" s="378">
        <f t="shared" si="157"/>
        <v>0</v>
      </c>
      <c r="AM517" s="627">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8">Z266*Z516</f>
        <v>0</v>
      </c>
      <c r="AA518" s="378">
        <f t="shared" si="158"/>
        <v>0</v>
      </c>
      <c r="AB518" s="378">
        <f t="shared" si="158"/>
        <v>0</v>
      </c>
      <c r="AC518" s="378">
        <f t="shared" si="158"/>
        <v>0</v>
      </c>
      <c r="AD518" s="378">
        <f t="shared" si="158"/>
        <v>0</v>
      </c>
      <c r="AE518" s="378">
        <f t="shared" si="158"/>
        <v>0</v>
      </c>
      <c r="AF518" s="378">
        <f t="shared" si="158"/>
        <v>0</v>
      </c>
      <c r="AG518" s="378">
        <f t="shared" si="158"/>
        <v>0</v>
      </c>
      <c r="AH518" s="378">
        <f t="shared" si="158"/>
        <v>0</v>
      </c>
      <c r="AI518" s="378">
        <f t="shared" si="158"/>
        <v>0</v>
      </c>
      <c r="AJ518" s="378">
        <f t="shared" si="158"/>
        <v>0</v>
      </c>
      <c r="AK518" s="378">
        <f t="shared" si="158"/>
        <v>0</v>
      </c>
      <c r="AL518" s="378">
        <f t="shared" si="158"/>
        <v>0</v>
      </c>
      <c r="AM518" s="627">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9">Z395*Z516</f>
        <v>0</v>
      </c>
      <c r="AA519" s="378">
        <f t="shared" si="159"/>
        <v>0</v>
      </c>
      <c r="AB519" s="378">
        <f t="shared" si="159"/>
        <v>0</v>
      </c>
      <c r="AC519" s="378">
        <f t="shared" si="159"/>
        <v>0</v>
      </c>
      <c r="AD519" s="378">
        <f t="shared" si="159"/>
        <v>0</v>
      </c>
      <c r="AE519" s="378">
        <f t="shared" si="159"/>
        <v>0</v>
      </c>
      <c r="AF519" s="378">
        <f t="shared" si="159"/>
        <v>0</v>
      </c>
      <c r="AG519" s="378">
        <f t="shared" si="159"/>
        <v>0</v>
      </c>
      <c r="AH519" s="378">
        <f t="shared" si="159"/>
        <v>0</v>
      </c>
      <c r="AI519" s="378">
        <f t="shared" si="159"/>
        <v>0</v>
      </c>
      <c r="AJ519" s="378">
        <f t="shared" si="159"/>
        <v>0</v>
      </c>
      <c r="AK519" s="378">
        <f t="shared" si="159"/>
        <v>0</v>
      </c>
      <c r="AL519" s="378">
        <f t="shared" si="159"/>
        <v>0</v>
      </c>
      <c r="AM519" s="627">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60">Z513*Z516</f>
        <v>0</v>
      </c>
      <c r="AA520" s="378">
        <f t="shared" si="160"/>
        <v>0</v>
      </c>
      <c r="AB520" s="378">
        <f t="shared" si="160"/>
        <v>0</v>
      </c>
      <c r="AC520" s="378">
        <f t="shared" si="160"/>
        <v>0</v>
      </c>
      <c r="AD520" s="378">
        <f t="shared" si="160"/>
        <v>0</v>
      </c>
      <c r="AE520" s="378">
        <f t="shared" si="160"/>
        <v>0</v>
      </c>
      <c r="AF520" s="378">
        <f t="shared" si="160"/>
        <v>0</v>
      </c>
      <c r="AG520" s="378">
        <f t="shared" si="160"/>
        <v>0</v>
      </c>
      <c r="AH520" s="378">
        <f t="shared" si="160"/>
        <v>0</v>
      </c>
      <c r="AI520" s="378">
        <f>AI513*AI516</f>
        <v>0</v>
      </c>
      <c r="AJ520" s="378">
        <f t="shared" si="160"/>
        <v>0</v>
      </c>
      <c r="AK520" s="378">
        <f t="shared" si="160"/>
        <v>0</v>
      </c>
      <c r="AL520" s="378">
        <f>AL513*AL516</f>
        <v>0</v>
      </c>
      <c r="AM520" s="627">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61">SUM(Z517:Z520)</f>
        <v>0</v>
      </c>
      <c r="AA521" s="346">
        <f t="shared" si="161"/>
        <v>0</v>
      </c>
      <c r="AB521" s="346">
        <f t="shared" si="161"/>
        <v>0</v>
      </c>
      <c r="AC521" s="346">
        <f t="shared" si="161"/>
        <v>0</v>
      </c>
      <c r="AD521" s="346">
        <f t="shared" si="161"/>
        <v>0</v>
      </c>
      <c r="AE521" s="346">
        <f t="shared" si="161"/>
        <v>0</v>
      </c>
      <c r="AF521" s="346">
        <f t="shared" si="161"/>
        <v>0</v>
      </c>
      <c r="AG521" s="346">
        <f t="shared" si="161"/>
        <v>0</v>
      </c>
      <c r="AH521" s="346">
        <f t="shared" si="161"/>
        <v>0</v>
      </c>
      <c r="AI521" s="346">
        <f t="shared" si="161"/>
        <v>0</v>
      </c>
      <c r="AJ521" s="346">
        <f t="shared" si="161"/>
        <v>0</v>
      </c>
      <c r="AK521" s="346">
        <f t="shared" si="161"/>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62">Z514*Z516</f>
        <v>0</v>
      </c>
      <c r="AA522" s="347">
        <f>AA514*AA516</f>
        <v>0</v>
      </c>
      <c r="AB522" s="347">
        <f t="shared" si="162"/>
        <v>0</v>
      </c>
      <c r="AC522" s="347">
        <f t="shared" si="162"/>
        <v>0</v>
      </c>
      <c r="AD522" s="347">
        <f>AD514*AD516</f>
        <v>0</v>
      </c>
      <c r="AE522" s="347">
        <f t="shared" si="162"/>
        <v>0</v>
      </c>
      <c r="AF522" s="347">
        <f t="shared" si="162"/>
        <v>0</v>
      </c>
      <c r="AG522" s="347">
        <f t="shared" si="162"/>
        <v>0</v>
      </c>
      <c r="AH522" s="347">
        <f t="shared" si="162"/>
        <v>0</v>
      </c>
      <c r="AI522" s="347">
        <f t="shared" si="162"/>
        <v>0</v>
      </c>
      <c r="AJ522" s="347">
        <f t="shared" si="162"/>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770863.50098782242</v>
      </c>
      <c r="Z526" s="291">
        <f>SUMPRODUCT(E408:E511,Z408:Z511)</f>
        <v>23208.909794228253</v>
      </c>
      <c r="AA526" s="291">
        <f>IF(AA407="kW",SUMPRODUCT(N408:N511,P408:P511,AA408:AA511),SUMPRODUCT(E408:E511,AA408:AA511))</f>
        <v>323.18355719412</v>
      </c>
      <c r="AB526" s="291">
        <f>IF(AB407="kW",SUMPRODUCT(N408:N511,P408:P511,AB408:AB511),SUMPRODUCT(E408:E511,AB408:AB511))</f>
        <v>10421.9909508</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733117.93405872234</v>
      </c>
      <c r="Z527" s="291">
        <f>SUMPRODUCT(F408:F511,Z408:Z511)</f>
        <v>21748.43211332825</v>
      </c>
      <c r="AA527" s="291">
        <f>IF(AA407="kW",SUMPRODUCT(N408:N511,Q408:Q511,AA408:AA511),SUMPRODUCT(F408:F511,AA408:AA511))</f>
        <v>323.18355719412</v>
      </c>
      <c r="AB527" s="291">
        <f>IF(AB407="kW",SUMPRODUCT(N408:N511,Q408:Q511,AB408:AB511),SUMPRODUCT(F408:F511,AB408:AB511))</f>
        <v>10421.9909508</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626560.61058204644</v>
      </c>
      <c r="Z528" s="291">
        <f>SUMPRODUCT(G408:G511,Z408:Z511)</f>
        <v>21733.814986804253</v>
      </c>
      <c r="AA528" s="291">
        <f>IF(AA407="kW",SUMPRODUCT(N408:N511,R408:R511,AA408:AA511),SUMPRODUCT(G408:G511,AA408:AA511))</f>
        <v>323.18355719412</v>
      </c>
      <c r="AB528" s="291">
        <f>IF(AB407="kW",SUMPRODUCT(N408:N511,R408:R511,AB408:AB511),SUMPRODUCT(G408:G511,AB408:AB511))</f>
        <v>10421.9909508</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541875.14411737362</v>
      </c>
      <c r="Z529" s="291">
        <f>SUMPRODUCT(H408:H511,Z408:Z511)</f>
        <v>20371.08336279662</v>
      </c>
      <c r="AA529" s="291">
        <f>IF(AA407="kW",SUMPRODUCT(N408:N511,S408:S511,AA408:AA511),SUMPRODUCT(H408:H511,AA408:AA511))</f>
        <v>323.18355719412</v>
      </c>
      <c r="AB529" s="291">
        <f>IF(AB407="kW",SUMPRODUCT(N408:N511,S408:S511,AB408:AB511),SUMPRODUCT(H408:H511,AB408:AB511))</f>
        <v>10421.9909508</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527820.42121498997</v>
      </c>
      <c r="Z530" s="291">
        <f>SUMPRODUCT(I408:I511,Z408:Z511)</f>
        <v>19313.200993800001</v>
      </c>
      <c r="AA530" s="291">
        <f>IF(AA407="kW",SUMPRODUCT(N408:N511,T408:T511,AA408:AA511),SUMPRODUCT(I408:I511,AA408:AA511))</f>
        <v>323.18355719412</v>
      </c>
      <c r="AB530" s="291">
        <f>IF(AB407="kW",SUMPRODUCT(N408:N511,T408:T511,AB408:AB511),SUMPRODUCT(I408:I511,AB408:AB511))</f>
        <v>10421.9909508</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527637.67673038994</v>
      </c>
      <c r="Z531" s="326">
        <f>SUMPRODUCT(J408:J511,Z408:Z511)</f>
        <v>19313.200993800001</v>
      </c>
      <c r="AA531" s="326">
        <f>IF(AA407="kW",SUMPRODUCT(N408:N511,U408:U511,AA408:AA511),SUMPRODUCT(J408:J511,AA408:AA511))</f>
        <v>322.07014549199999</v>
      </c>
      <c r="AB531" s="326">
        <f>IF(AB407="kW",SUMPRODUCT(N408:N511,U408:U511,AB408:AB511),SUMPRODUCT(J408:J511,AB408:AB511))</f>
        <v>10412.884613999999</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586</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3"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34" zoomScale="70" zoomScaleNormal="70" workbookViewId="0">
      <pane xSplit="3" ySplit="2" topLeftCell="D579" activePane="bottomRight" state="frozen"/>
      <selection activeCell="A34" sqref="A34"/>
      <selection pane="topRight" activeCell="D34" sqref="D34"/>
      <selection pane="bottomLeft" activeCell="A36" sqref="A36"/>
      <selection pane="bottomRight" activeCell="E758" sqref="E758"/>
    </sheetView>
  </sheetViews>
  <sheetFormatPr defaultColWidth="9.140625" defaultRowHeight="15" outlineLevelRow="1" outlineLevelCol="1"/>
  <cols>
    <col min="1" max="1" width="4.5703125" style="521" customWidth="1"/>
    <col min="2" max="2" width="44.140625" style="427" customWidth="1"/>
    <col min="3" max="3" width="13.42578125" style="427" customWidth="1"/>
    <col min="4" max="4" width="17" style="427" customWidth="1"/>
    <col min="5" max="5" width="13.42578125" style="427" bestFit="1" customWidth="1" outlineLevel="1"/>
    <col min="6" max="13" width="13" style="427" bestFit="1" customWidth="1" outlineLevel="1"/>
    <col min="14" max="14" width="13.5703125" style="427" customWidth="1" outlineLevel="1"/>
    <col min="15" max="15" width="15.7109375" style="427" customWidth="1"/>
    <col min="16" max="24" width="9.140625" style="427" customWidth="1" outlineLevel="1"/>
    <col min="25" max="25" width="16.5703125" style="742" customWidth="1"/>
    <col min="26" max="27" width="15" style="742" customWidth="1"/>
    <col min="28" max="28" width="17.7109375" style="742" customWidth="1"/>
    <col min="29" max="29" width="19.7109375" style="742" customWidth="1"/>
    <col min="30" max="30" width="18.7109375" style="742" customWidth="1"/>
    <col min="31" max="35" width="14.85546875" style="742" customWidth="1"/>
    <col min="36" max="38" width="17.28515625" style="742" customWidth="1"/>
    <col min="39" max="39" width="14.5703125" style="742" customWidth="1"/>
    <col min="40" max="40" width="11.7109375" style="427" customWidth="1"/>
    <col min="41" max="16384" width="9.140625" style="427"/>
  </cols>
  <sheetData>
    <row r="13" spans="2:39" ht="15.75" thickBot="1"/>
    <row r="14" spans="2:39" ht="26.25" customHeight="1" thickBot="1">
      <c r="B14" s="835" t="s">
        <v>171</v>
      </c>
      <c r="C14" s="257" t="s">
        <v>175</v>
      </c>
      <c r="D14" s="505"/>
      <c r="E14" s="265"/>
      <c r="F14" s="265"/>
      <c r="G14" s="265"/>
      <c r="H14" s="265"/>
      <c r="I14" s="265"/>
      <c r="J14" s="265"/>
      <c r="K14" s="265"/>
      <c r="L14" s="265"/>
      <c r="M14" s="265"/>
      <c r="N14" s="265"/>
      <c r="O14" s="265"/>
      <c r="P14" s="265"/>
      <c r="Q14" s="265"/>
      <c r="R14" s="265"/>
      <c r="S14" s="265"/>
      <c r="T14" s="265"/>
      <c r="U14" s="265"/>
      <c r="V14" s="265"/>
      <c r="W14" s="265"/>
      <c r="X14" s="265"/>
      <c r="Y14" s="270"/>
      <c r="Z14" s="270"/>
      <c r="AA14" s="270"/>
      <c r="AB14" s="270"/>
      <c r="AC14" s="270"/>
      <c r="AD14" s="270"/>
      <c r="AE14" s="270"/>
      <c r="AF14" s="270"/>
      <c r="AG14" s="270"/>
      <c r="AH14" s="270"/>
      <c r="AI14" s="270"/>
      <c r="AJ14" s="270"/>
      <c r="AK14" s="270"/>
      <c r="AL14" s="270"/>
      <c r="AM14" s="270"/>
    </row>
    <row r="15" spans="2:39" ht="26.25" customHeight="1" thickBot="1">
      <c r="B15" s="835"/>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70"/>
      <c r="Z15" s="270"/>
      <c r="AA15" s="270"/>
      <c r="AB15" s="270"/>
      <c r="AC15" s="270"/>
      <c r="AD15" s="270"/>
      <c r="AE15" s="270"/>
      <c r="AF15" s="270"/>
      <c r="AG15" s="270"/>
      <c r="AH15" s="270"/>
      <c r="AI15" s="270"/>
      <c r="AJ15" s="270"/>
      <c r="AK15" s="270"/>
      <c r="AL15" s="270"/>
      <c r="AM15" s="270"/>
    </row>
    <row r="16" spans="2:39" ht="28.5" customHeight="1" thickBot="1">
      <c r="B16" s="835"/>
      <c r="C16" s="816" t="s">
        <v>551</v>
      </c>
      <c r="D16" s="817"/>
      <c r="E16" s="265"/>
      <c r="F16" s="265"/>
      <c r="G16" s="265"/>
      <c r="H16" s="265"/>
      <c r="I16" s="265"/>
      <c r="J16" s="265"/>
      <c r="K16" s="265"/>
      <c r="L16" s="265"/>
      <c r="M16" s="265"/>
      <c r="N16" s="265"/>
      <c r="O16" s="265"/>
      <c r="P16" s="265"/>
      <c r="Q16" s="265"/>
      <c r="R16" s="265"/>
      <c r="S16" s="265"/>
      <c r="T16" s="265"/>
      <c r="U16" s="265"/>
      <c r="V16" s="265"/>
      <c r="W16" s="265"/>
      <c r="X16" s="265"/>
      <c r="Y16" s="270"/>
      <c r="Z16" s="270"/>
      <c r="AA16" s="270"/>
      <c r="AB16" s="270"/>
      <c r="AC16" s="270"/>
      <c r="AD16" s="270"/>
      <c r="AE16" s="270"/>
      <c r="AF16" s="270"/>
      <c r="AG16" s="270"/>
      <c r="AH16" s="270"/>
      <c r="AI16" s="270"/>
      <c r="AJ16" s="270"/>
      <c r="AK16" s="270"/>
      <c r="AL16" s="270"/>
      <c r="AM16" s="270"/>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70"/>
      <c r="Z17" s="270"/>
      <c r="AA17" s="270"/>
      <c r="AB17" s="270"/>
      <c r="AC17" s="270"/>
      <c r="AD17" s="270"/>
      <c r="AE17" s="270"/>
      <c r="AF17" s="270"/>
      <c r="AG17" s="270"/>
      <c r="AH17" s="270"/>
      <c r="AI17" s="270"/>
      <c r="AJ17" s="270"/>
      <c r="AK17" s="270"/>
      <c r="AL17" s="270"/>
      <c r="AM17" s="270"/>
    </row>
    <row r="18" spans="2:39" ht="71.25" customHeight="1">
      <c r="B18" s="835" t="s">
        <v>505</v>
      </c>
      <c r="C18" s="834" t="s">
        <v>664</v>
      </c>
      <c r="D18" s="834"/>
      <c r="E18" s="834"/>
      <c r="F18" s="834"/>
      <c r="G18" s="834"/>
      <c r="H18" s="834"/>
      <c r="I18" s="834"/>
      <c r="J18" s="834"/>
      <c r="K18" s="834"/>
      <c r="L18" s="834"/>
      <c r="M18" s="834"/>
      <c r="N18" s="834"/>
      <c r="O18" s="834"/>
      <c r="P18" s="834"/>
      <c r="Q18" s="834"/>
      <c r="R18" s="834"/>
      <c r="S18" s="834"/>
      <c r="T18" s="834"/>
      <c r="U18" s="834"/>
      <c r="V18" s="834"/>
      <c r="W18" s="834"/>
      <c r="X18" s="834"/>
      <c r="Y18" s="741"/>
      <c r="Z18" s="741"/>
      <c r="AA18" s="741"/>
      <c r="AB18" s="741"/>
      <c r="AC18" s="741"/>
      <c r="AD18" s="741"/>
      <c r="AE18" s="270"/>
      <c r="AF18" s="270"/>
      <c r="AG18" s="270"/>
      <c r="AH18" s="270"/>
      <c r="AI18" s="270"/>
      <c r="AJ18" s="270"/>
      <c r="AK18" s="270"/>
      <c r="AL18" s="270"/>
      <c r="AM18" s="270"/>
    </row>
    <row r="19" spans="2:39" ht="45.75" customHeight="1">
      <c r="B19" s="835"/>
      <c r="C19" s="834" t="s">
        <v>569</v>
      </c>
      <c r="D19" s="834"/>
      <c r="E19" s="834"/>
      <c r="F19" s="834"/>
      <c r="G19" s="834"/>
      <c r="H19" s="834"/>
      <c r="I19" s="834"/>
      <c r="J19" s="834"/>
      <c r="K19" s="834"/>
      <c r="L19" s="834"/>
      <c r="M19" s="834"/>
      <c r="N19" s="834"/>
      <c r="O19" s="834"/>
      <c r="P19" s="834"/>
      <c r="Q19" s="834"/>
      <c r="R19" s="834"/>
      <c r="S19" s="834"/>
      <c r="T19" s="834"/>
      <c r="U19" s="834"/>
      <c r="V19" s="834"/>
      <c r="W19" s="834"/>
      <c r="X19" s="834"/>
      <c r="Y19" s="741"/>
      <c r="Z19" s="741"/>
      <c r="AA19" s="741"/>
      <c r="AB19" s="741"/>
      <c r="AC19" s="741"/>
      <c r="AD19" s="741"/>
      <c r="AE19" s="270"/>
      <c r="AF19" s="270"/>
      <c r="AG19" s="270"/>
      <c r="AH19" s="270"/>
      <c r="AI19" s="270"/>
      <c r="AJ19" s="270"/>
      <c r="AK19" s="270"/>
      <c r="AL19" s="270"/>
      <c r="AM19" s="270"/>
    </row>
    <row r="20" spans="2:39" ht="62.25" customHeight="1">
      <c r="B20" s="273"/>
      <c r="C20" s="834" t="s">
        <v>567</v>
      </c>
      <c r="D20" s="834"/>
      <c r="E20" s="834"/>
      <c r="F20" s="834"/>
      <c r="G20" s="834"/>
      <c r="H20" s="834"/>
      <c r="I20" s="834"/>
      <c r="J20" s="834"/>
      <c r="K20" s="834"/>
      <c r="L20" s="834"/>
      <c r="M20" s="834"/>
      <c r="N20" s="834"/>
      <c r="O20" s="834"/>
      <c r="P20" s="834"/>
      <c r="Q20" s="834"/>
      <c r="R20" s="834"/>
      <c r="S20" s="834"/>
      <c r="T20" s="834"/>
      <c r="U20" s="834"/>
      <c r="V20" s="834"/>
      <c r="W20" s="834"/>
      <c r="X20" s="834"/>
      <c r="Y20" s="741"/>
      <c r="Z20" s="741"/>
      <c r="AA20" s="741"/>
      <c r="AB20" s="741"/>
      <c r="AC20" s="741"/>
      <c r="AD20" s="741"/>
      <c r="AE20" s="741"/>
      <c r="AF20" s="270"/>
      <c r="AG20" s="270"/>
      <c r="AH20" s="270"/>
      <c r="AI20" s="270"/>
      <c r="AJ20" s="270"/>
      <c r="AK20" s="270"/>
      <c r="AL20" s="270"/>
      <c r="AM20" s="270"/>
    </row>
    <row r="21" spans="2:39" ht="37.5" customHeight="1">
      <c r="B21" s="273"/>
      <c r="C21" s="834" t="s">
        <v>633</v>
      </c>
      <c r="D21" s="834"/>
      <c r="E21" s="834"/>
      <c r="F21" s="834"/>
      <c r="G21" s="834"/>
      <c r="H21" s="834"/>
      <c r="I21" s="834"/>
      <c r="J21" s="834"/>
      <c r="K21" s="834"/>
      <c r="L21" s="834"/>
      <c r="M21" s="834"/>
      <c r="N21" s="834"/>
      <c r="O21" s="834"/>
      <c r="P21" s="834"/>
      <c r="Q21" s="834"/>
      <c r="R21" s="834"/>
      <c r="S21" s="834"/>
      <c r="T21" s="834"/>
      <c r="U21" s="834"/>
      <c r="V21" s="834"/>
      <c r="W21" s="834"/>
      <c r="X21" s="834"/>
      <c r="Y21" s="741"/>
      <c r="Z21" s="741"/>
      <c r="AA21" s="741"/>
      <c r="AB21" s="741"/>
      <c r="AC21" s="741"/>
      <c r="AD21" s="741"/>
      <c r="AE21" s="741"/>
      <c r="AF21" s="270"/>
      <c r="AG21" s="270"/>
      <c r="AH21" s="270"/>
      <c r="AI21" s="270"/>
      <c r="AJ21" s="270"/>
      <c r="AK21" s="270"/>
      <c r="AL21" s="270"/>
      <c r="AM21" s="270"/>
    </row>
    <row r="22" spans="2:39" ht="54.75" customHeight="1">
      <c r="B22" s="273"/>
      <c r="C22" s="834" t="s">
        <v>617</v>
      </c>
      <c r="D22" s="834"/>
      <c r="E22" s="834"/>
      <c r="F22" s="834"/>
      <c r="G22" s="834"/>
      <c r="H22" s="834"/>
      <c r="I22" s="834"/>
      <c r="J22" s="834"/>
      <c r="K22" s="834"/>
      <c r="L22" s="834"/>
      <c r="M22" s="834"/>
      <c r="N22" s="834"/>
      <c r="O22" s="834"/>
      <c r="P22" s="834"/>
      <c r="Q22" s="834"/>
      <c r="R22" s="834"/>
      <c r="S22" s="834"/>
      <c r="T22" s="834"/>
      <c r="U22" s="834"/>
      <c r="V22" s="834"/>
      <c r="W22" s="834"/>
      <c r="X22" s="834"/>
      <c r="Y22" s="741"/>
      <c r="Z22" s="741"/>
      <c r="AA22" s="741"/>
      <c r="AB22" s="741"/>
      <c r="AC22" s="741"/>
      <c r="AD22" s="741"/>
      <c r="AE22" s="741"/>
      <c r="AF22" s="270"/>
      <c r="AG22" s="270"/>
      <c r="AH22" s="270"/>
      <c r="AI22" s="270"/>
      <c r="AJ22" s="270"/>
      <c r="AK22" s="270"/>
      <c r="AL22" s="270"/>
      <c r="AM22" s="270"/>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741"/>
      <c r="Z23" s="741"/>
      <c r="AA23" s="741"/>
      <c r="AB23" s="741"/>
      <c r="AC23" s="741"/>
      <c r="AD23" s="741"/>
      <c r="AE23" s="741"/>
      <c r="AF23" s="270"/>
      <c r="AG23" s="270"/>
      <c r="AH23" s="270"/>
      <c r="AI23" s="270"/>
      <c r="AJ23" s="270"/>
      <c r="AK23" s="270"/>
      <c r="AL23" s="270"/>
      <c r="AM23" s="270"/>
    </row>
    <row r="24" spans="2:39">
      <c r="B24" s="835" t="s">
        <v>527</v>
      </c>
      <c r="C24" s="594" t="s">
        <v>529</v>
      </c>
      <c r="D24" s="276"/>
      <c r="E24" s="276"/>
      <c r="F24" s="276"/>
      <c r="G24" s="276"/>
      <c r="H24" s="276"/>
      <c r="I24" s="276"/>
      <c r="J24" s="276"/>
      <c r="K24" s="276"/>
      <c r="L24" s="276"/>
      <c r="M24" s="276"/>
      <c r="N24" s="276"/>
      <c r="O24" s="276"/>
      <c r="P24" s="276"/>
      <c r="Q24" s="276"/>
      <c r="R24" s="276"/>
      <c r="S24" s="276"/>
      <c r="T24" s="276"/>
      <c r="U24" s="276"/>
      <c r="V24" s="276"/>
      <c r="W24" s="276"/>
      <c r="X24" s="276"/>
      <c r="Y24" s="741"/>
      <c r="Z24" s="741"/>
      <c r="AA24" s="741"/>
      <c r="AB24" s="741"/>
      <c r="AC24" s="741"/>
      <c r="AD24" s="741"/>
      <c r="AE24" s="741"/>
      <c r="AF24" s="270"/>
      <c r="AG24" s="270"/>
      <c r="AH24" s="270"/>
      <c r="AI24" s="270"/>
      <c r="AJ24" s="270"/>
      <c r="AK24" s="270"/>
      <c r="AL24" s="270"/>
      <c r="AM24" s="270"/>
    </row>
    <row r="25" spans="2:39">
      <c r="B25" s="835"/>
      <c r="C25" s="594" t="s">
        <v>530</v>
      </c>
      <c r="D25" s="276"/>
      <c r="E25" s="276"/>
      <c r="F25" s="276"/>
      <c r="G25" s="276"/>
      <c r="H25" s="276"/>
      <c r="I25" s="276"/>
      <c r="J25" s="276"/>
      <c r="K25" s="276"/>
      <c r="L25" s="276"/>
      <c r="M25" s="276"/>
      <c r="N25" s="276"/>
      <c r="O25" s="276"/>
      <c r="P25" s="276"/>
      <c r="Q25" s="276"/>
      <c r="R25" s="276"/>
      <c r="S25" s="276"/>
      <c r="T25" s="276"/>
      <c r="U25" s="276"/>
      <c r="V25" s="276"/>
      <c r="W25" s="276"/>
      <c r="X25" s="276"/>
      <c r="Y25" s="741"/>
      <c r="Z25" s="741"/>
      <c r="AA25" s="741"/>
      <c r="AB25" s="741"/>
      <c r="AC25" s="741"/>
      <c r="AD25" s="741"/>
      <c r="AE25" s="741"/>
      <c r="AF25" s="270"/>
      <c r="AG25" s="270"/>
      <c r="AH25" s="270"/>
      <c r="AI25" s="270"/>
      <c r="AJ25" s="270"/>
      <c r="AK25" s="270"/>
      <c r="AL25" s="270"/>
      <c r="AM25" s="270"/>
    </row>
    <row r="26" spans="2:39" ht="15.75">
      <c r="B26" s="537"/>
      <c r="C26" s="594" t="s">
        <v>531</v>
      </c>
      <c r="D26" s="276"/>
      <c r="E26" s="276"/>
      <c r="F26" s="276"/>
      <c r="G26" s="276"/>
      <c r="H26" s="276"/>
      <c r="I26" s="276"/>
      <c r="J26" s="276"/>
      <c r="K26" s="276"/>
      <c r="L26" s="276"/>
      <c r="M26" s="276"/>
      <c r="N26" s="276"/>
      <c r="O26" s="276"/>
      <c r="P26" s="276"/>
      <c r="Q26" s="276"/>
      <c r="R26" s="276"/>
      <c r="S26" s="276"/>
      <c r="T26" s="276"/>
      <c r="U26" s="276"/>
      <c r="V26" s="276"/>
      <c r="W26" s="276"/>
      <c r="X26" s="276"/>
      <c r="Y26" s="741"/>
      <c r="Z26" s="741"/>
      <c r="AA26" s="741"/>
      <c r="AB26" s="741"/>
      <c r="AC26" s="741"/>
      <c r="AD26" s="741"/>
      <c r="AE26" s="741"/>
      <c r="AF26" s="270"/>
      <c r="AG26" s="270"/>
      <c r="AH26" s="270"/>
      <c r="AI26" s="270"/>
      <c r="AJ26" s="270"/>
      <c r="AK26" s="270"/>
      <c r="AL26" s="270"/>
      <c r="AM26" s="270"/>
    </row>
    <row r="27" spans="2:39" ht="15.75">
      <c r="B27" s="537"/>
      <c r="C27" s="594" t="s">
        <v>532</v>
      </c>
      <c r="D27" s="276"/>
      <c r="E27" s="276"/>
      <c r="F27" s="276"/>
      <c r="G27" s="276"/>
      <c r="H27" s="276"/>
      <c r="I27" s="276"/>
      <c r="J27" s="276"/>
      <c r="K27" s="276"/>
      <c r="L27" s="276"/>
      <c r="M27" s="276"/>
      <c r="N27" s="276"/>
      <c r="O27" s="276"/>
      <c r="P27" s="276"/>
      <c r="Q27" s="276"/>
      <c r="R27" s="276"/>
      <c r="S27" s="276"/>
      <c r="T27" s="276"/>
      <c r="U27" s="276"/>
      <c r="V27" s="276"/>
      <c r="W27" s="276"/>
      <c r="X27" s="276"/>
      <c r="Y27" s="741"/>
      <c r="Z27" s="741"/>
      <c r="AA27" s="741"/>
      <c r="AB27" s="741"/>
      <c r="AC27" s="741"/>
      <c r="AD27" s="741"/>
      <c r="AE27" s="741"/>
      <c r="AF27" s="270"/>
      <c r="AG27" s="270"/>
      <c r="AH27" s="270"/>
      <c r="AI27" s="270"/>
      <c r="AJ27" s="270"/>
      <c r="AK27" s="270"/>
      <c r="AL27" s="270"/>
      <c r="AM27" s="270"/>
    </row>
    <row r="28" spans="2:39" ht="15.75">
      <c r="B28" s="537"/>
      <c r="C28" s="594" t="s">
        <v>533</v>
      </c>
      <c r="D28" s="276"/>
      <c r="E28" s="276"/>
      <c r="F28" s="276"/>
      <c r="G28" s="276"/>
      <c r="H28" s="276"/>
      <c r="I28" s="276"/>
      <c r="J28" s="276"/>
      <c r="K28" s="276"/>
      <c r="L28" s="276"/>
      <c r="M28" s="276"/>
      <c r="N28" s="276"/>
      <c r="O28" s="276"/>
      <c r="P28" s="276"/>
      <c r="Q28" s="276"/>
      <c r="R28" s="276"/>
      <c r="S28" s="276"/>
      <c r="T28" s="276"/>
      <c r="U28" s="276"/>
      <c r="V28" s="276"/>
      <c r="W28" s="276"/>
      <c r="X28" s="276"/>
      <c r="Y28" s="741"/>
      <c r="Z28" s="741"/>
      <c r="AA28" s="741"/>
      <c r="AB28" s="741"/>
      <c r="AC28" s="741"/>
      <c r="AD28" s="741"/>
      <c r="AE28" s="741"/>
      <c r="AF28" s="270"/>
      <c r="AG28" s="270"/>
      <c r="AH28" s="270"/>
      <c r="AI28" s="270"/>
      <c r="AJ28" s="270"/>
      <c r="AK28" s="270"/>
      <c r="AL28" s="270"/>
      <c r="AM28" s="270"/>
    </row>
    <row r="29" spans="2:39" ht="15.75">
      <c r="B29" s="537"/>
      <c r="C29" s="594" t="s">
        <v>534</v>
      </c>
      <c r="D29" s="276"/>
      <c r="E29" s="276"/>
      <c r="F29" s="276"/>
      <c r="G29" s="276"/>
      <c r="H29" s="276"/>
      <c r="I29" s="276"/>
      <c r="J29" s="276"/>
      <c r="K29" s="276"/>
      <c r="L29" s="276"/>
      <c r="M29" s="276"/>
      <c r="N29" s="276"/>
      <c r="O29" s="276"/>
      <c r="P29" s="276"/>
      <c r="Q29" s="276"/>
      <c r="R29" s="276"/>
      <c r="S29" s="276"/>
      <c r="T29" s="276"/>
      <c r="U29" s="276"/>
      <c r="V29" s="276"/>
      <c r="W29" s="276"/>
      <c r="X29" s="276"/>
      <c r="Y29" s="741"/>
      <c r="Z29" s="741"/>
      <c r="AA29" s="741"/>
      <c r="AB29" s="741"/>
      <c r="AC29" s="741"/>
      <c r="AD29" s="741"/>
      <c r="AE29" s="741"/>
      <c r="AF29" s="270"/>
      <c r="AG29" s="270"/>
      <c r="AH29" s="270"/>
      <c r="AI29" s="270"/>
      <c r="AJ29" s="270"/>
      <c r="AK29" s="270"/>
      <c r="AL29" s="270"/>
      <c r="AM29" s="270"/>
    </row>
    <row r="30" spans="2:39" ht="15.75">
      <c r="B30" s="537"/>
      <c r="C30" s="276"/>
      <c r="D30" s="276"/>
      <c r="E30" s="276"/>
      <c r="F30" s="276"/>
      <c r="G30" s="276"/>
      <c r="H30" s="276"/>
      <c r="I30" s="276"/>
      <c r="J30" s="276"/>
      <c r="K30" s="276"/>
      <c r="L30" s="276"/>
      <c r="M30" s="276"/>
      <c r="N30" s="276"/>
      <c r="O30" s="276"/>
      <c r="P30" s="276"/>
      <c r="Q30" s="276"/>
      <c r="R30" s="276"/>
      <c r="S30" s="276"/>
      <c r="T30" s="276"/>
      <c r="U30" s="276"/>
      <c r="V30" s="276"/>
      <c r="W30" s="276"/>
      <c r="X30" s="276"/>
      <c r="Y30" s="741"/>
      <c r="Z30" s="741"/>
      <c r="AA30" s="741"/>
      <c r="AB30" s="741"/>
      <c r="AC30" s="741"/>
      <c r="AD30" s="741"/>
      <c r="AE30" s="741"/>
      <c r="AF30" s="270"/>
      <c r="AG30" s="270"/>
      <c r="AH30" s="270"/>
      <c r="AI30" s="270"/>
      <c r="AJ30" s="270"/>
      <c r="AK30" s="270"/>
      <c r="AL30" s="270"/>
      <c r="AM30" s="270"/>
    </row>
    <row r="31" spans="2:39" ht="15.75">
      <c r="B31" s="537"/>
      <c r="C31" s="276"/>
      <c r="D31" s="276"/>
      <c r="E31" s="276"/>
      <c r="F31" s="276"/>
      <c r="G31" s="276"/>
      <c r="H31" s="276"/>
      <c r="I31" s="276"/>
      <c r="J31" s="276"/>
      <c r="K31" s="276"/>
      <c r="L31" s="276"/>
      <c r="M31" s="276"/>
      <c r="N31" s="276"/>
      <c r="O31" s="276"/>
      <c r="P31" s="276"/>
      <c r="Q31" s="276"/>
      <c r="R31" s="276"/>
      <c r="S31" s="276"/>
      <c r="T31" s="276"/>
      <c r="U31" s="276"/>
      <c r="V31" s="276"/>
      <c r="W31" s="276"/>
      <c r="X31" s="276"/>
      <c r="Y31" s="741"/>
      <c r="Z31" s="741"/>
      <c r="AA31" s="741"/>
      <c r="AB31" s="741"/>
      <c r="AC31" s="741"/>
      <c r="AD31" s="741"/>
      <c r="AE31" s="741"/>
      <c r="AF31" s="270"/>
      <c r="AG31" s="270"/>
      <c r="AH31" s="270"/>
      <c r="AI31" s="270"/>
      <c r="AJ31" s="270"/>
      <c r="AK31" s="270"/>
      <c r="AL31" s="270"/>
      <c r="AM31" s="270"/>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5"/>
      <c r="Z32" s="255"/>
      <c r="AA32" s="255"/>
      <c r="AB32" s="255"/>
      <c r="AC32" s="255"/>
      <c r="AD32" s="255"/>
      <c r="AE32" s="255"/>
      <c r="AF32" s="255"/>
      <c r="AG32" s="255"/>
      <c r="AH32" s="255"/>
      <c r="AI32" s="255"/>
      <c r="AJ32" s="255"/>
      <c r="AK32" s="255"/>
      <c r="AL32" s="255"/>
      <c r="AM32" s="255"/>
    </row>
    <row r="33" spans="1:39" ht="15.75">
      <c r="B33" s="280" t="s">
        <v>266</v>
      </c>
      <c r="C33" s="281"/>
      <c r="D33" s="588"/>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25" t="s">
        <v>211</v>
      </c>
      <c r="C34" s="827" t="s">
        <v>33</v>
      </c>
      <c r="D34" s="284" t="s">
        <v>422</v>
      </c>
      <c r="E34" s="829" t="s">
        <v>209</v>
      </c>
      <c r="F34" s="830"/>
      <c r="G34" s="830"/>
      <c r="H34" s="830"/>
      <c r="I34" s="830"/>
      <c r="J34" s="830"/>
      <c r="K34" s="830"/>
      <c r="L34" s="830"/>
      <c r="M34" s="831"/>
      <c r="N34" s="832" t="s">
        <v>213</v>
      </c>
      <c r="O34" s="284" t="s">
        <v>423</v>
      </c>
      <c r="P34" s="829" t="s">
        <v>212</v>
      </c>
      <c r="Q34" s="830"/>
      <c r="R34" s="830"/>
      <c r="S34" s="830"/>
      <c r="T34" s="830"/>
      <c r="U34" s="830"/>
      <c r="V34" s="830"/>
      <c r="W34" s="830"/>
      <c r="X34" s="831"/>
      <c r="Y34" s="822" t="s">
        <v>243</v>
      </c>
      <c r="Z34" s="823"/>
      <c r="AA34" s="823"/>
      <c r="AB34" s="823"/>
      <c r="AC34" s="823"/>
      <c r="AD34" s="823"/>
      <c r="AE34" s="823"/>
      <c r="AF34" s="823"/>
      <c r="AG34" s="823"/>
      <c r="AH34" s="823"/>
      <c r="AI34" s="823"/>
      <c r="AJ34" s="823"/>
      <c r="AK34" s="823"/>
      <c r="AL34" s="823"/>
      <c r="AM34" s="824"/>
    </row>
    <row r="35" spans="1:39" ht="65.25" customHeight="1">
      <c r="B35" s="826"/>
      <c r="C35" s="828"/>
      <c r="D35" s="285">
        <v>2015</v>
      </c>
      <c r="E35" s="285">
        <v>2016</v>
      </c>
      <c r="F35" s="285">
        <v>2017</v>
      </c>
      <c r="G35" s="285">
        <v>2018</v>
      </c>
      <c r="H35" s="285">
        <v>2019</v>
      </c>
      <c r="I35" s="285">
        <v>2020</v>
      </c>
      <c r="J35" s="285">
        <v>2021</v>
      </c>
      <c r="K35" s="285">
        <v>2022</v>
      </c>
      <c r="L35" s="285">
        <v>2023</v>
      </c>
      <c r="M35" s="429">
        <v>2024</v>
      </c>
      <c r="N35" s="833"/>
      <c r="O35" s="285">
        <v>2015</v>
      </c>
      <c r="P35" s="285">
        <v>2016</v>
      </c>
      <c r="Q35" s="285">
        <v>2017</v>
      </c>
      <c r="R35" s="285">
        <v>2018</v>
      </c>
      <c r="S35" s="285">
        <v>2019</v>
      </c>
      <c r="T35" s="285">
        <v>2020</v>
      </c>
      <c r="U35" s="285">
        <v>2021</v>
      </c>
      <c r="V35" s="285">
        <v>2022</v>
      </c>
      <c r="W35" s="285">
        <v>2023</v>
      </c>
      <c r="X35" s="429">
        <v>2024</v>
      </c>
      <c r="Y35" s="285" t="str">
        <f>'1.  LRAMVA Summary'!D52</f>
        <v>R1 (kWh)</v>
      </c>
      <c r="Z35" s="285" t="str">
        <f>'1.  LRAMVA Summary'!E52</f>
        <v>Seasonal (kWh)</v>
      </c>
      <c r="AA35" s="285" t="str">
        <f>'1.  LRAMVA Summary'!F52</f>
        <v>R2 (kW)</v>
      </c>
      <c r="AB35" s="285" t="str">
        <f>'1.  LRAMVA Summary'!G52</f>
        <v>Street Lights (kWh)</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7"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1">
        <v>1</v>
      </c>
      <c r="B38" s="519" t="s">
        <v>95</v>
      </c>
      <c r="C38" s="291" t="s">
        <v>25</v>
      </c>
      <c r="D38" s="295">
        <v>56071</v>
      </c>
      <c r="E38" s="295">
        <v>55570</v>
      </c>
      <c r="F38" s="295">
        <v>55570</v>
      </c>
      <c r="G38" s="295">
        <v>55570</v>
      </c>
      <c r="H38" s="295">
        <v>55570</v>
      </c>
      <c r="I38" s="295">
        <v>55570</v>
      </c>
      <c r="J38" s="295">
        <v>55570</v>
      </c>
      <c r="K38" s="295">
        <v>55558</v>
      </c>
      <c r="L38" s="295">
        <v>55558</v>
      </c>
      <c r="M38" s="295">
        <v>55558</v>
      </c>
      <c r="N38" s="291"/>
      <c r="O38" s="295">
        <f>D38*0.000196</f>
        <v>10.989915999999999</v>
      </c>
      <c r="P38" s="295">
        <f t="shared" ref="P38:X39" si="0">E38*0.000196</f>
        <v>10.891719999999999</v>
      </c>
      <c r="Q38" s="295">
        <f t="shared" si="0"/>
        <v>10.891719999999999</v>
      </c>
      <c r="R38" s="295">
        <f t="shared" si="0"/>
        <v>10.891719999999999</v>
      </c>
      <c r="S38" s="295">
        <f t="shared" si="0"/>
        <v>10.891719999999999</v>
      </c>
      <c r="T38" s="295">
        <f t="shared" si="0"/>
        <v>10.891719999999999</v>
      </c>
      <c r="U38" s="295">
        <f t="shared" si="0"/>
        <v>10.891719999999999</v>
      </c>
      <c r="V38" s="295">
        <f t="shared" si="0"/>
        <v>10.889367999999999</v>
      </c>
      <c r="W38" s="295">
        <f t="shared" si="0"/>
        <v>10.889367999999999</v>
      </c>
      <c r="X38" s="295">
        <f t="shared" si="0"/>
        <v>10.889367999999999</v>
      </c>
      <c r="Y38" s="410">
        <v>0.93</v>
      </c>
      <c r="Z38" s="410">
        <v>7.0000000000000007E-2</v>
      </c>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497</v>
      </c>
      <c r="E39" s="295">
        <v>464</v>
      </c>
      <c r="F39" s="295">
        <v>464</v>
      </c>
      <c r="G39" s="295">
        <v>464</v>
      </c>
      <c r="H39" s="295">
        <v>464</v>
      </c>
      <c r="I39" s="295">
        <v>464</v>
      </c>
      <c r="J39" s="295">
        <v>464</v>
      </c>
      <c r="K39" s="295">
        <v>442</v>
      </c>
      <c r="L39" s="295">
        <v>442</v>
      </c>
      <c r="M39" s="295">
        <v>442</v>
      </c>
      <c r="N39" s="467"/>
      <c r="O39" s="295">
        <f t="shared" ref="O39" si="1">D39*0.000196</f>
        <v>9.7411999999999999E-2</v>
      </c>
      <c r="P39" s="295">
        <f t="shared" si="0"/>
        <v>9.0943999999999997E-2</v>
      </c>
      <c r="Q39" s="295">
        <f t="shared" si="0"/>
        <v>9.0943999999999997E-2</v>
      </c>
      <c r="R39" s="295">
        <f t="shared" si="0"/>
        <v>9.0943999999999997E-2</v>
      </c>
      <c r="S39" s="295">
        <f t="shared" si="0"/>
        <v>9.0943999999999997E-2</v>
      </c>
      <c r="T39" s="295">
        <f t="shared" si="0"/>
        <v>9.0943999999999997E-2</v>
      </c>
      <c r="U39" s="295">
        <f t="shared" si="0"/>
        <v>9.0943999999999997E-2</v>
      </c>
      <c r="V39" s="295">
        <f t="shared" si="0"/>
        <v>8.6632000000000001E-2</v>
      </c>
      <c r="W39" s="295">
        <f t="shared" si="0"/>
        <v>8.6632000000000001E-2</v>
      </c>
      <c r="X39" s="295">
        <f t="shared" si="0"/>
        <v>8.6632000000000001E-2</v>
      </c>
      <c r="Y39" s="411">
        <f>Y38</f>
        <v>0.93</v>
      </c>
      <c r="Z39" s="411">
        <f t="shared" ref="Z39:AL39" si="2">Z38</f>
        <v>7.0000000000000007E-2</v>
      </c>
      <c r="AA39" s="411">
        <f t="shared" si="2"/>
        <v>0</v>
      </c>
      <c r="AB39" s="411">
        <f t="shared" si="2"/>
        <v>0</v>
      </c>
      <c r="AC39" s="411">
        <f t="shared" si="2"/>
        <v>0</v>
      </c>
      <c r="AD39" s="411">
        <f t="shared" si="2"/>
        <v>0</v>
      </c>
      <c r="AE39" s="411">
        <f t="shared" si="2"/>
        <v>0</v>
      </c>
      <c r="AF39" s="411">
        <f t="shared" si="2"/>
        <v>0</v>
      </c>
      <c r="AG39" s="411">
        <f t="shared" si="2"/>
        <v>0</v>
      </c>
      <c r="AH39" s="411">
        <f t="shared" si="2"/>
        <v>0</v>
      </c>
      <c r="AI39" s="411">
        <f t="shared" si="2"/>
        <v>0</v>
      </c>
      <c r="AJ39" s="411">
        <f t="shared" si="2"/>
        <v>0</v>
      </c>
      <c r="AK39" s="411">
        <f t="shared" si="2"/>
        <v>0</v>
      </c>
      <c r="AL39" s="411">
        <f t="shared" si="2"/>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1">
        <v>2</v>
      </c>
      <c r="B41" s="519" t="s">
        <v>96</v>
      </c>
      <c r="C41" s="291" t="s">
        <v>25</v>
      </c>
      <c r="D41" s="295">
        <v>80801</v>
      </c>
      <c r="E41" s="295">
        <v>78121</v>
      </c>
      <c r="F41" s="295">
        <v>78121</v>
      </c>
      <c r="G41" s="295">
        <v>78121</v>
      </c>
      <c r="H41" s="295">
        <v>78121</v>
      </c>
      <c r="I41" s="295">
        <v>78121</v>
      </c>
      <c r="J41" s="295">
        <v>78121</v>
      </c>
      <c r="K41" s="295">
        <v>78119</v>
      </c>
      <c r="L41" s="295">
        <v>78119</v>
      </c>
      <c r="M41" s="295">
        <v>78119</v>
      </c>
      <c r="N41" s="291"/>
      <c r="O41" s="295">
        <f t="shared" ref="O41:X41" si="3">D41*0.000196</f>
        <v>15.836995999999999</v>
      </c>
      <c r="P41" s="295">
        <f t="shared" si="3"/>
        <v>15.311715999999999</v>
      </c>
      <c r="Q41" s="295">
        <f t="shared" si="3"/>
        <v>15.311715999999999</v>
      </c>
      <c r="R41" s="295">
        <f t="shared" si="3"/>
        <v>15.311715999999999</v>
      </c>
      <c r="S41" s="295">
        <f t="shared" si="3"/>
        <v>15.311715999999999</v>
      </c>
      <c r="T41" s="295">
        <f t="shared" si="3"/>
        <v>15.311715999999999</v>
      </c>
      <c r="U41" s="295">
        <f t="shared" si="3"/>
        <v>15.311715999999999</v>
      </c>
      <c r="V41" s="295">
        <f t="shared" si="3"/>
        <v>15.311323999999999</v>
      </c>
      <c r="W41" s="295">
        <f t="shared" si="3"/>
        <v>15.311323999999999</v>
      </c>
      <c r="X41" s="295">
        <f t="shared" si="3"/>
        <v>15.311323999999999</v>
      </c>
      <c r="Y41" s="410">
        <v>0.93</v>
      </c>
      <c r="Z41" s="410">
        <v>7.0000000000000007E-2</v>
      </c>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c r="E42" s="295"/>
      <c r="F42" s="295"/>
      <c r="G42" s="295"/>
      <c r="H42" s="295"/>
      <c r="I42" s="295"/>
      <c r="J42" s="295"/>
      <c r="K42" s="295"/>
      <c r="L42" s="295"/>
      <c r="M42" s="295"/>
      <c r="N42" s="467"/>
      <c r="O42" s="295"/>
      <c r="P42" s="295"/>
      <c r="Q42" s="295"/>
      <c r="R42" s="295"/>
      <c r="S42" s="295"/>
      <c r="T42" s="295"/>
      <c r="U42" s="295"/>
      <c r="V42" s="295"/>
      <c r="W42" s="295"/>
      <c r="X42" s="295"/>
      <c r="Y42" s="411">
        <f t="shared" ref="Y42:AL42" si="4">Y41</f>
        <v>0.93</v>
      </c>
      <c r="Z42" s="411">
        <f t="shared" si="4"/>
        <v>7.0000000000000007E-2</v>
      </c>
      <c r="AA42" s="411">
        <f t="shared" si="4"/>
        <v>0</v>
      </c>
      <c r="AB42" s="411">
        <f t="shared" si="4"/>
        <v>0</v>
      </c>
      <c r="AC42" s="411">
        <f t="shared" si="4"/>
        <v>0</v>
      </c>
      <c r="AD42" s="411">
        <f t="shared" si="4"/>
        <v>0</v>
      </c>
      <c r="AE42" s="411">
        <f t="shared" si="4"/>
        <v>0</v>
      </c>
      <c r="AF42" s="411">
        <f t="shared" si="4"/>
        <v>0</v>
      </c>
      <c r="AG42" s="411">
        <f t="shared" si="4"/>
        <v>0</v>
      </c>
      <c r="AH42" s="411">
        <f t="shared" si="4"/>
        <v>0</v>
      </c>
      <c r="AI42" s="411">
        <f t="shared" si="4"/>
        <v>0</v>
      </c>
      <c r="AJ42" s="411">
        <f t="shared" si="4"/>
        <v>0</v>
      </c>
      <c r="AK42" s="411">
        <f t="shared" si="4"/>
        <v>0</v>
      </c>
      <c r="AL42" s="411">
        <f t="shared" si="4"/>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1">
        <v>3</v>
      </c>
      <c r="B44" s="519" t="s">
        <v>97</v>
      </c>
      <c r="C44" s="291" t="s">
        <v>25</v>
      </c>
      <c r="D44" s="295">
        <v>15888</v>
      </c>
      <c r="E44" s="295">
        <v>15888</v>
      </c>
      <c r="F44" s="295">
        <v>15888</v>
      </c>
      <c r="G44" s="295">
        <v>15888</v>
      </c>
      <c r="H44" s="295">
        <v>8953</v>
      </c>
      <c r="I44" s="295">
        <v>0</v>
      </c>
      <c r="J44" s="295">
        <v>0</v>
      </c>
      <c r="K44" s="295">
        <v>0</v>
      </c>
      <c r="L44" s="295">
        <v>0</v>
      </c>
      <c r="M44" s="295">
        <v>0</v>
      </c>
      <c r="N44" s="291"/>
      <c r="O44" s="295">
        <f t="shared" ref="O44:X44" si="5">D44*0.000196</f>
        <v>3.1140479999999999</v>
      </c>
      <c r="P44" s="295">
        <f t="shared" si="5"/>
        <v>3.1140479999999999</v>
      </c>
      <c r="Q44" s="295">
        <f t="shared" si="5"/>
        <v>3.1140479999999999</v>
      </c>
      <c r="R44" s="295">
        <f t="shared" si="5"/>
        <v>3.1140479999999999</v>
      </c>
      <c r="S44" s="295">
        <f t="shared" si="5"/>
        <v>1.754788</v>
      </c>
      <c r="T44" s="295">
        <f t="shared" si="5"/>
        <v>0</v>
      </c>
      <c r="U44" s="295">
        <f t="shared" si="5"/>
        <v>0</v>
      </c>
      <c r="V44" s="295">
        <f t="shared" si="5"/>
        <v>0</v>
      </c>
      <c r="W44" s="295">
        <f t="shared" si="5"/>
        <v>0</v>
      </c>
      <c r="X44" s="295">
        <f t="shared" si="5"/>
        <v>0</v>
      </c>
      <c r="Y44" s="410">
        <v>0.93</v>
      </c>
      <c r="Z44" s="410">
        <v>7.0000000000000007E-2</v>
      </c>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7"/>
      <c r="O45" s="295"/>
      <c r="P45" s="295"/>
      <c r="Q45" s="295"/>
      <c r="R45" s="295"/>
      <c r="S45" s="295"/>
      <c r="T45" s="295"/>
      <c r="U45" s="295"/>
      <c r="V45" s="295"/>
      <c r="W45" s="295"/>
      <c r="X45" s="295"/>
      <c r="Y45" s="411">
        <f t="shared" ref="Y45:AL45" si="6">Y44</f>
        <v>0.93</v>
      </c>
      <c r="Z45" s="411">
        <f t="shared" si="6"/>
        <v>7.0000000000000007E-2</v>
      </c>
      <c r="AA45" s="411">
        <f t="shared" si="6"/>
        <v>0</v>
      </c>
      <c r="AB45" s="411">
        <f t="shared" si="6"/>
        <v>0</v>
      </c>
      <c r="AC45" s="411">
        <f t="shared" si="6"/>
        <v>0</v>
      </c>
      <c r="AD45" s="411">
        <f t="shared" si="6"/>
        <v>0</v>
      </c>
      <c r="AE45" s="411">
        <f t="shared" si="6"/>
        <v>0</v>
      </c>
      <c r="AF45" s="411">
        <f t="shared" si="6"/>
        <v>0</v>
      </c>
      <c r="AG45" s="411">
        <f t="shared" si="6"/>
        <v>0</v>
      </c>
      <c r="AH45" s="411">
        <f t="shared" si="6"/>
        <v>0</v>
      </c>
      <c r="AI45" s="411">
        <f t="shared" si="6"/>
        <v>0</v>
      </c>
      <c r="AJ45" s="411">
        <f t="shared" si="6"/>
        <v>0</v>
      </c>
      <c r="AK45" s="411">
        <f t="shared" si="6"/>
        <v>0</v>
      </c>
      <c r="AL45" s="411">
        <f t="shared" si="6"/>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s="750" customFormat="1" outlineLevel="1">
      <c r="A47" s="760">
        <v>4</v>
      </c>
      <c r="B47" s="761" t="s">
        <v>679</v>
      </c>
      <c r="C47" s="746" t="s">
        <v>25</v>
      </c>
      <c r="D47" s="295">
        <v>52693</v>
      </c>
      <c r="E47" s="295">
        <v>52693</v>
      </c>
      <c r="F47" s="295">
        <v>52693</v>
      </c>
      <c r="G47" s="295">
        <v>52693</v>
      </c>
      <c r="H47" s="295">
        <v>52693</v>
      </c>
      <c r="I47" s="295">
        <v>52693</v>
      </c>
      <c r="J47" s="295">
        <v>52693</v>
      </c>
      <c r="K47" s="295">
        <v>52693</v>
      </c>
      <c r="L47" s="295">
        <v>52693</v>
      </c>
      <c r="M47" s="295">
        <v>52693</v>
      </c>
      <c r="N47" s="765"/>
      <c r="O47" s="295">
        <f t="shared" ref="O47:O48" si="7">D47*0.000196</f>
        <v>10.327828</v>
      </c>
      <c r="P47" s="295">
        <f t="shared" ref="P47:P48" si="8">E47*0.000196</f>
        <v>10.327828</v>
      </c>
      <c r="Q47" s="295">
        <f t="shared" ref="Q47:Q48" si="9">F47*0.000196</f>
        <v>10.327828</v>
      </c>
      <c r="R47" s="295">
        <f t="shared" ref="R47:R48" si="10">G47*0.000196</f>
        <v>10.327828</v>
      </c>
      <c r="S47" s="295">
        <f t="shared" ref="S47:S48" si="11">H47*0.000196</f>
        <v>10.327828</v>
      </c>
      <c r="T47" s="295">
        <f t="shared" ref="T47:T48" si="12">I47*0.000196</f>
        <v>10.327828</v>
      </c>
      <c r="U47" s="295">
        <f t="shared" ref="U47:U48" si="13">J47*0.000196</f>
        <v>10.327828</v>
      </c>
      <c r="V47" s="295">
        <f t="shared" ref="V47:V48" si="14">K47*0.000196</f>
        <v>10.327828</v>
      </c>
      <c r="W47" s="295">
        <f t="shared" ref="W47:W48" si="15">L47*0.000196</f>
        <v>10.327828</v>
      </c>
      <c r="X47" s="295">
        <f t="shared" ref="X47:X48" si="16">M47*0.000196</f>
        <v>10.327828</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2058</v>
      </c>
      <c r="E48" s="295">
        <v>2058</v>
      </c>
      <c r="F48" s="295">
        <v>2058</v>
      </c>
      <c r="G48" s="295">
        <v>2058</v>
      </c>
      <c r="H48" s="295">
        <v>2058</v>
      </c>
      <c r="I48" s="295">
        <v>2058</v>
      </c>
      <c r="J48" s="295">
        <v>2058</v>
      </c>
      <c r="K48" s="295">
        <v>2058</v>
      </c>
      <c r="L48" s="295">
        <v>2058</v>
      </c>
      <c r="M48" s="295">
        <v>2058</v>
      </c>
      <c r="N48" s="467"/>
      <c r="O48" s="295">
        <f t="shared" si="7"/>
        <v>0.403368</v>
      </c>
      <c r="P48" s="295">
        <f t="shared" si="8"/>
        <v>0.403368</v>
      </c>
      <c r="Q48" s="295">
        <f t="shared" si="9"/>
        <v>0.403368</v>
      </c>
      <c r="R48" s="295">
        <f t="shared" si="10"/>
        <v>0.403368</v>
      </c>
      <c r="S48" s="295">
        <f t="shared" si="11"/>
        <v>0.403368</v>
      </c>
      <c r="T48" s="295">
        <f t="shared" si="12"/>
        <v>0.403368</v>
      </c>
      <c r="U48" s="295">
        <f t="shared" si="13"/>
        <v>0.403368</v>
      </c>
      <c r="V48" s="295">
        <f t="shared" si="14"/>
        <v>0.403368</v>
      </c>
      <c r="W48" s="295">
        <f t="shared" si="15"/>
        <v>0.403368</v>
      </c>
      <c r="X48" s="295">
        <f t="shared" si="16"/>
        <v>0.403368</v>
      </c>
      <c r="Y48" s="411">
        <f t="shared" ref="Y48:AL48" si="17">Y47</f>
        <v>1</v>
      </c>
      <c r="Z48" s="411">
        <f t="shared" si="17"/>
        <v>0</v>
      </c>
      <c r="AA48" s="411">
        <f t="shared" si="17"/>
        <v>0</v>
      </c>
      <c r="AB48" s="411">
        <f t="shared" si="17"/>
        <v>0</v>
      </c>
      <c r="AC48" s="411">
        <f t="shared" si="17"/>
        <v>0</v>
      </c>
      <c r="AD48" s="411">
        <f t="shared" si="17"/>
        <v>0</v>
      </c>
      <c r="AE48" s="411">
        <f t="shared" si="17"/>
        <v>0</v>
      </c>
      <c r="AF48" s="411">
        <f t="shared" si="17"/>
        <v>0</v>
      </c>
      <c r="AG48" s="411">
        <f t="shared" si="17"/>
        <v>0</v>
      </c>
      <c r="AH48" s="411">
        <f t="shared" si="17"/>
        <v>0</v>
      </c>
      <c r="AI48" s="411">
        <f t="shared" si="17"/>
        <v>0</v>
      </c>
      <c r="AJ48" s="411">
        <f t="shared" si="17"/>
        <v>0</v>
      </c>
      <c r="AK48" s="411">
        <f t="shared" si="17"/>
        <v>0</v>
      </c>
      <c r="AL48" s="411">
        <f t="shared" si="17"/>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1">
        <v>5</v>
      </c>
      <c r="B50" s="519"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7"/>
      <c r="O51" s="295"/>
      <c r="P51" s="295"/>
      <c r="Q51" s="295"/>
      <c r="R51" s="295"/>
      <c r="S51" s="295"/>
      <c r="T51" s="295"/>
      <c r="U51" s="295"/>
      <c r="V51" s="295"/>
      <c r="W51" s="295"/>
      <c r="X51" s="295"/>
      <c r="Y51" s="411">
        <f t="shared" ref="Y51:AL51" si="18">Y50</f>
        <v>0</v>
      </c>
      <c r="Z51" s="411">
        <f t="shared" si="18"/>
        <v>0</v>
      </c>
      <c r="AA51" s="411">
        <f t="shared" si="18"/>
        <v>0</v>
      </c>
      <c r="AB51" s="411">
        <f t="shared" si="18"/>
        <v>0</v>
      </c>
      <c r="AC51" s="411">
        <f t="shared" si="18"/>
        <v>0</v>
      </c>
      <c r="AD51" s="411">
        <f t="shared" si="18"/>
        <v>0</v>
      </c>
      <c r="AE51" s="411">
        <f t="shared" si="18"/>
        <v>0</v>
      </c>
      <c r="AF51" s="411">
        <f t="shared" si="18"/>
        <v>0</v>
      </c>
      <c r="AG51" s="411">
        <f t="shared" si="18"/>
        <v>0</v>
      </c>
      <c r="AH51" s="411">
        <f t="shared" si="18"/>
        <v>0</v>
      </c>
      <c r="AI51" s="411">
        <f t="shared" si="18"/>
        <v>0</v>
      </c>
      <c r="AJ51" s="411">
        <f t="shared" si="18"/>
        <v>0</v>
      </c>
      <c r="AK51" s="411">
        <f t="shared" si="18"/>
        <v>0</v>
      </c>
      <c r="AL51" s="411">
        <f t="shared" si="18"/>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1">
        <v>6</v>
      </c>
      <c r="B54" s="519"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 t="shared" ref="Y55:AL55" si="19">Y54</f>
        <v>0</v>
      </c>
      <c r="Z55" s="411">
        <f t="shared" si="19"/>
        <v>0</v>
      </c>
      <c r="AA55" s="411">
        <f t="shared" si="19"/>
        <v>0</v>
      </c>
      <c r="AB55" s="411">
        <f t="shared" si="19"/>
        <v>0</v>
      </c>
      <c r="AC55" s="411">
        <f t="shared" si="19"/>
        <v>0</v>
      </c>
      <c r="AD55" s="411">
        <f t="shared" si="19"/>
        <v>0</v>
      </c>
      <c r="AE55" s="411">
        <f t="shared" si="19"/>
        <v>0</v>
      </c>
      <c r="AF55" s="411">
        <f t="shared" si="19"/>
        <v>0</v>
      </c>
      <c r="AG55" s="411">
        <f t="shared" si="19"/>
        <v>0</v>
      </c>
      <c r="AH55" s="411">
        <f t="shared" si="19"/>
        <v>0</v>
      </c>
      <c r="AI55" s="411">
        <f t="shared" si="19"/>
        <v>0</v>
      </c>
      <c r="AJ55" s="411">
        <f t="shared" si="19"/>
        <v>0</v>
      </c>
      <c r="AK55" s="411">
        <f t="shared" si="19"/>
        <v>0</v>
      </c>
      <c r="AL55" s="411">
        <f t="shared" si="19"/>
        <v>0</v>
      </c>
      <c r="AM55" s="311"/>
    </row>
    <row r="56" spans="1:39" outlineLevel="1">
      <c r="B56" s="310"/>
      <c r="C56" s="312"/>
      <c r="D56" s="769"/>
      <c r="E56" s="769"/>
      <c r="F56" s="769"/>
      <c r="G56" s="769"/>
      <c r="H56" s="769"/>
      <c r="I56" s="769"/>
      <c r="J56" s="769"/>
      <c r="K56" s="769"/>
      <c r="L56" s="769"/>
      <c r="M56" s="769"/>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1">
        <v>7</v>
      </c>
      <c r="B57" s="519" t="s">
        <v>100</v>
      </c>
      <c r="C57" s="291" t="s">
        <v>25</v>
      </c>
      <c r="D57" s="295">
        <v>407941</v>
      </c>
      <c r="E57" s="295">
        <v>407941</v>
      </c>
      <c r="F57" s="295">
        <v>406839</v>
      </c>
      <c r="G57" s="295">
        <v>406839</v>
      </c>
      <c r="H57" s="295">
        <v>406839</v>
      </c>
      <c r="I57" s="295">
        <v>406839</v>
      </c>
      <c r="J57" s="295">
        <v>405263</v>
      </c>
      <c r="K57" s="295">
        <v>405263</v>
      </c>
      <c r="L57" s="295">
        <v>405263</v>
      </c>
      <c r="M57" s="295">
        <v>400127</v>
      </c>
      <c r="N57" s="295">
        <v>12</v>
      </c>
      <c r="O57" s="295">
        <f t="shared" ref="O57:O58" si="20">D57*0.000196</f>
        <v>79.956435999999997</v>
      </c>
      <c r="P57" s="295">
        <f t="shared" ref="P57:P58" si="21">E57*0.000196</f>
        <v>79.956435999999997</v>
      </c>
      <c r="Q57" s="295">
        <f t="shared" ref="Q57:Q58" si="22">F57*0.000196</f>
        <v>79.740443999999997</v>
      </c>
      <c r="R57" s="295">
        <f t="shared" ref="R57:R58" si="23">G57*0.000196</f>
        <v>79.740443999999997</v>
      </c>
      <c r="S57" s="295">
        <f t="shared" ref="S57:S58" si="24">H57*0.000196</f>
        <v>79.740443999999997</v>
      </c>
      <c r="T57" s="295">
        <f t="shared" ref="T57:T58" si="25">I57*0.000196</f>
        <v>79.740443999999997</v>
      </c>
      <c r="U57" s="295">
        <f t="shared" ref="U57:U58" si="26">J57*0.000196</f>
        <v>79.431547999999992</v>
      </c>
      <c r="V57" s="295">
        <f t="shared" ref="V57:V58" si="27">K57*0.000196</f>
        <v>79.431547999999992</v>
      </c>
      <c r="W57" s="295">
        <f t="shared" ref="W57:W58" si="28">L57*0.000196</f>
        <v>79.431547999999992</v>
      </c>
      <c r="X57" s="295">
        <f t="shared" ref="X57:X58" si="29">M57*0.000196</f>
        <v>78.424892</v>
      </c>
      <c r="Y57" s="743">
        <v>1.8700000000000001E-2</v>
      </c>
      <c r="Z57" s="743">
        <v>0</v>
      </c>
      <c r="AA57" s="410">
        <v>1.01E-2</v>
      </c>
      <c r="AB57" s="410">
        <v>0.96689999999999998</v>
      </c>
      <c r="AC57" s="743"/>
      <c r="AD57" s="410"/>
      <c r="AE57" s="410"/>
      <c r="AF57" s="415"/>
      <c r="AG57" s="415"/>
      <c r="AH57" s="415"/>
      <c r="AI57" s="415"/>
      <c r="AJ57" s="415"/>
      <c r="AK57" s="415"/>
      <c r="AL57" s="415"/>
      <c r="AM57" s="296">
        <f>SUM(Y57:AL57)</f>
        <v>0.99570000000000003</v>
      </c>
    </row>
    <row r="58" spans="1:39" outlineLevel="1">
      <c r="B58" s="294" t="s">
        <v>267</v>
      </c>
      <c r="C58" s="291" t="s">
        <v>163</v>
      </c>
      <c r="D58" s="295">
        <v>3087</v>
      </c>
      <c r="E58" s="295">
        <v>3087</v>
      </c>
      <c r="F58" s="295">
        <v>4189</v>
      </c>
      <c r="G58" s="295">
        <v>4189</v>
      </c>
      <c r="H58" s="295">
        <v>4189</v>
      </c>
      <c r="I58" s="295">
        <v>4189</v>
      </c>
      <c r="J58" s="295">
        <v>5765</v>
      </c>
      <c r="K58" s="295">
        <v>5765</v>
      </c>
      <c r="L58" s="295">
        <v>5765</v>
      </c>
      <c r="M58" s="295">
        <v>5299</v>
      </c>
      <c r="N58" s="295">
        <f>N57</f>
        <v>12</v>
      </c>
      <c r="O58" s="295">
        <f t="shared" si="20"/>
        <v>0.60505200000000003</v>
      </c>
      <c r="P58" s="295">
        <f t="shared" si="21"/>
        <v>0.60505200000000003</v>
      </c>
      <c r="Q58" s="295">
        <f t="shared" si="22"/>
        <v>0.821044</v>
      </c>
      <c r="R58" s="295">
        <f t="shared" si="23"/>
        <v>0.821044</v>
      </c>
      <c r="S58" s="295">
        <f t="shared" si="24"/>
        <v>0.821044</v>
      </c>
      <c r="T58" s="295">
        <f t="shared" si="25"/>
        <v>0.821044</v>
      </c>
      <c r="U58" s="295">
        <f t="shared" si="26"/>
        <v>1.1299399999999999</v>
      </c>
      <c r="V58" s="295">
        <f t="shared" si="27"/>
        <v>1.1299399999999999</v>
      </c>
      <c r="W58" s="295">
        <f t="shared" si="28"/>
        <v>1.1299399999999999</v>
      </c>
      <c r="X58" s="295">
        <f t="shared" si="29"/>
        <v>1.0386039999999999</v>
      </c>
      <c r="Y58" s="411">
        <f t="shared" ref="Y58:AL58" si="30">Y57</f>
        <v>1.8700000000000001E-2</v>
      </c>
      <c r="Z58" s="411">
        <f t="shared" si="30"/>
        <v>0</v>
      </c>
      <c r="AA58" s="411">
        <f t="shared" si="30"/>
        <v>1.01E-2</v>
      </c>
      <c r="AB58" s="411">
        <f t="shared" si="30"/>
        <v>0.96689999999999998</v>
      </c>
      <c r="AC58" s="411">
        <f t="shared" si="30"/>
        <v>0</v>
      </c>
      <c r="AD58" s="411">
        <f t="shared" si="30"/>
        <v>0</v>
      </c>
      <c r="AE58" s="411">
        <f t="shared" si="30"/>
        <v>0</v>
      </c>
      <c r="AF58" s="411">
        <f t="shared" si="30"/>
        <v>0</v>
      </c>
      <c r="AG58" s="411">
        <f t="shared" si="30"/>
        <v>0</v>
      </c>
      <c r="AH58" s="411">
        <f t="shared" si="30"/>
        <v>0</v>
      </c>
      <c r="AI58" s="411">
        <f t="shared" si="30"/>
        <v>0</v>
      </c>
      <c r="AJ58" s="411">
        <f t="shared" si="30"/>
        <v>0</v>
      </c>
      <c r="AK58" s="411">
        <f t="shared" si="30"/>
        <v>0</v>
      </c>
      <c r="AL58" s="411">
        <f t="shared" si="30"/>
        <v>0</v>
      </c>
      <c r="AM58" s="311"/>
    </row>
    <row r="59" spans="1:39" outlineLevel="1">
      <c r="B59" s="314"/>
      <c r="C59" s="312"/>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1">
        <v>8</v>
      </c>
      <c r="B60" s="519" t="s">
        <v>101</v>
      </c>
      <c r="C60" s="291" t="s">
        <v>25</v>
      </c>
      <c r="D60" s="295">
        <v>368957</v>
      </c>
      <c r="E60" s="295">
        <v>254297</v>
      </c>
      <c r="F60" s="295">
        <v>213243</v>
      </c>
      <c r="G60" s="295">
        <v>212109</v>
      </c>
      <c r="H60" s="295">
        <v>212109</v>
      </c>
      <c r="I60" s="295">
        <v>212109</v>
      </c>
      <c r="J60" s="295">
        <v>212109</v>
      </c>
      <c r="K60" s="295">
        <v>212109</v>
      </c>
      <c r="L60" s="295">
        <v>212109</v>
      </c>
      <c r="M60" s="295">
        <v>212109</v>
      </c>
      <c r="N60" s="295">
        <v>12</v>
      </c>
      <c r="O60" s="295">
        <f t="shared" ref="O60:O61" si="31">D60*0.000196</f>
        <v>72.315572000000003</v>
      </c>
      <c r="P60" s="295">
        <f t="shared" ref="P60:P61" si="32">E60*0.000196</f>
        <v>49.842211999999996</v>
      </c>
      <c r="Q60" s="295">
        <f t="shared" ref="Q60:Q61" si="33">F60*0.000196</f>
        <v>41.795628000000001</v>
      </c>
      <c r="R60" s="295">
        <f t="shared" ref="R60:R61" si="34">G60*0.000196</f>
        <v>41.573363999999998</v>
      </c>
      <c r="S60" s="295">
        <f t="shared" ref="S60:S61" si="35">H60*0.000196</f>
        <v>41.573363999999998</v>
      </c>
      <c r="T60" s="295">
        <f t="shared" ref="T60:T61" si="36">I60*0.000196</f>
        <v>41.573363999999998</v>
      </c>
      <c r="U60" s="295">
        <f t="shared" ref="U60:U61" si="37">J60*0.000196</f>
        <v>41.573363999999998</v>
      </c>
      <c r="V60" s="295">
        <f t="shared" ref="V60:V61" si="38">K60*0.000196</f>
        <v>41.573363999999998</v>
      </c>
      <c r="W60" s="295">
        <f t="shared" ref="W60:W61" si="39">L60*0.000196</f>
        <v>41.573363999999998</v>
      </c>
      <c r="X60" s="295">
        <f t="shared" ref="X60:X61" si="40">M60*0.000196</f>
        <v>41.573363999999998</v>
      </c>
      <c r="Y60" s="415">
        <v>1</v>
      </c>
      <c r="Z60" s="743">
        <v>0</v>
      </c>
      <c r="AA60" s="410">
        <v>0</v>
      </c>
      <c r="AB60" s="410"/>
      <c r="AC60" s="410"/>
      <c r="AD60" s="410"/>
      <c r="AE60" s="410"/>
      <c r="AF60" s="415"/>
      <c r="AG60" s="415"/>
      <c r="AH60" s="415"/>
      <c r="AI60" s="415"/>
      <c r="AJ60" s="415"/>
      <c r="AK60" s="415"/>
      <c r="AL60" s="415"/>
      <c r="AM60" s="296">
        <f>SUM(Y60:AL60)</f>
        <v>1</v>
      </c>
    </row>
    <row r="61" spans="1:39" outlineLevel="1">
      <c r="B61" s="294" t="s">
        <v>267</v>
      </c>
      <c r="C61" s="291" t="s">
        <v>163</v>
      </c>
      <c r="D61" s="295">
        <v>-164022</v>
      </c>
      <c r="E61" s="295">
        <v>-49362</v>
      </c>
      <c r="F61" s="295">
        <v>-8308</v>
      </c>
      <c r="G61" s="295">
        <v>18113</v>
      </c>
      <c r="H61" s="295">
        <v>18113</v>
      </c>
      <c r="I61" s="295">
        <v>18113</v>
      </c>
      <c r="J61" s="295">
        <v>18113</v>
      </c>
      <c r="K61" s="295">
        <v>18113</v>
      </c>
      <c r="L61" s="295">
        <v>18113</v>
      </c>
      <c r="M61" s="295">
        <v>18113</v>
      </c>
      <c r="N61" s="295">
        <f>N60</f>
        <v>12</v>
      </c>
      <c r="O61" s="295">
        <f t="shared" si="31"/>
        <v>-32.148311999999997</v>
      </c>
      <c r="P61" s="295">
        <f t="shared" si="32"/>
        <v>-9.6749519999999993</v>
      </c>
      <c r="Q61" s="295">
        <f t="shared" si="33"/>
        <v>-1.628368</v>
      </c>
      <c r="R61" s="295">
        <f t="shared" si="34"/>
        <v>3.5501480000000001</v>
      </c>
      <c r="S61" s="295">
        <f t="shared" si="35"/>
        <v>3.5501480000000001</v>
      </c>
      <c r="T61" s="295">
        <f t="shared" si="36"/>
        <v>3.5501480000000001</v>
      </c>
      <c r="U61" s="295">
        <f t="shared" si="37"/>
        <v>3.5501480000000001</v>
      </c>
      <c r="V61" s="295">
        <f t="shared" si="38"/>
        <v>3.5501480000000001</v>
      </c>
      <c r="W61" s="295">
        <f t="shared" si="39"/>
        <v>3.5501480000000001</v>
      </c>
      <c r="X61" s="295">
        <f t="shared" si="40"/>
        <v>3.5501480000000001</v>
      </c>
      <c r="Y61" s="411">
        <f t="shared" ref="Y61:AL61" si="41">Y60</f>
        <v>1</v>
      </c>
      <c r="Z61" s="411">
        <f t="shared" si="41"/>
        <v>0</v>
      </c>
      <c r="AA61" s="411">
        <f t="shared" si="41"/>
        <v>0</v>
      </c>
      <c r="AB61" s="411">
        <f t="shared" si="41"/>
        <v>0</v>
      </c>
      <c r="AC61" s="411">
        <f t="shared" si="41"/>
        <v>0</v>
      </c>
      <c r="AD61" s="411">
        <f t="shared" si="41"/>
        <v>0</v>
      </c>
      <c r="AE61" s="411">
        <f t="shared" si="41"/>
        <v>0</v>
      </c>
      <c r="AF61" s="411">
        <f t="shared" si="41"/>
        <v>0</v>
      </c>
      <c r="AG61" s="411">
        <f t="shared" si="41"/>
        <v>0</v>
      </c>
      <c r="AH61" s="411">
        <f t="shared" si="41"/>
        <v>0</v>
      </c>
      <c r="AI61" s="411">
        <f t="shared" si="41"/>
        <v>0</v>
      </c>
      <c r="AJ61" s="411">
        <f t="shared" si="41"/>
        <v>0</v>
      </c>
      <c r="AK61" s="411">
        <f t="shared" si="41"/>
        <v>0</v>
      </c>
      <c r="AL61" s="411">
        <f t="shared" si="41"/>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1">
        <v>9</v>
      </c>
      <c r="B63" s="519"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 t="shared" ref="Y64:AL64" si="42">Y63</f>
        <v>0</v>
      </c>
      <c r="Z64" s="411">
        <f t="shared" si="42"/>
        <v>0</v>
      </c>
      <c r="AA64" s="411">
        <f t="shared" si="42"/>
        <v>0</v>
      </c>
      <c r="AB64" s="411">
        <f t="shared" si="42"/>
        <v>0</v>
      </c>
      <c r="AC64" s="411">
        <f t="shared" si="42"/>
        <v>0</v>
      </c>
      <c r="AD64" s="411">
        <f t="shared" si="42"/>
        <v>0</v>
      </c>
      <c r="AE64" s="411">
        <f t="shared" si="42"/>
        <v>0</v>
      </c>
      <c r="AF64" s="411">
        <f t="shared" si="42"/>
        <v>0</v>
      </c>
      <c r="AG64" s="411">
        <f t="shared" si="42"/>
        <v>0</v>
      </c>
      <c r="AH64" s="411">
        <f t="shared" si="42"/>
        <v>0</v>
      </c>
      <c r="AI64" s="411">
        <f t="shared" si="42"/>
        <v>0</v>
      </c>
      <c r="AJ64" s="411">
        <f t="shared" si="42"/>
        <v>0</v>
      </c>
      <c r="AK64" s="411">
        <f t="shared" si="42"/>
        <v>0</v>
      </c>
      <c r="AL64" s="411">
        <f t="shared" si="42"/>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1">
        <v>10</v>
      </c>
      <c r="B66" s="519"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 t="shared" ref="Y67:AL67" si="43">Y66</f>
        <v>0</v>
      </c>
      <c r="Z67" s="411">
        <f t="shared" si="43"/>
        <v>0</v>
      </c>
      <c r="AA67" s="411">
        <f t="shared" si="43"/>
        <v>0</v>
      </c>
      <c r="AB67" s="411">
        <f t="shared" si="43"/>
        <v>0</v>
      </c>
      <c r="AC67" s="411">
        <f t="shared" si="43"/>
        <v>0</v>
      </c>
      <c r="AD67" s="411">
        <f t="shared" si="43"/>
        <v>0</v>
      </c>
      <c r="AE67" s="411">
        <f t="shared" si="43"/>
        <v>0</v>
      </c>
      <c r="AF67" s="411">
        <f t="shared" si="43"/>
        <v>0</v>
      </c>
      <c r="AG67" s="411">
        <f t="shared" si="43"/>
        <v>0</v>
      </c>
      <c r="AH67" s="411">
        <f t="shared" si="43"/>
        <v>0</v>
      </c>
      <c r="AI67" s="411">
        <f t="shared" si="43"/>
        <v>0</v>
      </c>
      <c r="AJ67" s="411">
        <f t="shared" si="43"/>
        <v>0</v>
      </c>
      <c r="AK67" s="411">
        <f t="shared" si="43"/>
        <v>0</v>
      </c>
      <c r="AL67" s="411">
        <f t="shared" si="43"/>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1">
        <v>11</v>
      </c>
      <c r="B70" s="519"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 t="shared" ref="Y71:AL71" si="44">Y70</f>
        <v>0</v>
      </c>
      <c r="Z71" s="411">
        <f t="shared" si="44"/>
        <v>0</v>
      </c>
      <c r="AA71" s="411">
        <f t="shared" si="44"/>
        <v>0</v>
      </c>
      <c r="AB71" s="411">
        <f t="shared" si="44"/>
        <v>0</v>
      </c>
      <c r="AC71" s="411">
        <f t="shared" si="44"/>
        <v>0</v>
      </c>
      <c r="AD71" s="411">
        <f t="shared" si="44"/>
        <v>0</v>
      </c>
      <c r="AE71" s="411">
        <f t="shared" si="44"/>
        <v>0</v>
      </c>
      <c r="AF71" s="411">
        <f t="shared" si="44"/>
        <v>0</v>
      </c>
      <c r="AG71" s="411">
        <f t="shared" si="44"/>
        <v>0</v>
      </c>
      <c r="AH71" s="411">
        <f t="shared" si="44"/>
        <v>0</v>
      </c>
      <c r="AI71" s="411">
        <f t="shared" si="44"/>
        <v>0</v>
      </c>
      <c r="AJ71" s="411">
        <f t="shared" si="44"/>
        <v>0</v>
      </c>
      <c r="AK71" s="411">
        <f t="shared" si="44"/>
        <v>0</v>
      </c>
      <c r="AL71" s="411">
        <f t="shared" si="44"/>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3"/>
      <c r="AA72" s="423"/>
      <c r="AB72" s="423"/>
      <c r="AC72" s="423"/>
      <c r="AD72" s="423"/>
      <c r="AE72" s="423"/>
      <c r="AF72" s="423"/>
      <c r="AG72" s="423"/>
      <c r="AH72" s="423"/>
      <c r="AI72" s="423"/>
      <c r="AJ72" s="423"/>
      <c r="AK72" s="423"/>
      <c r="AL72" s="423"/>
      <c r="AM72" s="306"/>
    </row>
    <row r="73" spans="1:39" ht="45" outlineLevel="1">
      <c r="A73" s="521">
        <v>12</v>
      </c>
      <c r="B73" s="519"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19"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 t="shared" ref="Y74:AL74" si="45">Y73</f>
        <v>0</v>
      </c>
      <c r="Z74" s="411">
        <f t="shared" si="45"/>
        <v>0</v>
      </c>
      <c r="AA74" s="411">
        <f t="shared" si="45"/>
        <v>0</v>
      </c>
      <c r="AB74" s="411">
        <f t="shared" si="45"/>
        <v>0</v>
      </c>
      <c r="AC74" s="411">
        <f t="shared" si="45"/>
        <v>0</v>
      </c>
      <c r="AD74" s="411">
        <f t="shared" si="45"/>
        <v>0</v>
      </c>
      <c r="AE74" s="411">
        <f t="shared" si="45"/>
        <v>0</v>
      </c>
      <c r="AF74" s="411">
        <f t="shared" si="45"/>
        <v>0</v>
      </c>
      <c r="AG74" s="411">
        <f t="shared" si="45"/>
        <v>0</v>
      </c>
      <c r="AH74" s="411">
        <f t="shared" si="45"/>
        <v>0</v>
      </c>
      <c r="AI74" s="411">
        <f t="shared" si="45"/>
        <v>0</v>
      </c>
      <c r="AJ74" s="411">
        <f t="shared" si="45"/>
        <v>0</v>
      </c>
      <c r="AK74" s="411">
        <f t="shared" si="45"/>
        <v>0</v>
      </c>
      <c r="AL74" s="411">
        <f t="shared" si="45"/>
        <v>0</v>
      </c>
      <c r="AM74" s="297"/>
    </row>
    <row r="75" spans="1:39" outlineLevel="1">
      <c r="B75" s="519"/>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1">
        <v>13</v>
      </c>
      <c r="B76" s="519"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19"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46">Z76</f>
        <v>0</v>
      </c>
      <c r="AA77" s="411">
        <f t="shared" si="46"/>
        <v>0</v>
      </c>
      <c r="AB77" s="411">
        <f t="shared" si="46"/>
        <v>0</v>
      </c>
      <c r="AC77" s="411">
        <f t="shared" si="46"/>
        <v>0</v>
      </c>
      <c r="AD77" s="411">
        <f t="shared" si="46"/>
        <v>0</v>
      </c>
      <c r="AE77" s="411">
        <f t="shared" si="46"/>
        <v>0</v>
      </c>
      <c r="AF77" s="411">
        <f t="shared" si="46"/>
        <v>0</v>
      </c>
      <c r="AG77" s="411">
        <f t="shared" si="46"/>
        <v>0</v>
      </c>
      <c r="AH77" s="411">
        <f t="shared" si="46"/>
        <v>0</v>
      </c>
      <c r="AI77" s="411">
        <f t="shared" si="46"/>
        <v>0</v>
      </c>
      <c r="AJ77" s="411">
        <f t="shared" si="46"/>
        <v>0</v>
      </c>
      <c r="AK77" s="411">
        <f t="shared" si="46"/>
        <v>0</v>
      </c>
      <c r="AL77" s="411">
        <f t="shared" si="46"/>
        <v>0</v>
      </c>
      <c r="AM77" s="306"/>
    </row>
    <row r="78" spans="1:39" outlineLevel="1">
      <c r="B78" s="519"/>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1">
        <v>14</v>
      </c>
      <c r="B80" s="315" t="s">
        <v>108</v>
      </c>
      <c r="C80" s="291" t="s">
        <v>25</v>
      </c>
      <c r="D80" s="295">
        <v>13607</v>
      </c>
      <c r="E80" s="295">
        <v>10374</v>
      </c>
      <c r="F80" s="295">
        <v>9867</v>
      </c>
      <c r="G80" s="295">
        <v>9360</v>
      </c>
      <c r="H80" s="295">
        <v>9360</v>
      </c>
      <c r="I80" s="295">
        <v>9360</v>
      </c>
      <c r="J80" s="295">
        <v>9360</v>
      </c>
      <c r="K80" s="295">
        <v>9360</v>
      </c>
      <c r="L80" s="295">
        <v>4365</v>
      </c>
      <c r="M80" s="295">
        <v>4365</v>
      </c>
      <c r="N80" s="295">
        <v>12</v>
      </c>
      <c r="O80" s="295">
        <f t="shared" ref="O80:X80" si="47">D80*0.000196</f>
        <v>2.6669719999999999</v>
      </c>
      <c r="P80" s="295">
        <f t="shared" si="47"/>
        <v>2.0333039999999998</v>
      </c>
      <c r="Q80" s="295">
        <f t="shared" si="47"/>
        <v>1.933932</v>
      </c>
      <c r="R80" s="295">
        <f t="shared" si="47"/>
        <v>1.83456</v>
      </c>
      <c r="S80" s="295">
        <f t="shared" si="47"/>
        <v>1.83456</v>
      </c>
      <c r="T80" s="295">
        <f t="shared" si="47"/>
        <v>1.83456</v>
      </c>
      <c r="U80" s="295">
        <f t="shared" si="47"/>
        <v>1.83456</v>
      </c>
      <c r="V80" s="295">
        <f t="shared" si="47"/>
        <v>1.83456</v>
      </c>
      <c r="W80" s="295">
        <f t="shared" si="47"/>
        <v>0.85553999999999997</v>
      </c>
      <c r="X80" s="295">
        <f t="shared" si="47"/>
        <v>0.85553999999999997</v>
      </c>
      <c r="Y80" s="410">
        <v>1</v>
      </c>
      <c r="Z80" s="410">
        <v>0</v>
      </c>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 t="shared" ref="Y81:AL81" si="48">Y80</f>
        <v>1</v>
      </c>
      <c r="Z81" s="411">
        <f t="shared" si="48"/>
        <v>0</v>
      </c>
      <c r="AA81" s="411">
        <f t="shared" si="48"/>
        <v>0</v>
      </c>
      <c r="AB81" s="411">
        <f t="shared" si="48"/>
        <v>0</v>
      </c>
      <c r="AC81" s="411">
        <f t="shared" si="48"/>
        <v>0</v>
      </c>
      <c r="AD81" s="411">
        <f t="shared" si="48"/>
        <v>0</v>
      </c>
      <c r="AE81" s="411">
        <f t="shared" si="48"/>
        <v>0</v>
      </c>
      <c r="AF81" s="411">
        <f t="shared" si="48"/>
        <v>0</v>
      </c>
      <c r="AG81" s="411">
        <f t="shared" si="48"/>
        <v>0</v>
      </c>
      <c r="AH81" s="411">
        <f t="shared" si="48"/>
        <v>0</v>
      </c>
      <c r="AI81" s="411">
        <f t="shared" si="48"/>
        <v>0</v>
      </c>
      <c r="AJ81" s="411">
        <f t="shared" si="48"/>
        <v>0</v>
      </c>
      <c r="AK81" s="411">
        <f t="shared" si="48"/>
        <v>0</v>
      </c>
      <c r="AL81" s="411">
        <f t="shared" si="48"/>
        <v>0</v>
      </c>
      <c r="AM81" s="297"/>
    </row>
    <row r="82" spans="1:40" s="514" customFormat="1" outlineLevel="1">
      <c r="A82" s="522"/>
      <c r="B82" s="294"/>
      <c r="C82" s="291"/>
      <c r="D82" s="291"/>
      <c r="E82" s="291"/>
      <c r="F82" s="291"/>
      <c r="G82" s="291"/>
      <c r="H82" s="291"/>
      <c r="I82" s="291"/>
      <c r="J82" s="291"/>
      <c r="K82" s="291"/>
      <c r="L82" s="291"/>
      <c r="M82" s="291"/>
      <c r="N82" s="467"/>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5"/>
      <c r="AN82" s="628"/>
    </row>
    <row r="83" spans="1:40" s="309" customFormat="1" ht="15.75" outlineLevel="1">
      <c r="A83" s="522"/>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6"/>
      <c r="AN83" s="629"/>
    </row>
    <row r="84" spans="1:40" outlineLevel="1">
      <c r="A84" s="521">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 t="shared" ref="Y85:AD85" si="49">Y84</f>
        <v>0</v>
      </c>
      <c r="Z85" s="411">
        <f t="shared" si="49"/>
        <v>0</v>
      </c>
      <c r="AA85" s="411">
        <f t="shared" si="49"/>
        <v>0</v>
      </c>
      <c r="AB85" s="411">
        <f t="shared" si="49"/>
        <v>0</v>
      </c>
      <c r="AC85" s="411">
        <f t="shared" si="49"/>
        <v>0</v>
      </c>
      <c r="AD85" s="411">
        <f t="shared" si="49"/>
        <v>0</v>
      </c>
      <c r="AE85" s="411">
        <f t="shared" ref="AE85:AL85" si="50">AE84</f>
        <v>0</v>
      </c>
      <c r="AF85" s="411">
        <f t="shared" si="50"/>
        <v>0</v>
      </c>
      <c r="AG85" s="411">
        <f t="shared" si="50"/>
        <v>0</v>
      </c>
      <c r="AH85" s="411">
        <f t="shared" si="50"/>
        <v>0</v>
      </c>
      <c r="AI85" s="411">
        <f t="shared" si="50"/>
        <v>0</v>
      </c>
      <c r="AJ85" s="411">
        <f t="shared" si="50"/>
        <v>0</v>
      </c>
      <c r="AK85" s="411">
        <f t="shared" si="50"/>
        <v>0</v>
      </c>
      <c r="AL85" s="411">
        <f t="shared" si="50"/>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1">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1"/>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 t="shared" ref="Y88:AD88" si="51">Y87</f>
        <v>0</v>
      </c>
      <c r="Z88" s="411">
        <f t="shared" si="51"/>
        <v>0</v>
      </c>
      <c r="AA88" s="411">
        <f t="shared" si="51"/>
        <v>0</v>
      </c>
      <c r="AB88" s="411">
        <f t="shared" si="51"/>
        <v>0</v>
      </c>
      <c r="AC88" s="411">
        <f t="shared" si="51"/>
        <v>0</v>
      </c>
      <c r="AD88" s="411">
        <f t="shared" si="51"/>
        <v>0</v>
      </c>
      <c r="AE88" s="411">
        <f t="shared" ref="AE88:AL88" si="52">AE87</f>
        <v>0</v>
      </c>
      <c r="AF88" s="411">
        <f t="shared" si="52"/>
        <v>0</v>
      </c>
      <c r="AG88" s="411">
        <f t="shared" si="52"/>
        <v>0</v>
      </c>
      <c r="AH88" s="411">
        <f t="shared" si="52"/>
        <v>0</v>
      </c>
      <c r="AI88" s="411">
        <f t="shared" si="52"/>
        <v>0</v>
      </c>
      <c r="AJ88" s="411">
        <f t="shared" si="52"/>
        <v>0</v>
      </c>
      <c r="AK88" s="411">
        <f t="shared" si="52"/>
        <v>0</v>
      </c>
      <c r="AL88" s="411">
        <f t="shared" si="52"/>
        <v>0</v>
      </c>
      <c r="AM88" s="297"/>
    </row>
    <row r="89" spans="1:40" s="283" customFormat="1" outlineLevel="1">
      <c r="A89" s="521"/>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8"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1">
        <v>17</v>
      </c>
      <c r="B91" s="519"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53">Z91</f>
        <v>0</v>
      </c>
      <c r="AA92" s="411">
        <f t="shared" si="53"/>
        <v>0</v>
      </c>
      <c r="AB92" s="411">
        <f t="shared" si="53"/>
        <v>0</v>
      </c>
      <c r="AC92" s="411">
        <f t="shared" si="53"/>
        <v>0</v>
      </c>
      <c r="AD92" s="411">
        <f t="shared" si="53"/>
        <v>0</v>
      </c>
      <c r="AE92" s="411">
        <f t="shared" si="53"/>
        <v>0</v>
      </c>
      <c r="AF92" s="411">
        <f t="shared" si="53"/>
        <v>0</v>
      </c>
      <c r="AG92" s="411">
        <f t="shared" si="53"/>
        <v>0</v>
      </c>
      <c r="AH92" s="411">
        <f t="shared" si="53"/>
        <v>0</v>
      </c>
      <c r="AI92" s="411">
        <f t="shared" si="53"/>
        <v>0</v>
      </c>
      <c r="AJ92" s="411">
        <f t="shared" si="53"/>
        <v>0</v>
      </c>
      <c r="AK92" s="411">
        <f t="shared" si="53"/>
        <v>0</v>
      </c>
      <c r="AL92" s="411">
        <f t="shared" si="53"/>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1">
        <v>18</v>
      </c>
      <c r="B94" s="519"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 t="shared" ref="Y95:AL95" si="54">Y94</f>
        <v>0</v>
      </c>
      <c r="Z95" s="411">
        <f t="shared" si="54"/>
        <v>0</v>
      </c>
      <c r="AA95" s="411">
        <f t="shared" si="54"/>
        <v>0</v>
      </c>
      <c r="AB95" s="411">
        <f t="shared" si="54"/>
        <v>0</v>
      </c>
      <c r="AC95" s="411">
        <f t="shared" si="54"/>
        <v>0</v>
      </c>
      <c r="AD95" s="411">
        <f t="shared" si="54"/>
        <v>0</v>
      </c>
      <c r="AE95" s="411">
        <f t="shared" si="54"/>
        <v>0</v>
      </c>
      <c r="AF95" s="411">
        <f t="shared" si="54"/>
        <v>0</v>
      </c>
      <c r="AG95" s="411">
        <f t="shared" si="54"/>
        <v>0</v>
      </c>
      <c r="AH95" s="411">
        <f t="shared" si="54"/>
        <v>0</v>
      </c>
      <c r="AI95" s="411">
        <f t="shared" si="54"/>
        <v>0</v>
      </c>
      <c r="AJ95" s="411">
        <f t="shared" si="54"/>
        <v>0</v>
      </c>
      <c r="AK95" s="411">
        <f t="shared" si="54"/>
        <v>0</v>
      </c>
      <c r="AL95" s="411">
        <f t="shared" si="54"/>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1">
        <v>19</v>
      </c>
      <c r="B97" s="519"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55">Z97</f>
        <v>0</v>
      </c>
      <c r="AA98" s="411">
        <f t="shared" si="55"/>
        <v>0</v>
      </c>
      <c r="AB98" s="411">
        <f t="shared" si="55"/>
        <v>0</v>
      </c>
      <c r="AC98" s="411">
        <f t="shared" si="55"/>
        <v>0</v>
      </c>
      <c r="AD98" s="411">
        <f t="shared" si="55"/>
        <v>0</v>
      </c>
      <c r="AE98" s="411">
        <f t="shared" si="55"/>
        <v>0</v>
      </c>
      <c r="AF98" s="411">
        <f t="shared" si="55"/>
        <v>0</v>
      </c>
      <c r="AG98" s="411">
        <f t="shared" si="55"/>
        <v>0</v>
      </c>
      <c r="AH98" s="411">
        <f t="shared" si="55"/>
        <v>0</v>
      </c>
      <c r="AI98" s="411">
        <f t="shared" si="55"/>
        <v>0</v>
      </c>
      <c r="AJ98" s="411">
        <f t="shared" si="55"/>
        <v>0</v>
      </c>
      <c r="AK98" s="411">
        <f t="shared" si="55"/>
        <v>0</v>
      </c>
      <c r="AL98" s="411">
        <f t="shared" si="55"/>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1">
        <v>20</v>
      </c>
      <c r="B100" s="519"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56">Y100</f>
        <v>0</v>
      </c>
      <c r="Z101" s="411">
        <f t="shared" si="56"/>
        <v>0</v>
      </c>
      <c r="AA101" s="411">
        <f t="shared" si="56"/>
        <v>0</v>
      </c>
      <c r="AB101" s="411">
        <f t="shared" si="56"/>
        <v>0</v>
      </c>
      <c r="AC101" s="411">
        <f t="shared" si="56"/>
        <v>0</v>
      </c>
      <c r="AD101" s="411">
        <f t="shared" si="56"/>
        <v>0</v>
      </c>
      <c r="AE101" s="411">
        <f t="shared" si="56"/>
        <v>0</v>
      </c>
      <c r="AF101" s="411">
        <f t="shared" si="56"/>
        <v>0</v>
      </c>
      <c r="AG101" s="411">
        <f t="shared" si="56"/>
        <v>0</v>
      </c>
      <c r="AH101" s="411">
        <f t="shared" si="56"/>
        <v>0</v>
      </c>
      <c r="AI101" s="411">
        <f t="shared" si="56"/>
        <v>0</v>
      </c>
      <c r="AJ101" s="411">
        <f t="shared" si="56"/>
        <v>0</v>
      </c>
      <c r="AK101" s="411">
        <f t="shared" si="56"/>
        <v>0</v>
      </c>
      <c r="AL101" s="411">
        <f t="shared" si="56"/>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7"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1">
        <v>21</v>
      </c>
      <c r="B105" s="519" t="s">
        <v>113</v>
      </c>
      <c r="C105" s="291" t="s">
        <v>25</v>
      </c>
      <c r="D105" s="295">
        <v>182791</v>
      </c>
      <c r="E105" s="295">
        <v>181325</v>
      </c>
      <c r="F105" s="295">
        <v>181325</v>
      </c>
      <c r="G105" s="295">
        <v>181325</v>
      </c>
      <c r="H105" s="295">
        <v>181325</v>
      </c>
      <c r="I105" s="295">
        <v>181325</v>
      </c>
      <c r="J105" s="295">
        <v>181325</v>
      </c>
      <c r="K105" s="295">
        <v>181210</v>
      </c>
      <c r="L105" s="295">
        <v>181210</v>
      </c>
      <c r="M105" s="295">
        <v>181210</v>
      </c>
      <c r="N105" s="291"/>
      <c r="O105" s="295">
        <f t="shared" ref="O105:O106" si="57">D105*0.000196</f>
        <v>35.827036</v>
      </c>
      <c r="P105" s="295">
        <f t="shared" ref="P105:P106" si="58">E105*0.000196</f>
        <v>35.539699999999996</v>
      </c>
      <c r="Q105" s="295">
        <f t="shared" ref="Q105:Q106" si="59">F105*0.000196</f>
        <v>35.539699999999996</v>
      </c>
      <c r="R105" s="295">
        <f t="shared" ref="R105:R106" si="60">G105*0.000196</f>
        <v>35.539699999999996</v>
      </c>
      <c r="S105" s="295">
        <f t="shared" ref="S105:S106" si="61">H105*0.000196</f>
        <v>35.539699999999996</v>
      </c>
      <c r="T105" s="295">
        <f t="shared" ref="T105:T106" si="62">I105*0.000196</f>
        <v>35.539699999999996</v>
      </c>
      <c r="U105" s="295">
        <f t="shared" ref="U105:U106" si="63">J105*0.000196</f>
        <v>35.539699999999996</v>
      </c>
      <c r="V105" s="295">
        <f t="shared" ref="V105:V106" si="64">K105*0.000196</f>
        <v>35.517159999999997</v>
      </c>
      <c r="W105" s="295">
        <f t="shared" ref="W105:W106" si="65">L105*0.000196</f>
        <v>35.517159999999997</v>
      </c>
      <c r="X105" s="295">
        <f t="shared" ref="X105:X106" si="66">M105*0.000196</f>
        <v>35.517159999999997</v>
      </c>
      <c r="Y105" s="410">
        <v>0.93</v>
      </c>
      <c r="Z105" s="410">
        <v>7.0000000000000007E-2</v>
      </c>
      <c r="AA105" s="410"/>
      <c r="AB105" s="410"/>
      <c r="AC105" s="410"/>
      <c r="AD105" s="410"/>
      <c r="AE105" s="410"/>
      <c r="AF105" s="410"/>
      <c r="AG105" s="410"/>
      <c r="AH105" s="410"/>
      <c r="AI105" s="410"/>
      <c r="AJ105" s="410"/>
      <c r="AK105" s="410"/>
      <c r="AL105" s="410"/>
      <c r="AM105" s="296">
        <f>SUM(Y105:AL105)</f>
        <v>1</v>
      </c>
    </row>
    <row r="106" spans="1:39" outlineLevel="1">
      <c r="B106" s="294" t="s">
        <v>267</v>
      </c>
      <c r="C106" s="291" t="s">
        <v>163</v>
      </c>
      <c r="D106" s="295">
        <v>20794</v>
      </c>
      <c r="E106" s="295">
        <v>20432</v>
      </c>
      <c r="F106" s="295">
        <v>20432</v>
      </c>
      <c r="G106" s="295">
        <v>20432</v>
      </c>
      <c r="H106" s="295">
        <v>20432</v>
      </c>
      <c r="I106" s="295">
        <v>20432</v>
      </c>
      <c r="J106" s="295">
        <v>20432</v>
      </c>
      <c r="K106" s="295">
        <v>20318</v>
      </c>
      <c r="L106" s="295">
        <v>20318</v>
      </c>
      <c r="M106" s="295">
        <v>20318</v>
      </c>
      <c r="N106" s="291"/>
      <c r="O106" s="295">
        <f t="shared" si="57"/>
        <v>4.0756239999999995</v>
      </c>
      <c r="P106" s="295">
        <f t="shared" si="58"/>
        <v>4.0046720000000002</v>
      </c>
      <c r="Q106" s="295">
        <f t="shared" si="59"/>
        <v>4.0046720000000002</v>
      </c>
      <c r="R106" s="295">
        <f t="shared" si="60"/>
        <v>4.0046720000000002</v>
      </c>
      <c r="S106" s="295">
        <f t="shared" si="61"/>
        <v>4.0046720000000002</v>
      </c>
      <c r="T106" s="295">
        <f t="shared" si="62"/>
        <v>4.0046720000000002</v>
      </c>
      <c r="U106" s="295">
        <f t="shared" si="63"/>
        <v>4.0046720000000002</v>
      </c>
      <c r="V106" s="295">
        <f t="shared" si="64"/>
        <v>3.9823279999999999</v>
      </c>
      <c r="W106" s="295">
        <f t="shared" si="65"/>
        <v>3.9823279999999999</v>
      </c>
      <c r="X106" s="295">
        <f t="shared" si="66"/>
        <v>3.9823279999999999</v>
      </c>
      <c r="Y106" s="411">
        <f t="shared" ref="Y106:AL106" si="67">Y105</f>
        <v>0.93</v>
      </c>
      <c r="Z106" s="411">
        <f t="shared" si="67"/>
        <v>7.0000000000000007E-2</v>
      </c>
      <c r="AA106" s="411">
        <f t="shared" si="67"/>
        <v>0</v>
      </c>
      <c r="AB106" s="411">
        <f t="shared" si="67"/>
        <v>0</v>
      </c>
      <c r="AC106" s="411">
        <f t="shared" si="67"/>
        <v>0</v>
      </c>
      <c r="AD106" s="411">
        <f t="shared" si="67"/>
        <v>0</v>
      </c>
      <c r="AE106" s="411">
        <f t="shared" si="67"/>
        <v>0</v>
      </c>
      <c r="AF106" s="411">
        <f t="shared" si="67"/>
        <v>0</v>
      </c>
      <c r="AG106" s="411">
        <f t="shared" si="67"/>
        <v>0</v>
      </c>
      <c r="AH106" s="411">
        <f t="shared" si="67"/>
        <v>0</v>
      </c>
      <c r="AI106" s="411">
        <f t="shared" si="67"/>
        <v>0</v>
      </c>
      <c r="AJ106" s="411">
        <f t="shared" si="67"/>
        <v>0</v>
      </c>
      <c r="AK106" s="411">
        <f t="shared" si="67"/>
        <v>0</v>
      </c>
      <c r="AL106" s="411">
        <f t="shared" si="67"/>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s="750" customFormat="1" ht="30" outlineLevel="1">
      <c r="A108" s="760">
        <v>22</v>
      </c>
      <c r="B108" s="761" t="s">
        <v>114</v>
      </c>
      <c r="C108" s="746" t="s">
        <v>25</v>
      </c>
      <c r="D108" s="295">
        <v>34993</v>
      </c>
      <c r="E108" s="295">
        <v>34993</v>
      </c>
      <c r="F108" s="295">
        <v>34993</v>
      </c>
      <c r="G108" s="295">
        <v>34993</v>
      </c>
      <c r="H108" s="295">
        <v>34993</v>
      </c>
      <c r="I108" s="295">
        <v>34993</v>
      </c>
      <c r="J108" s="295">
        <v>34993</v>
      </c>
      <c r="K108" s="295">
        <v>34993</v>
      </c>
      <c r="L108" s="295">
        <v>34993</v>
      </c>
      <c r="M108" s="295">
        <v>34993</v>
      </c>
      <c r="N108" s="765"/>
      <c r="O108" s="295">
        <f t="shared" ref="O108:X108" si="68">D108*0.000196</f>
        <v>6.8586279999999995</v>
      </c>
      <c r="P108" s="295">
        <f t="shared" si="68"/>
        <v>6.8586279999999995</v>
      </c>
      <c r="Q108" s="295">
        <f t="shared" si="68"/>
        <v>6.8586279999999995</v>
      </c>
      <c r="R108" s="295">
        <f t="shared" si="68"/>
        <v>6.8586279999999995</v>
      </c>
      <c r="S108" s="295">
        <f t="shared" si="68"/>
        <v>6.8586279999999995</v>
      </c>
      <c r="T108" s="295">
        <f t="shared" si="68"/>
        <v>6.8586279999999995</v>
      </c>
      <c r="U108" s="295">
        <f t="shared" si="68"/>
        <v>6.8586279999999995</v>
      </c>
      <c r="V108" s="295">
        <f t="shared" si="68"/>
        <v>6.8586279999999995</v>
      </c>
      <c r="W108" s="295">
        <f t="shared" si="68"/>
        <v>6.8586279999999995</v>
      </c>
      <c r="X108" s="295">
        <f t="shared" si="68"/>
        <v>6.8586279999999995</v>
      </c>
      <c r="Y108" s="410">
        <v>1</v>
      </c>
      <c r="Z108" s="410"/>
      <c r="AA108" s="410"/>
      <c r="AB108" s="410"/>
      <c r="AC108" s="410"/>
      <c r="AD108" s="410"/>
      <c r="AE108" s="410"/>
      <c r="AF108" s="410"/>
      <c r="AG108" s="410"/>
      <c r="AH108" s="410"/>
      <c r="AI108" s="410"/>
      <c r="AJ108" s="410"/>
      <c r="AK108" s="410"/>
      <c r="AL108" s="410"/>
      <c r="AM108" s="296">
        <f>SUM(Y108:AL108)</f>
        <v>1</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 t="shared" ref="Y109:AL109" si="69">Y108</f>
        <v>1</v>
      </c>
      <c r="Z109" s="411">
        <f t="shared" si="69"/>
        <v>0</v>
      </c>
      <c r="AA109" s="411">
        <f t="shared" si="69"/>
        <v>0</v>
      </c>
      <c r="AB109" s="411">
        <f t="shared" si="69"/>
        <v>0</v>
      </c>
      <c r="AC109" s="411">
        <f t="shared" si="69"/>
        <v>0</v>
      </c>
      <c r="AD109" s="411">
        <f t="shared" si="69"/>
        <v>0</v>
      </c>
      <c r="AE109" s="411">
        <f t="shared" si="69"/>
        <v>0</v>
      </c>
      <c r="AF109" s="411">
        <f t="shared" si="69"/>
        <v>0</v>
      </c>
      <c r="AG109" s="411">
        <f t="shared" si="69"/>
        <v>0</v>
      </c>
      <c r="AH109" s="411">
        <f t="shared" si="69"/>
        <v>0</v>
      </c>
      <c r="AI109" s="411">
        <f t="shared" si="69"/>
        <v>0</v>
      </c>
      <c r="AJ109" s="411">
        <f t="shared" si="69"/>
        <v>0</v>
      </c>
      <c r="AK109" s="411">
        <f t="shared" si="69"/>
        <v>0</v>
      </c>
      <c r="AL109" s="411">
        <f t="shared" si="69"/>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1">
        <v>23</v>
      </c>
      <c r="B111" s="519"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 t="shared" ref="Y112:AL112" si="70">Y111</f>
        <v>0</v>
      </c>
      <c r="Z112" s="411">
        <f t="shared" si="70"/>
        <v>0</v>
      </c>
      <c r="AA112" s="411">
        <f t="shared" si="70"/>
        <v>0</v>
      </c>
      <c r="AB112" s="411">
        <f t="shared" si="70"/>
        <v>0</v>
      </c>
      <c r="AC112" s="411">
        <f t="shared" si="70"/>
        <v>0</v>
      </c>
      <c r="AD112" s="411">
        <f t="shared" si="70"/>
        <v>0</v>
      </c>
      <c r="AE112" s="411">
        <f t="shared" si="70"/>
        <v>0</v>
      </c>
      <c r="AF112" s="411">
        <f t="shared" si="70"/>
        <v>0</v>
      </c>
      <c r="AG112" s="411">
        <f t="shared" si="70"/>
        <v>0</v>
      </c>
      <c r="AH112" s="411">
        <f t="shared" si="70"/>
        <v>0</v>
      </c>
      <c r="AI112" s="411">
        <f t="shared" si="70"/>
        <v>0</v>
      </c>
      <c r="AJ112" s="411">
        <f t="shared" si="70"/>
        <v>0</v>
      </c>
      <c r="AK112" s="411">
        <f t="shared" si="70"/>
        <v>0</v>
      </c>
      <c r="AL112" s="411">
        <f t="shared" si="70"/>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1">
        <v>24</v>
      </c>
      <c r="B114" s="519"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 t="shared" ref="Y115:AL115" si="71">Y114</f>
        <v>0</v>
      </c>
      <c r="Z115" s="411">
        <f t="shared" si="71"/>
        <v>0</v>
      </c>
      <c r="AA115" s="411">
        <f t="shared" si="71"/>
        <v>0</v>
      </c>
      <c r="AB115" s="411">
        <f t="shared" si="71"/>
        <v>0</v>
      </c>
      <c r="AC115" s="411">
        <f t="shared" si="71"/>
        <v>0</v>
      </c>
      <c r="AD115" s="411">
        <f t="shared" si="71"/>
        <v>0</v>
      </c>
      <c r="AE115" s="411">
        <f t="shared" si="71"/>
        <v>0</v>
      </c>
      <c r="AF115" s="411">
        <f t="shared" si="71"/>
        <v>0</v>
      </c>
      <c r="AG115" s="411">
        <f t="shared" si="71"/>
        <v>0</v>
      </c>
      <c r="AH115" s="411">
        <f t="shared" si="71"/>
        <v>0</v>
      </c>
      <c r="AI115" s="411">
        <f t="shared" si="71"/>
        <v>0</v>
      </c>
      <c r="AJ115" s="411">
        <f t="shared" si="71"/>
        <v>0</v>
      </c>
      <c r="AK115" s="411">
        <f t="shared" si="71"/>
        <v>0</v>
      </c>
      <c r="AL115" s="411">
        <f t="shared" si="71"/>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1">
        <v>25</v>
      </c>
      <c r="B118" s="519"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 t="shared" ref="Y119:AL119" si="72">Y118</f>
        <v>0</v>
      </c>
      <c r="Z119" s="411">
        <f t="shared" si="72"/>
        <v>0</v>
      </c>
      <c r="AA119" s="411">
        <f t="shared" si="72"/>
        <v>0</v>
      </c>
      <c r="AB119" s="411">
        <f t="shared" si="72"/>
        <v>0</v>
      </c>
      <c r="AC119" s="411">
        <f t="shared" si="72"/>
        <v>0</v>
      </c>
      <c r="AD119" s="411">
        <f t="shared" si="72"/>
        <v>0</v>
      </c>
      <c r="AE119" s="411">
        <f t="shared" si="72"/>
        <v>0</v>
      </c>
      <c r="AF119" s="411">
        <f t="shared" si="72"/>
        <v>0</v>
      </c>
      <c r="AG119" s="411">
        <f t="shared" si="72"/>
        <v>0</v>
      </c>
      <c r="AH119" s="411">
        <f t="shared" si="72"/>
        <v>0</v>
      </c>
      <c r="AI119" s="411">
        <f t="shared" si="72"/>
        <v>0</v>
      </c>
      <c r="AJ119" s="411">
        <f t="shared" si="72"/>
        <v>0</v>
      </c>
      <c r="AK119" s="411">
        <f t="shared" si="72"/>
        <v>0</v>
      </c>
      <c r="AL119" s="411">
        <f t="shared" si="72"/>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1">
        <v>26</v>
      </c>
      <c r="B121" s="519"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v>1</v>
      </c>
      <c r="Z121" s="743"/>
      <c r="AA121" s="743"/>
      <c r="AB121" s="410"/>
      <c r="AC121" s="743"/>
      <c r="AD121" s="410"/>
      <c r="AE121" s="410"/>
      <c r="AF121" s="415"/>
      <c r="AG121" s="415"/>
      <c r="AH121" s="415"/>
      <c r="AI121" s="415"/>
      <c r="AJ121" s="415"/>
      <c r="AK121" s="415"/>
      <c r="AL121" s="415"/>
      <c r="AM121" s="296">
        <f>SUM(Y121:AL121)</f>
        <v>1</v>
      </c>
    </row>
    <row r="122" spans="1:39" outlineLevel="1">
      <c r="B122" s="294" t="s">
        <v>267</v>
      </c>
      <c r="C122" s="291" t="s">
        <v>163</v>
      </c>
      <c r="D122" s="295">
        <v>1013</v>
      </c>
      <c r="E122" s="295">
        <v>1013</v>
      </c>
      <c r="F122" s="295">
        <v>1013</v>
      </c>
      <c r="G122" s="295">
        <v>1013</v>
      </c>
      <c r="H122" s="295">
        <v>1013</v>
      </c>
      <c r="I122" s="295">
        <v>1013</v>
      </c>
      <c r="J122" s="295">
        <v>1013</v>
      </c>
      <c r="K122" s="295">
        <v>1013</v>
      </c>
      <c r="L122" s="295">
        <v>1013</v>
      </c>
      <c r="M122" s="295">
        <v>1013</v>
      </c>
      <c r="N122" s="295">
        <f>N121</f>
        <v>12</v>
      </c>
      <c r="O122" s="295">
        <f t="shared" ref="O122:X122" si="73">D122*0.000196</f>
        <v>0.198548</v>
      </c>
      <c r="P122" s="295">
        <f t="shared" si="73"/>
        <v>0.198548</v>
      </c>
      <c r="Q122" s="295">
        <f t="shared" si="73"/>
        <v>0.198548</v>
      </c>
      <c r="R122" s="295">
        <f t="shared" si="73"/>
        <v>0.198548</v>
      </c>
      <c r="S122" s="295">
        <f t="shared" si="73"/>
        <v>0.198548</v>
      </c>
      <c r="T122" s="295">
        <f t="shared" si="73"/>
        <v>0.198548</v>
      </c>
      <c r="U122" s="295">
        <f t="shared" si="73"/>
        <v>0.198548</v>
      </c>
      <c r="V122" s="295">
        <f t="shared" si="73"/>
        <v>0.198548</v>
      </c>
      <c r="W122" s="295">
        <f t="shared" si="73"/>
        <v>0.198548</v>
      </c>
      <c r="X122" s="295">
        <f t="shared" si="73"/>
        <v>0.198548</v>
      </c>
      <c r="Y122" s="411">
        <v>0</v>
      </c>
      <c r="Z122" s="411">
        <f t="shared" ref="Z122:AL122" si="74">Z121</f>
        <v>0</v>
      </c>
      <c r="AA122" s="411">
        <f t="shared" si="74"/>
        <v>0</v>
      </c>
      <c r="AB122" s="411">
        <f t="shared" si="74"/>
        <v>0</v>
      </c>
      <c r="AC122" s="411">
        <f t="shared" si="74"/>
        <v>0</v>
      </c>
      <c r="AD122" s="411">
        <f t="shared" si="74"/>
        <v>0</v>
      </c>
      <c r="AE122" s="411">
        <f t="shared" si="74"/>
        <v>0</v>
      </c>
      <c r="AF122" s="411">
        <f t="shared" si="74"/>
        <v>0</v>
      </c>
      <c r="AG122" s="411">
        <f t="shared" si="74"/>
        <v>0</v>
      </c>
      <c r="AH122" s="411">
        <f t="shared" si="74"/>
        <v>0</v>
      </c>
      <c r="AI122" s="411">
        <f t="shared" si="74"/>
        <v>0</v>
      </c>
      <c r="AJ122" s="411">
        <f t="shared" si="74"/>
        <v>0</v>
      </c>
      <c r="AK122" s="411">
        <f t="shared" si="74"/>
        <v>0</v>
      </c>
      <c r="AL122" s="411">
        <f t="shared" si="74"/>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1">
        <v>27</v>
      </c>
      <c r="B124" s="519"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 t="shared" ref="Y125:AL125" si="75">Y124</f>
        <v>0</v>
      </c>
      <c r="Z125" s="411">
        <f t="shared" si="75"/>
        <v>0</v>
      </c>
      <c r="AA125" s="411">
        <f t="shared" si="75"/>
        <v>0</v>
      </c>
      <c r="AB125" s="411">
        <f t="shared" si="75"/>
        <v>0</v>
      </c>
      <c r="AC125" s="411">
        <f t="shared" si="75"/>
        <v>0</v>
      </c>
      <c r="AD125" s="411">
        <f t="shared" si="75"/>
        <v>0</v>
      </c>
      <c r="AE125" s="411">
        <f t="shared" si="75"/>
        <v>0</v>
      </c>
      <c r="AF125" s="411">
        <f t="shared" si="75"/>
        <v>0</v>
      </c>
      <c r="AG125" s="411">
        <f t="shared" si="75"/>
        <v>0</v>
      </c>
      <c r="AH125" s="411">
        <f t="shared" si="75"/>
        <v>0</v>
      </c>
      <c r="AI125" s="411">
        <f t="shared" si="75"/>
        <v>0</v>
      </c>
      <c r="AJ125" s="411">
        <f t="shared" si="75"/>
        <v>0</v>
      </c>
      <c r="AK125" s="411">
        <f t="shared" si="75"/>
        <v>0</v>
      </c>
      <c r="AL125" s="411">
        <f t="shared" si="75"/>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1">
        <v>28</v>
      </c>
      <c r="B127" s="519"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 t="shared" ref="Y128:AL128" si="76">Y127</f>
        <v>0</v>
      </c>
      <c r="Z128" s="411">
        <f t="shared" si="76"/>
        <v>0</v>
      </c>
      <c r="AA128" s="411">
        <f t="shared" si="76"/>
        <v>0</v>
      </c>
      <c r="AB128" s="411">
        <f t="shared" si="76"/>
        <v>0</v>
      </c>
      <c r="AC128" s="411">
        <f t="shared" si="76"/>
        <v>0</v>
      </c>
      <c r="AD128" s="411">
        <f t="shared" si="76"/>
        <v>0</v>
      </c>
      <c r="AE128" s="411">
        <f t="shared" si="76"/>
        <v>0</v>
      </c>
      <c r="AF128" s="411">
        <f t="shared" si="76"/>
        <v>0</v>
      </c>
      <c r="AG128" s="411">
        <f t="shared" si="76"/>
        <v>0</v>
      </c>
      <c r="AH128" s="411">
        <f t="shared" si="76"/>
        <v>0</v>
      </c>
      <c r="AI128" s="411">
        <f t="shared" si="76"/>
        <v>0</v>
      </c>
      <c r="AJ128" s="411">
        <f t="shared" si="76"/>
        <v>0</v>
      </c>
      <c r="AK128" s="411">
        <f t="shared" si="76"/>
        <v>0</v>
      </c>
      <c r="AL128" s="411">
        <f t="shared" si="76"/>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1">
        <v>29</v>
      </c>
      <c r="B130" s="519"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 t="shared" ref="Y131:AL131" si="77">Y130</f>
        <v>0</v>
      </c>
      <c r="Z131" s="411">
        <f t="shared" si="77"/>
        <v>0</v>
      </c>
      <c r="AA131" s="411">
        <f t="shared" si="77"/>
        <v>0</v>
      </c>
      <c r="AB131" s="411">
        <f t="shared" si="77"/>
        <v>0</v>
      </c>
      <c r="AC131" s="411">
        <f t="shared" si="77"/>
        <v>0</v>
      </c>
      <c r="AD131" s="411">
        <f t="shared" si="77"/>
        <v>0</v>
      </c>
      <c r="AE131" s="411">
        <f t="shared" si="77"/>
        <v>0</v>
      </c>
      <c r="AF131" s="411">
        <f t="shared" si="77"/>
        <v>0</v>
      </c>
      <c r="AG131" s="411">
        <f t="shared" si="77"/>
        <v>0</v>
      </c>
      <c r="AH131" s="411">
        <f t="shared" si="77"/>
        <v>0</v>
      </c>
      <c r="AI131" s="411">
        <f t="shared" si="77"/>
        <v>0</v>
      </c>
      <c r="AJ131" s="411">
        <f t="shared" si="77"/>
        <v>0</v>
      </c>
      <c r="AK131" s="411">
        <f t="shared" si="77"/>
        <v>0</v>
      </c>
      <c r="AL131" s="411">
        <f t="shared" si="77"/>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1">
        <v>30</v>
      </c>
      <c r="B133" s="519"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 t="shared" ref="Y134:AL134" si="78">Y133</f>
        <v>0</v>
      </c>
      <c r="Z134" s="411">
        <f t="shared" si="78"/>
        <v>0</v>
      </c>
      <c r="AA134" s="411">
        <f t="shared" si="78"/>
        <v>0</v>
      </c>
      <c r="AB134" s="411">
        <f t="shared" si="78"/>
        <v>0</v>
      </c>
      <c r="AC134" s="411">
        <f t="shared" si="78"/>
        <v>0</v>
      </c>
      <c r="AD134" s="411">
        <f t="shared" si="78"/>
        <v>0</v>
      </c>
      <c r="AE134" s="411">
        <f t="shared" si="78"/>
        <v>0</v>
      </c>
      <c r="AF134" s="411">
        <f t="shared" si="78"/>
        <v>0</v>
      </c>
      <c r="AG134" s="411">
        <f t="shared" si="78"/>
        <v>0</v>
      </c>
      <c r="AH134" s="411">
        <f t="shared" si="78"/>
        <v>0</v>
      </c>
      <c r="AI134" s="411">
        <f t="shared" si="78"/>
        <v>0</v>
      </c>
      <c r="AJ134" s="411">
        <f t="shared" si="78"/>
        <v>0</v>
      </c>
      <c r="AK134" s="411">
        <f t="shared" si="78"/>
        <v>0</v>
      </c>
      <c r="AL134" s="411">
        <f t="shared" si="78"/>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1">
        <v>31</v>
      </c>
      <c r="B136" s="519"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 t="shared" ref="Y137:AL137" si="79">Y136</f>
        <v>0</v>
      </c>
      <c r="Z137" s="411">
        <f t="shared" si="79"/>
        <v>0</v>
      </c>
      <c r="AA137" s="411">
        <f t="shared" si="79"/>
        <v>0</v>
      </c>
      <c r="AB137" s="411">
        <f t="shared" si="79"/>
        <v>0</v>
      </c>
      <c r="AC137" s="411">
        <f t="shared" si="79"/>
        <v>0</v>
      </c>
      <c r="AD137" s="411">
        <f t="shared" si="79"/>
        <v>0</v>
      </c>
      <c r="AE137" s="411">
        <f t="shared" si="79"/>
        <v>0</v>
      </c>
      <c r="AF137" s="411">
        <f t="shared" si="79"/>
        <v>0</v>
      </c>
      <c r="AG137" s="411">
        <f t="shared" si="79"/>
        <v>0</v>
      </c>
      <c r="AH137" s="411">
        <f t="shared" si="79"/>
        <v>0</v>
      </c>
      <c r="AI137" s="411">
        <f t="shared" si="79"/>
        <v>0</v>
      </c>
      <c r="AJ137" s="411">
        <f t="shared" si="79"/>
        <v>0</v>
      </c>
      <c r="AK137" s="411">
        <f t="shared" si="79"/>
        <v>0</v>
      </c>
      <c r="AL137" s="411">
        <f t="shared" si="79"/>
        <v>0</v>
      </c>
      <c r="AM137" s="306"/>
    </row>
    <row r="138" spans="1:39" outlineLevel="1">
      <c r="B138" s="519"/>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1">
        <v>32</v>
      </c>
      <c r="B139" s="519"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 t="shared" ref="Y140:AL140" si="80">Y139</f>
        <v>0</v>
      </c>
      <c r="Z140" s="411">
        <f t="shared" si="80"/>
        <v>0</v>
      </c>
      <c r="AA140" s="411">
        <f t="shared" si="80"/>
        <v>0</v>
      </c>
      <c r="AB140" s="411">
        <f t="shared" si="80"/>
        <v>0</v>
      </c>
      <c r="AC140" s="411">
        <f t="shared" si="80"/>
        <v>0</v>
      </c>
      <c r="AD140" s="411">
        <f t="shared" si="80"/>
        <v>0</v>
      </c>
      <c r="AE140" s="411">
        <f t="shared" si="80"/>
        <v>0</v>
      </c>
      <c r="AF140" s="411">
        <f t="shared" si="80"/>
        <v>0</v>
      </c>
      <c r="AG140" s="411">
        <f t="shared" si="80"/>
        <v>0</v>
      </c>
      <c r="AH140" s="411">
        <f t="shared" si="80"/>
        <v>0</v>
      </c>
      <c r="AI140" s="411">
        <f t="shared" si="80"/>
        <v>0</v>
      </c>
      <c r="AJ140" s="411">
        <f t="shared" si="80"/>
        <v>0</v>
      </c>
      <c r="AK140" s="411">
        <f t="shared" si="80"/>
        <v>0</v>
      </c>
      <c r="AL140" s="411">
        <f t="shared" si="80"/>
        <v>0</v>
      </c>
      <c r="AM140" s="306"/>
    </row>
    <row r="141" spans="1:39" outlineLevel="1">
      <c r="B141" s="519"/>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1">
        <v>33</v>
      </c>
      <c r="B143" s="519"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 t="shared" ref="Y144:AL144" si="81">Y143</f>
        <v>0</v>
      </c>
      <c r="Z144" s="411">
        <f t="shared" si="81"/>
        <v>0</v>
      </c>
      <c r="AA144" s="411">
        <f t="shared" si="81"/>
        <v>0</v>
      </c>
      <c r="AB144" s="411">
        <f t="shared" si="81"/>
        <v>0</v>
      </c>
      <c r="AC144" s="411">
        <f t="shared" si="81"/>
        <v>0</v>
      </c>
      <c r="AD144" s="411">
        <f t="shared" si="81"/>
        <v>0</v>
      </c>
      <c r="AE144" s="411">
        <f t="shared" si="81"/>
        <v>0</v>
      </c>
      <c r="AF144" s="411">
        <f t="shared" si="81"/>
        <v>0</v>
      </c>
      <c r="AG144" s="411">
        <f t="shared" si="81"/>
        <v>0</v>
      </c>
      <c r="AH144" s="411">
        <f t="shared" si="81"/>
        <v>0</v>
      </c>
      <c r="AI144" s="411">
        <f t="shared" si="81"/>
        <v>0</v>
      </c>
      <c r="AJ144" s="411">
        <f t="shared" si="81"/>
        <v>0</v>
      </c>
      <c r="AK144" s="411">
        <f t="shared" si="81"/>
        <v>0</v>
      </c>
      <c r="AL144" s="411">
        <f t="shared" si="81"/>
        <v>0</v>
      </c>
      <c r="AM144" s="306"/>
    </row>
    <row r="145" spans="1:39" outlineLevel="1">
      <c r="B145" s="519"/>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1">
        <v>34</v>
      </c>
      <c r="B146" s="519"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 t="shared" ref="Y147:AL147" si="82">Y146</f>
        <v>0</v>
      </c>
      <c r="Z147" s="411">
        <f t="shared" si="82"/>
        <v>0</v>
      </c>
      <c r="AA147" s="411">
        <f t="shared" si="82"/>
        <v>0</v>
      </c>
      <c r="AB147" s="411">
        <f t="shared" si="82"/>
        <v>0</v>
      </c>
      <c r="AC147" s="411">
        <f t="shared" si="82"/>
        <v>0</v>
      </c>
      <c r="AD147" s="411">
        <f t="shared" si="82"/>
        <v>0</v>
      </c>
      <c r="AE147" s="411">
        <f t="shared" si="82"/>
        <v>0</v>
      </c>
      <c r="AF147" s="411">
        <f t="shared" si="82"/>
        <v>0</v>
      </c>
      <c r="AG147" s="411">
        <f t="shared" si="82"/>
        <v>0</v>
      </c>
      <c r="AH147" s="411">
        <f t="shared" si="82"/>
        <v>0</v>
      </c>
      <c r="AI147" s="411">
        <f t="shared" si="82"/>
        <v>0</v>
      </c>
      <c r="AJ147" s="411">
        <f t="shared" si="82"/>
        <v>0</v>
      </c>
      <c r="AK147" s="411">
        <f t="shared" si="82"/>
        <v>0</v>
      </c>
      <c r="AL147" s="411">
        <f t="shared" si="82"/>
        <v>0</v>
      </c>
      <c r="AM147" s="306"/>
    </row>
    <row r="148" spans="1:39" outlineLevel="1">
      <c r="B148" s="519"/>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1">
        <v>35</v>
      </c>
      <c r="B149" s="519"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 t="shared" ref="Y150:AL150" si="83">Y149</f>
        <v>0</v>
      </c>
      <c r="Z150" s="411">
        <f t="shared" si="83"/>
        <v>0</v>
      </c>
      <c r="AA150" s="411">
        <f t="shared" si="83"/>
        <v>0</v>
      </c>
      <c r="AB150" s="411">
        <f t="shared" si="83"/>
        <v>0</v>
      </c>
      <c r="AC150" s="411">
        <f t="shared" si="83"/>
        <v>0</v>
      </c>
      <c r="AD150" s="411">
        <f t="shared" si="83"/>
        <v>0</v>
      </c>
      <c r="AE150" s="411">
        <f t="shared" si="83"/>
        <v>0</v>
      </c>
      <c r="AF150" s="411">
        <f t="shared" si="83"/>
        <v>0</v>
      </c>
      <c r="AG150" s="411">
        <f t="shared" si="83"/>
        <v>0</v>
      </c>
      <c r="AH150" s="411">
        <f t="shared" si="83"/>
        <v>0</v>
      </c>
      <c r="AI150" s="411">
        <f t="shared" si="83"/>
        <v>0</v>
      </c>
      <c r="AJ150" s="411">
        <f t="shared" si="83"/>
        <v>0</v>
      </c>
      <c r="AK150" s="411">
        <f t="shared" si="83"/>
        <v>0</v>
      </c>
      <c r="AL150" s="411">
        <f t="shared" si="83"/>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1">
        <v>36</v>
      </c>
      <c r="B153" s="519"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 t="shared" ref="Y154:AL154" si="84">Y153</f>
        <v>0</v>
      </c>
      <c r="Z154" s="411">
        <f t="shared" si="84"/>
        <v>0</v>
      </c>
      <c r="AA154" s="411">
        <f t="shared" si="84"/>
        <v>0</v>
      </c>
      <c r="AB154" s="411">
        <f t="shared" si="84"/>
        <v>0</v>
      </c>
      <c r="AC154" s="411">
        <f t="shared" si="84"/>
        <v>0</v>
      </c>
      <c r="AD154" s="411">
        <f t="shared" si="84"/>
        <v>0</v>
      </c>
      <c r="AE154" s="411">
        <f t="shared" si="84"/>
        <v>0</v>
      </c>
      <c r="AF154" s="411">
        <f t="shared" si="84"/>
        <v>0</v>
      </c>
      <c r="AG154" s="411">
        <f t="shared" si="84"/>
        <v>0</v>
      </c>
      <c r="AH154" s="411">
        <f t="shared" si="84"/>
        <v>0</v>
      </c>
      <c r="AI154" s="411">
        <f t="shared" si="84"/>
        <v>0</v>
      </c>
      <c r="AJ154" s="411">
        <f t="shared" si="84"/>
        <v>0</v>
      </c>
      <c r="AK154" s="411">
        <f t="shared" si="84"/>
        <v>0</v>
      </c>
      <c r="AL154" s="411">
        <f t="shared" si="84"/>
        <v>0</v>
      </c>
      <c r="AM154" s="306"/>
    </row>
    <row r="155" spans="1:39" outlineLevel="1">
      <c r="B155" s="519"/>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1">
        <v>37</v>
      </c>
      <c r="B156" s="519"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 t="shared" ref="Y157:AL157" si="85">Y156</f>
        <v>0</v>
      </c>
      <c r="Z157" s="411">
        <f t="shared" si="85"/>
        <v>0</v>
      </c>
      <c r="AA157" s="411">
        <f t="shared" si="85"/>
        <v>0</v>
      </c>
      <c r="AB157" s="411">
        <f t="shared" si="85"/>
        <v>0</v>
      </c>
      <c r="AC157" s="411">
        <f t="shared" si="85"/>
        <v>0</v>
      </c>
      <c r="AD157" s="411">
        <f t="shared" si="85"/>
        <v>0</v>
      </c>
      <c r="AE157" s="411">
        <f t="shared" si="85"/>
        <v>0</v>
      </c>
      <c r="AF157" s="411">
        <f t="shared" si="85"/>
        <v>0</v>
      </c>
      <c r="AG157" s="411">
        <f t="shared" si="85"/>
        <v>0</v>
      </c>
      <c r="AH157" s="411">
        <f t="shared" si="85"/>
        <v>0</v>
      </c>
      <c r="AI157" s="411">
        <f t="shared" si="85"/>
        <v>0</v>
      </c>
      <c r="AJ157" s="411">
        <f t="shared" si="85"/>
        <v>0</v>
      </c>
      <c r="AK157" s="411">
        <f t="shared" si="85"/>
        <v>0</v>
      </c>
      <c r="AL157" s="411">
        <f t="shared" si="85"/>
        <v>0</v>
      </c>
      <c r="AM157" s="306"/>
    </row>
    <row r="158" spans="1:39" outlineLevel="1">
      <c r="B158" s="519"/>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1">
        <v>38</v>
      </c>
      <c r="B159" s="519"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 t="shared" ref="Y160:AL160" si="86">Y159</f>
        <v>0</v>
      </c>
      <c r="Z160" s="411">
        <f t="shared" si="86"/>
        <v>0</v>
      </c>
      <c r="AA160" s="411">
        <f t="shared" si="86"/>
        <v>0</v>
      </c>
      <c r="AB160" s="411">
        <f t="shared" si="86"/>
        <v>0</v>
      </c>
      <c r="AC160" s="411">
        <f t="shared" si="86"/>
        <v>0</v>
      </c>
      <c r="AD160" s="411">
        <f t="shared" si="86"/>
        <v>0</v>
      </c>
      <c r="AE160" s="411">
        <f t="shared" si="86"/>
        <v>0</v>
      </c>
      <c r="AF160" s="411">
        <f t="shared" si="86"/>
        <v>0</v>
      </c>
      <c r="AG160" s="411">
        <f t="shared" si="86"/>
        <v>0</v>
      </c>
      <c r="AH160" s="411">
        <f t="shared" si="86"/>
        <v>0</v>
      </c>
      <c r="AI160" s="411">
        <f t="shared" si="86"/>
        <v>0</v>
      </c>
      <c r="AJ160" s="411">
        <f t="shared" si="86"/>
        <v>0</v>
      </c>
      <c r="AK160" s="411">
        <f t="shared" si="86"/>
        <v>0</v>
      </c>
      <c r="AL160" s="411">
        <f t="shared" si="86"/>
        <v>0</v>
      </c>
      <c r="AM160" s="306"/>
    </row>
    <row r="161" spans="1:39" outlineLevel="1">
      <c r="B161" s="519"/>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1">
        <v>39</v>
      </c>
      <c r="B162" s="519"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 t="shared" ref="Y163:AL163" si="87">Y162</f>
        <v>0</v>
      </c>
      <c r="Z163" s="411">
        <f t="shared" si="87"/>
        <v>0</v>
      </c>
      <c r="AA163" s="411">
        <f t="shared" si="87"/>
        <v>0</v>
      </c>
      <c r="AB163" s="411">
        <f t="shared" si="87"/>
        <v>0</v>
      </c>
      <c r="AC163" s="411">
        <f t="shared" si="87"/>
        <v>0</v>
      </c>
      <c r="AD163" s="411">
        <f t="shared" si="87"/>
        <v>0</v>
      </c>
      <c r="AE163" s="411">
        <f t="shared" si="87"/>
        <v>0</v>
      </c>
      <c r="AF163" s="411">
        <f t="shared" si="87"/>
        <v>0</v>
      </c>
      <c r="AG163" s="411">
        <f t="shared" si="87"/>
        <v>0</v>
      </c>
      <c r="AH163" s="411">
        <f t="shared" si="87"/>
        <v>0</v>
      </c>
      <c r="AI163" s="411">
        <f t="shared" si="87"/>
        <v>0</v>
      </c>
      <c r="AJ163" s="411">
        <f t="shared" si="87"/>
        <v>0</v>
      </c>
      <c r="AK163" s="411">
        <f t="shared" si="87"/>
        <v>0</v>
      </c>
      <c r="AL163" s="411">
        <f t="shared" si="87"/>
        <v>0</v>
      </c>
      <c r="AM163" s="306"/>
    </row>
    <row r="164" spans="1:39" outlineLevel="1">
      <c r="B164" s="519"/>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1">
        <v>40</v>
      </c>
      <c r="B165" s="519"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 t="shared" ref="Y166:AL166" si="88">Y165</f>
        <v>0</v>
      </c>
      <c r="Z166" s="411">
        <f t="shared" si="88"/>
        <v>0</v>
      </c>
      <c r="AA166" s="411">
        <f t="shared" si="88"/>
        <v>0</v>
      </c>
      <c r="AB166" s="411">
        <f t="shared" si="88"/>
        <v>0</v>
      </c>
      <c r="AC166" s="411">
        <f t="shared" si="88"/>
        <v>0</v>
      </c>
      <c r="AD166" s="411">
        <f t="shared" si="88"/>
        <v>0</v>
      </c>
      <c r="AE166" s="411">
        <f t="shared" si="88"/>
        <v>0</v>
      </c>
      <c r="AF166" s="411">
        <f t="shared" si="88"/>
        <v>0</v>
      </c>
      <c r="AG166" s="411">
        <f t="shared" si="88"/>
        <v>0</v>
      </c>
      <c r="AH166" s="411">
        <f t="shared" si="88"/>
        <v>0</v>
      </c>
      <c r="AI166" s="411">
        <f t="shared" si="88"/>
        <v>0</v>
      </c>
      <c r="AJ166" s="411">
        <f t="shared" si="88"/>
        <v>0</v>
      </c>
      <c r="AK166" s="411">
        <f t="shared" si="88"/>
        <v>0</v>
      </c>
      <c r="AL166" s="411">
        <f t="shared" si="88"/>
        <v>0</v>
      </c>
      <c r="AM166" s="306"/>
    </row>
    <row r="167" spans="1:39" outlineLevel="1">
      <c r="B167" s="519"/>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1">
        <v>41</v>
      </c>
      <c r="B168" s="519"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 t="shared" ref="Y169:AL169" si="89">Y168</f>
        <v>0</v>
      </c>
      <c r="Z169" s="411">
        <f t="shared" si="89"/>
        <v>0</v>
      </c>
      <c r="AA169" s="411">
        <f t="shared" si="89"/>
        <v>0</v>
      </c>
      <c r="AB169" s="411">
        <f t="shared" si="89"/>
        <v>0</v>
      </c>
      <c r="AC169" s="411">
        <f t="shared" si="89"/>
        <v>0</v>
      </c>
      <c r="AD169" s="411">
        <f t="shared" si="89"/>
        <v>0</v>
      </c>
      <c r="AE169" s="411">
        <f t="shared" si="89"/>
        <v>0</v>
      </c>
      <c r="AF169" s="411">
        <f t="shared" si="89"/>
        <v>0</v>
      </c>
      <c r="AG169" s="411">
        <f t="shared" si="89"/>
        <v>0</v>
      </c>
      <c r="AH169" s="411">
        <f t="shared" si="89"/>
        <v>0</v>
      </c>
      <c r="AI169" s="411">
        <f t="shared" si="89"/>
        <v>0</v>
      </c>
      <c r="AJ169" s="411">
        <f t="shared" si="89"/>
        <v>0</v>
      </c>
      <c r="AK169" s="411">
        <f t="shared" si="89"/>
        <v>0</v>
      </c>
      <c r="AL169" s="411">
        <f t="shared" si="89"/>
        <v>0</v>
      </c>
      <c r="AM169" s="306"/>
    </row>
    <row r="170" spans="1:39" outlineLevel="1">
      <c r="B170" s="519"/>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1">
        <v>42</v>
      </c>
      <c r="B171" s="519"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7"/>
      <c r="O172" s="295"/>
      <c r="P172" s="295"/>
      <c r="Q172" s="295"/>
      <c r="R172" s="295"/>
      <c r="S172" s="295"/>
      <c r="T172" s="295"/>
      <c r="U172" s="295"/>
      <c r="V172" s="295"/>
      <c r="W172" s="295"/>
      <c r="X172" s="295"/>
      <c r="Y172" s="411">
        <f t="shared" ref="Y172:AL172" si="90">Y171</f>
        <v>0</v>
      </c>
      <c r="Z172" s="411">
        <f t="shared" si="90"/>
        <v>0</v>
      </c>
      <c r="AA172" s="411">
        <f t="shared" si="90"/>
        <v>0</v>
      </c>
      <c r="AB172" s="411">
        <f t="shared" si="90"/>
        <v>0</v>
      </c>
      <c r="AC172" s="411">
        <f t="shared" si="90"/>
        <v>0</v>
      </c>
      <c r="AD172" s="411">
        <f t="shared" si="90"/>
        <v>0</v>
      </c>
      <c r="AE172" s="411">
        <f t="shared" si="90"/>
        <v>0</v>
      </c>
      <c r="AF172" s="411">
        <f t="shared" si="90"/>
        <v>0</v>
      </c>
      <c r="AG172" s="411">
        <f t="shared" si="90"/>
        <v>0</v>
      </c>
      <c r="AH172" s="411">
        <f t="shared" si="90"/>
        <v>0</v>
      </c>
      <c r="AI172" s="411">
        <f t="shared" si="90"/>
        <v>0</v>
      </c>
      <c r="AJ172" s="411">
        <f t="shared" si="90"/>
        <v>0</v>
      </c>
      <c r="AK172" s="411">
        <f t="shared" si="90"/>
        <v>0</v>
      </c>
      <c r="AL172" s="411">
        <f t="shared" si="90"/>
        <v>0</v>
      </c>
      <c r="AM172" s="306"/>
    </row>
    <row r="173" spans="1:39" outlineLevel="1">
      <c r="B173" s="519"/>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1">
        <v>43</v>
      </c>
      <c r="B174" s="519"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 t="shared" ref="Y175:AL175" si="91">Y174</f>
        <v>0</v>
      </c>
      <c r="Z175" s="411">
        <f t="shared" si="91"/>
        <v>0</v>
      </c>
      <c r="AA175" s="411">
        <f t="shared" si="91"/>
        <v>0</v>
      </c>
      <c r="AB175" s="411">
        <f t="shared" si="91"/>
        <v>0</v>
      </c>
      <c r="AC175" s="411">
        <f t="shared" si="91"/>
        <v>0</v>
      </c>
      <c r="AD175" s="411">
        <f t="shared" si="91"/>
        <v>0</v>
      </c>
      <c r="AE175" s="411">
        <f t="shared" si="91"/>
        <v>0</v>
      </c>
      <c r="AF175" s="411">
        <f t="shared" si="91"/>
        <v>0</v>
      </c>
      <c r="AG175" s="411">
        <f t="shared" si="91"/>
        <v>0</v>
      </c>
      <c r="AH175" s="411">
        <f t="shared" si="91"/>
        <v>0</v>
      </c>
      <c r="AI175" s="411">
        <f t="shared" si="91"/>
        <v>0</v>
      </c>
      <c r="AJ175" s="411">
        <f t="shared" si="91"/>
        <v>0</v>
      </c>
      <c r="AK175" s="411">
        <f t="shared" si="91"/>
        <v>0</v>
      </c>
      <c r="AL175" s="411">
        <f t="shared" si="91"/>
        <v>0</v>
      </c>
      <c r="AM175" s="306"/>
    </row>
    <row r="176" spans="1:39" outlineLevel="1">
      <c r="B176" s="519"/>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1">
        <v>44</v>
      </c>
      <c r="B177" s="519"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 t="shared" ref="Y178:AL178" si="92">Y177</f>
        <v>0</v>
      </c>
      <c r="Z178" s="411">
        <f t="shared" si="92"/>
        <v>0</v>
      </c>
      <c r="AA178" s="411">
        <f t="shared" si="92"/>
        <v>0</v>
      </c>
      <c r="AB178" s="411">
        <f t="shared" si="92"/>
        <v>0</v>
      </c>
      <c r="AC178" s="411">
        <f t="shared" si="92"/>
        <v>0</v>
      </c>
      <c r="AD178" s="411">
        <f t="shared" si="92"/>
        <v>0</v>
      </c>
      <c r="AE178" s="411">
        <f t="shared" si="92"/>
        <v>0</v>
      </c>
      <c r="AF178" s="411">
        <f t="shared" si="92"/>
        <v>0</v>
      </c>
      <c r="AG178" s="411">
        <f t="shared" si="92"/>
        <v>0</v>
      </c>
      <c r="AH178" s="411">
        <f t="shared" si="92"/>
        <v>0</v>
      </c>
      <c r="AI178" s="411">
        <f t="shared" si="92"/>
        <v>0</v>
      </c>
      <c r="AJ178" s="411">
        <f t="shared" si="92"/>
        <v>0</v>
      </c>
      <c r="AK178" s="411">
        <f t="shared" si="92"/>
        <v>0</v>
      </c>
      <c r="AL178" s="411">
        <f t="shared" si="92"/>
        <v>0</v>
      </c>
      <c r="AM178" s="306"/>
    </row>
    <row r="179" spans="1:39" outlineLevel="1">
      <c r="B179" s="519"/>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1">
        <v>45</v>
      </c>
      <c r="B180" s="519"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 t="shared" ref="Y181:AL181" si="93">Y180</f>
        <v>0</v>
      </c>
      <c r="Z181" s="411">
        <f t="shared" si="93"/>
        <v>0</v>
      </c>
      <c r="AA181" s="411">
        <f t="shared" si="93"/>
        <v>0</v>
      </c>
      <c r="AB181" s="411">
        <f t="shared" si="93"/>
        <v>0</v>
      </c>
      <c r="AC181" s="411">
        <f t="shared" si="93"/>
        <v>0</v>
      </c>
      <c r="AD181" s="411">
        <f t="shared" si="93"/>
        <v>0</v>
      </c>
      <c r="AE181" s="411">
        <f t="shared" si="93"/>
        <v>0</v>
      </c>
      <c r="AF181" s="411">
        <f t="shared" si="93"/>
        <v>0</v>
      </c>
      <c r="AG181" s="411">
        <f t="shared" si="93"/>
        <v>0</v>
      </c>
      <c r="AH181" s="411">
        <f t="shared" si="93"/>
        <v>0</v>
      </c>
      <c r="AI181" s="411">
        <f t="shared" si="93"/>
        <v>0</v>
      </c>
      <c r="AJ181" s="411">
        <f t="shared" si="93"/>
        <v>0</v>
      </c>
      <c r="AK181" s="411">
        <f t="shared" si="93"/>
        <v>0</v>
      </c>
      <c r="AL181" s="411">
        <f t="shared" si="93"/>
        <v>0</v>
      </c>
      <c r="AM181" s="306"/>
    </row>
    <row r="182" spans="1:39" outlineLevel="1">
      <c r="B182" s="519"/>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1">
        <v>46</v>
      </c>
      <c r="B183" s="519"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 t="shared" ref="Y184:AL184" si="94">Y183</f>
        <v>0</v>
      </c>
      <c r="Z184" s="411">
        <f t="shared" si="94"/>
        <v>0</v>
      </c>
      <c r="AA184" s="411">
        <f t="shared" si="94"/>
        <v>0</v>
      </c>
      <c r="AB184" s="411">
        <f t="shared" si="94"/>
        <v>0</v>
      </c>
      <c r="AC184" s="411">
        <f t="shared" si="94"/>
        <v>0</v>
      </c>
      <c r="AD184" s="411">
        <f t="shared" si="94"/>
        <v>0</v>
      </c>
      <c r="AE184" s="411">
        <f t="shared" si="94"/>
        <v>0</v>
      </c>
      <c r="AF184" s="411">
        <f t="shared" si="94"/>
        <v>0</v>
      </c>
      <c r="AG184" s="411">
        <f t="shared" si="94"/>
        <v>0</v>
      </c>
      <c r="AH184" s="411">
        <f t="shared" si="94"/>
        <v>0</v>
      </c>
      <c r="AI184" s="411">
        <f t="shared" si="94"/>
        <v>0</v>
      </c>
      <c r="AJ184" s="411">
        <f t="shared" si="94"/>
        <v>0</v>
      </c>
      <c r="AK184" s="411">
        <f t="shared" si="94"/>
        <v>0</v>
      </c>
      <c r="AL184" s="411">
        <f t="shared" si="94"/>
        <v>0</v>
      </c>
      <c r="AM184" s="306"/>
    </row>
    <row r="185" spans="1:39" outlineLevel="1">
      <c r="B185" s="519"/>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1">
        <v>47</v>
      </c>
      <c r="B186" s="519"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 t="shared" ref="Y187:AL187" si="95">Y186</f>
        <v>0</v>
      </c>
      <c r="Z187" s="411">
        <f t="shared" si="95"/>
        <v>0</v>
      </c>
      <c r="AA187" s="411">
        <f t="shared" si="95"/>
        <v>0</v>
      </c>
      <c r="AB187" s="411">
        <f t="shared" si="95"/>
        <v>0</v>
      </c>
      <c r="AC187" s="411">
        <f t="shared" si="95"/>
        <v>0</v>
      </c>
      <c r="AD187" s="411">
        <f t="shared" si="95"/>
        <v>0</v>
      </c>
      <c r="AE187" s="411">
        <f t="shared" si="95"/>
        <v>0</v>
      </c>
      <c r="AF187" s="411">
        <f t="shared" si="95"/>
        <v>0</v>
      </c>
      <c r="AG187" s="411">
        <f t="shared" si="95"/>
        <v>0</v>
      </c>
      <c r="AH187" s="411">
        <f t="shared" si="95"/>
        <v>0</v>
      </c>
      <c r="AI187" s="411">
        <f t="shared" si="95"/>
        <v>0</v>
      </c>
      <c r="AJ187" s="411">
        <f t="shared" si="95"/>
        <v>0</v>
      </c>
      <c r="AK187" s="411">
        <f t="shared" si="95"/>
        <v>0</v>
      </c>
      <c r="AL187" s="411">
        <f t="shared" si="95"/>
        <v>0</v>
      </c>
      <c r="AM187" s="306"/>
    </row>
    <row r="188" spans="1:39" outlineLevel="1">
      <c r="B188" s="519"/>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1">
        <v>48</v>
      </c>
      <c r="B189" s="519"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 t="shared" ref="Y190:AL190" si="96">Y189</f>
        <v>0</v>
      </c>
      <c r="Z190" s="411">
        <f t="shared" si="96"/>
        <v>0</v>
      </c>
      <c r="AA190" s="411">
        <f t="shared" si="96"/>
        <v>0</v>
      </c>
      <c r="AB190" s="411">
        <f t="shared" si="96"/>
        <v>0</v>
      </c>
      <c r="AC190" s="411">
        <f t="shared" si="96"/>
        <v>0</v>
      </c>
      <c r="AD190" s="411">
        <f t="shared" si="96"/>
        <v>0</v>
      </c>
      <c r="AE190" s="411">
        <f t="shared" si="96"/>
        <v>0</v>
      </c>
      <c r="AF190" s="411">
        <f t="shared" si="96"/>
        <v>0</v>
      </c>
      <c r="AG190" s="411">
        <f t="shared" si="96"/>
        <v>0</v>
      </c>
      <c r="AH190" s="411">
        <f t="shared" si="96"/>
        <v>0</v>
      </c>
      <c r="AI190" s="411">
        <f t="shared" si="96"/>
        <v>0</v>
      </c>
      <c r="AJ190" s="411">
        <f t="shared" si="96"/>
        <v>0</v>
      </c>
      <c r="AK190" s="411">
        <f t="shared" si="96"/>
        <v>0</v>
      </c>
      <c r="AL190" s="411">
        <f t="shared" si="96"/>
        <v>0</v>
      </c>
      <c r="AM190" s="306"/>
    </row>
    <row r="191" spans="1:39" outlineLevel="1">
      <c r="B191" s="519"/>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1">
        <v>49</v>
      </c>
      <c r="B192" s="519"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 t="shared" ref="Y193:AL193" si="97">Y192</f>
        <v>0</v>
      </c>
      <c r="Z193" s="411">
        <f>Z192</f>
        <v>0</v>
      </c>
      <c r="AA193" s="411">
        <f t="shared" si="97"/>
        <v>0</v>
      </c>
      <c r="AB193" s="411">
        <f t="shared" si="97"/>
        <v>0</v>
      </c>
      <c r="AC193" s="411">
        <f t="shared" si="97"/>
        <v>0</v>
      </c>
      <c r="AD193" s="411">
        <f t="shared" si="97"/>
        <v>0</v>
      </c>
      <c r="AE193" s="411">
        <f t="shared" si="97"/>
        <v>0</v>
      </c>
      <c r="AF193" s="411">
        <f t="shared" si="97"/>
        <v>0</v>
      </c>
      <c r="AG193" s="411">
        <f t="shared" si="97"/>
        <v>0</v>
      </c>
      <c r="AH193" s="411">
        <f t="shared" si="97"/>
        <v>0</v>
      </c>
      <c r="AI193" s="411">
        <f t="shared" si="97"/>
        <v>0</v>
      </c>
      <c r="AJ193" s="411">
        <f t="shared" si="97"/>
        <v>0</v>
      </c>
      <c r="AK193" s="411">
        <f t="shared" si="97"/>
        <v>0</v>
      </c>
      <c r="AL193" s="411">
        <f t="shared" si="97"/>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1077169</v>
      </c>
      <c r="E195" s="329">
        <f t="shared" ref="E195:M195" si="98">SUM(E38:E193)</f>
        <v>1068894</v>
      </c>
      <c r="F195" s="329">
        <f t="shared" si="98"/>
        <v>1068387</v>
      </c>
      <c r="G195" s="329">
        <f t="shared" si="98"/>
        <v>1093167</v>
      </c>
      <c r="H195" s="329">
        <f t="shared" si="98"/>
        <v>1086232</v>
      </c>
      <c r="I195" s="329">
        <f t="shared" si="98"/>
        <v>1077279</v>
      </c>
      <c r="J195" s="329">
        <f t="shared" si="98"/>
        <v>1077279</v>
      </c>
      <c r="K195" s="329">
        <f t="shared" si="98"/>
        <v>1077014</v>
      </c>
      <c r="L195" s="329">
        <f t="shared" si="98"/>
        <v>1072019</v>
      </c>
      <c r="M195" s="329">
        <f t="shared" si="98"/>
        <v>1066417</v>
      </c>
      <c r="N195" s="329"/>
      <c r="O195" s="329">
        <f>SUM(O38:O193)</f>
        <v>211.12512399999997</v>
      </c>
      <c r="P195" s="329">
        <f t="shared" ref="P195:X195" si="99">SUM(P38:P193)</f>
        <v>209.50322399999999</v>
      </c>
      <c r="Q195" s="329">
        <f t="shared" si="99"/>
        <v>209.40385199999997</v>
      </c>
      <c r="R195" s="329">
        <f t="shared" si="99"/>
        <v>214.26073200000002</v>
      </c>
      <c r="S195" s="329">
        <f t="shared" si="99"/>
        <v>212.90147200000001</v>
      </c>
      <c r="T195" s="329">
        <f t="shared" si="99"/>
        <v>211.14668399999999</v>
      </c>
      <c r="U195" s="329">
        <f t="shared" si="99"/>
        <v>211.14668399999999</v>
      </c>
      <c r="V195" s="329">
        <f t="shared" si="99"/>
        <v>211.09474399999999</v>
      </c>
      <c r="W195" s="329">
        <f t="shared" si="99"/>
        <v>210.11572399999997</v>
      </c>
      <c r="X195" s="329">
        <f t="shared" si="99"/>
        <v>209.017732</v>
      </c>
      <c r="Y195" s="329">
        <f>IF(Y36="kWh",SUMPRODUCT(D38:D193,Y38:Y193))</f>
        <v>647835.28360000008</v>
      </c>
      <c r="Z195" s="329">
        <f>IF(Z36="kWh",SUMPRODUCT(D38:D193,Z38:Z193))</f>
        <v>24978.940000000002</v>
      </c>
      <c r="AA195" s="329">
        <f>IF(AA36="kw",SUMPRODUCT(N38:N193,O38:O193,AA38:AA193),SUMPRODUCT(D38:D193,AA38:AA193))</f>
        <v>9.7640523455999997</v>
      </c>
      <c r="AB195" s="329">
        <f>IF(AB36="kw",SUMPRODUCT(N38:N193,O38:O193,AB38:AB193),SUMPRODUCT(D38:D193,AB38:AB193))-335414</f>
        <v>62008.973200000008</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401505</v>
      </c>
      <c r="Z196" s="392">
        <f>HLOOKUP(Z35,'2. LRAMVA Threshold'!$B$42:$Q$53,7,FALSE)</f>
        <v>29343</v>
      </c>
      <c r="AA196" s="392">
        <f>HLOOKUP(AA35,'2. LRAMVA Threshold'!$B$42:$Q$53,7,FALSE)</f>
        <v>755</v>
      </c>
      <c r="AB196" s="392">
        <f>HLOOKUP(AB35,'2. LRAMVA Threshold'!$B$42:$Q$53,7,FALSE)</f>
        <v>3054</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0"/>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3.2800000000000003E-2</v>
      </c>
      <c r="Z198" s="341">
        <f>HLOOKUP(Z$35,'3.  Distribution Rates'!$C$122:$P$133,7,FALSE)</f>
        <v>0.1464</v>
      </c>
      <c r="AA198" s="341">
        <f>HLOOKUP(AA$35,'3.  Distribution Rates'!$C$122:$P$133,7,FALSE)</f>
        <v>3.1206</v>
      </c>
      <c r="AB198" s="341">
        <f>HLOOKUP(AB$35,'3.  Distribution Rates'!$C$122:$P$133,7,FALSE)</f>
        <v>0.1769</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7">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7">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7">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25284.322832400576</v>
      </c>
      <c r="Z202" s="378">
        <f>'4.  2011-2014 LRAM'!Z526*Z198</f>
        <v>3397.7843938750161</v>
      </c>
      <c r="AA202" s="378">
        <f>'4.  2011-2014 LRAM'!AA526*AA198</f>
        <v>1008.5266085799709</v>
      </c>
      <c r="AB202" s="378">
        <f>'4.  2011-2014 LRAM'!AB526*AB198</f>
        <v>1843.6501991965201</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7">
        <f>SUM(Y202:AL202)</f>
        <v>31534.284034052082</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21248.997302080006</v>
      </c>
      <c r="Z203" s="378">
        <f>Z195*Z198</f>
        <v>3656.9168160000004</v>
      </c>
      <c r="AA203" s="378">
        <f>AA195*AA198</f>
        <v>30.469701749679359</v>
      </c>
      <c r="AB203" s="378">
        <f t="shared" ref="AB203:AL203" si="100">AB195*AB198</f>
        <v>10969.387359080001</v>
      </c>
      <c r="AC203" s="378">
        <f t="shared" si="100"/>
        <v>0</v>
      </c>
      <c r="AD203" s="378">
        <f t="shared" si="100"/>
        <v>0</v>
      </c>
      <c r="AE203" s="378">
        <f t="shared" si="100"/>
        <v>0</v>
      </c>
      <c r="AF203" s="378">
        <f t="shared" si="100"/>
        <v>0</v>
      </c>
      <c r="AG203" s="378">
        <f t="shared" si="100"/>
        <v>0</v>
      </c>
      <c r="AH203" s="378">
        <f t="shared" si="100"/>
        <v>0</v>
      </c>
      <c r="AI203" s="378">
        <f t="shared" si="100"/>
        <v>0</v>
      </c>
      <c r="AJ203" s="378">
        <f t="shared" si="100"/>
        <v>0</v>
      </c>
      <c r="AK203" s="378">
        <f t="shared" si="100"/>
        <v>0</v>
      </c>
      <c r="AL203" s="378">
        <f t="shared" si="100"/>
        <v>0</v>
      </c>
      <c r="AM203" s="627">
        <f>SUM(Y203:AL203)</f>
        <v>35905.771178909687</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 t="shared" ref="Y204:AM204" si="101">SUM(Y199:Y203)</f>
        <v>46533.320134480586</v>
      </c>
      <c r="Z204" s="346">
        <f t="shared" si="101"/>
        <v>7054.7012098750165</v>
      </c>
      <c r="AA204" s="346">
        <f t="shared" si="101"/>
        <v>1038.9963103296502</v>
      </c>
      <c r="AB204" s="346">
        <f t="shared" si="101"/>
        <v>12813.037558276521</v>
      </c>
      <c r="AC204" s="346">
        <f t="shared" si="101"/>
        <v>0</v>
      </c>
      <c r="AD204" s="346">
        <f t="shared" si="101"/>
        <v>0</v>
      </c>
      <c r="AE204" s="346">
        <f t="shared" si="101"/>
        <v>0</v>
      </c>
      <c r="AF204" s="346">
        <f t="shared" si="101"/>
        <v>0</v>
      </c>
      <c r="AG204" s="346">
        <f t="shared" si="101"/>
        <v>0</v>
      </c>
      <c r="AH204" s="346">
        <f t="shared" si="101"/>
        <v>0</v>
      </c>
      <c r="AI204" s="346">
        <f t="shared" si="101"/>
        <v>0</v>
      </c>
      <c r="AJ204" s="346">
        <f t="shared" si="101"/>
        <v>0</v>
      </c>
      <c r="AK204" s="346">
        <f t="shared" si="101"/>
        <v>0</v>
      </c>
      <c r="AL204" s="346">
        <f t="shared" si="101"/>
        <v>0</v>
      </c>
      <c r="AM204" s="407">
        <f t="shared" si="101"/>
        <v>67440.055212961772</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13169.364000000001</v>
      </c>
      <c r="Z205" s="347">
        <f t="shared" ref="Z205:AE205" si="102">Z196*Z198</f>
        <v>4295.8152</v>
      </c>
      <c r="AA205" s="347">
        <f t="shared" si="102"/>
        <v>2356.0529999999999</v>
      </c>
      <c r="AB205" s="347">
        <f t="shared" si="102"/>
        <v>540.25260000000003</v>
      </c>
      <c r="AC205" s="347">
        <f t="shared" si="102"/>
        <v>0</v>
      </c>
      <c r="AD205" s="347">
        <f t="shared" si="102"/>
        <v>0</v>
      </c>
      <c r="AE205" s="347">
        <f t="shared" si="102"/>
        <v>0</v>
      </c>
      <c r="AF205" s="347">
        <f>AF196*AF198</f>
        <v>0</v>
      </c>
      <c r="AG205" s="347">
        <f t="shared" ref="AG205:AL205" si="103">AG196*AG198</f>
        <v>0</v>
      </c>
      <c r="AH205" s="347">
        <f t="shared" si="103"/>
        <v>0</v>
      </c>
      <c r="AI205" s="347">
        <f t="shared" si="103"/>
        <v>0</v>
      </c>
      <c r="AJ205" s="347">
        <f t="shared" si="103"/>
        <v>0</v>
      </c>
      <c r="AK205" s="347">
        <f t="shared" si="103"/>
        <v>0</v>
      </c>
      <c r="AL205" s="347">
        <f t="shared" si="103"/>
        <v>0</v>
      </c>
      <c r="AM205" s="407">
        <f>SUM(Y205:AL205)</f>
        <v>20361.484800000002</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47078.570412961766</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639913.22360000003</v>
      </c>
      <c r="Z208" s="291">
        <f>SUMPRODUCT(E38:E193,Z38:Z193)</f>
        <v>24626.000000000004</v>
      </c>
      <c r="AA208" s="291">
        <f>IF(AA36="kw",SUMPRODUCT(N38:N193,P38:P193,AA38:AA193),SUMPRODUCT(E38:E193,AA38:AA193))</f>
        <v>9.7640523455999997</v>
      </c>
      <c r="AB208" s="291">
        <f>IF(AB36="kw",SUMPRODUCT(N38:N193,P38:P193,AB38:AB193),SUMPRODUCT(E38:E193,AB38:AB193))-177293</f>
        <v>220129.97320000001</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639406.22360000003</v>
      </c>
      <c r="Z209" s="291">
        <f>SUMPRODUCT(F38:F193,Z38:Z193)</f>
        <v>24626.000000000004</v>
      </c>
      <c r="AA209" s="291">
        <f>IF(AA36="kw",SUMPRODUCT(N38:N193,Q38:Q193,AA38:AA193),SUMPRODUCT(F38:F193,AA38:AA193))</f>
        <v>9.7640523455999997</v>
      </c>
      <c r="AB209" s="291">
        <f>IF(AB36="kw",SUMPRODUCT(N38:N193,Q38:Q193,AB38:AB193),SUMPRODUCT(F38:F193,AB38:AB193))-177293</f>
        <v>220129.97320000001</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664186.22360000003</v>
      </c>
      <c r="Z210" s="291">
        <f>SUMPRODUCT(G38:G193,Z38:Z193)</f>
        <v>24626.000000000004</v>
      </c>
      <c r="AA210" s="291">
        <f>IF(AA36="kw",SUMPRODUCT(N38:N193,R38:R193,AA38:AA193),SUMPRODUCT(G38:G193,AA38:AA193))</f>
        <v>9.7640523455999997</v>
      </c>
      <c r="AB210" s="291">
        <f>IF(AB36="kw",SUMPRODUCT(N38:N193,R38:R193,AB38:AB193),SUMPRODUCT(G38:G193,AB38:AB193))-177293</f>
        <v>220129.97320000001</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657736.67359999998</v>
      </c>
      <c r="Z211" s="291">
        <f>SUMPRODUCT(H38:H193,Z38:Z193)</f>
        <v>24140.550000000007</v>
      </c>
      <c r="AA211" s="291">
        <f>IF(AA36="kw",SUMPRODUCT(N38:N193,S38:S193,AA38:AA193),SUMPRODUCT(H38:H193,AA38:AA193))</f>
        <v>9.7640523455999997</v>
      </c>
      <c r="AB211" s="291">
        <f>IF(AB36="kw",SUMPRODUCT(N38:N193,S38:S193,AB38:AB193),SUMPRODUCT(H38:H193,AB38:AB193))-177293</f>
        <v>220129.97320000001</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649410.38360000006</v>
      </c>
      <c r="Z212" s="326">
        <f>SUMPRODUCT(I38:I193,Z38:Z193)</f>
        <v>23513.840000000004</v>
      </c>
      <c r="AA212" s="326">
        <f>IF(AA36="kw",SUMPRODUCT(N38:N193,T38:T193,AA38:AA193),SUMPRODUCT(I38:I193,AA38:AA193))</f>
        <v>9.7640523455999997</v>
      </c>
      <c r="AB212" s="326">
        <f>IF(AB36="kw",SUMPRODUCT(N38:N193,T38:T193,AB38:AB193),SUMPRODUCT(I38:I193,AB38:AB193))-177293</f>
        <v>220129.97320000001</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722</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88" t="s">
        <v>526</v>
      </c>
      <c r="E216" s="253"/>
      <c r="F216" s="588"/>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25" t="s">
        <v>211</v>
      </c>
      <c r="C217" s="827" t="s">
        <v>33</v>
      </c>
      <c r="D217" s="284" t="s">
        <v>422</v>
      </c>
      <c r="E217" s="829" t="s">
        <v>209</v>
      </c>
      <c r="F217" s="830"/>
      <c r="G217" s="830"/>
      <c r="H217" s="830"/>
      <c r="I217" s="830"/>
      <c r="J217" s="830"/>
      <c r="K217" s="830"/>
      <c r="L217" s="830"/>
      <c r="M217" s="831"/>
      <c r="N217" s="832" t="s">
        <v>213</v>
      </c>
      <c r="O217" s="284" t="s">
        <v>423</v>
      </c>
      <c r="P217" s="829" t="s">
        <v>212</v>
      </c>
      <c r="Q217" s="830"/>
      <c r="R217" s="830"/>
      <c r="S217" s="830"/>
      <c r="T217" s="830"/>
      <c r="U217" s="830"/>
      <c r="V217" s="830"/>
      <c r="W217" s="830"/>
      <c r="X217" s="831"/>
      <c r="Y217" s="822" t="s">
        <v>243</v>
      </c>
      <c r="Z217" s="823"/>
      <c r="AA217" s="823"/>
      <c r="AB217" s="823"/>
      <c r="AC217" s="823"/>
      <c r="AD217" s="823"/>
      <c r="AE217" s="823"/>
      <c r="AF217" s="823"/>
      <c r="AG217" s="823"/>
      <c r="AH217" s="823"/>
      <c r="AI217" s="823"/>
      <c r="AJ217" s="823"/>
      <c r="AK217" s="823"/>
      <c r="AL217" s="823"/>
      <c r="AM217" s="824"/>
    </row>
    <row r="218" spans="1:39" ht="60.75" customHeight="1">
      <c r="B218" s="826"/>
      <c r="C218" s="828"/>
      <c r="D218" s="285">
        <v>2016</v>
      </c>
      <c r="E218" s="285">
        <v>2017</v>
      </c>
      <c r="F218" s="285">
        <v>2018</v>
      </c>
      <c r="G218" s="285">
        <v>2019</v>
      </c>
      <c r="H218" s="285">
        <v>2020</v>
      </c>
      <c r="I218" s="285">
        <v>2021</v>
      </c>
      <c r="J218" s="285">
        <v>2022</v>
      </c>
      <c r="K218" s="285">
        <v>2023</v>
      </c>
      <c r="L218" s="285">
        <v>2024</v>
      </c>
      <c r="M218" s="285">
        <v>2025</v>
      </c>
      <c r="N218" s="833"/>
      <c r="O218" s="285">
        <v>2016</v>
      </c>
      <c r="P218" s="285">
        <v>2017</v>
      </c>
      <c r="Q218" s="285">
        <v>2018</v>
      </c>
      <c r="R218" s="285">
        <v>2019</v>
      </c>
      <c r="S218" s="285">
        <v>2020</v>
      </c>
      <c r="T218" s="285">
        <v>2021</v>
      </c>
      <c r="U218" s="285">
        <v>2022</v>
      </c>
      <c r="V218" s="285">
        <v>2023</v>
      </c>
      <c r="W218" s="285">
        <v>2024</v>
      </c>
      <c r="X218" s="285">
        <v>2025</v>
      </c>
      <c r="Y218" s="285" t="str">
        <f>'1.  LRAMVA Summary'!D52</f>
        <v>R1 (kWh)</v>
      </c>
      <c r="Z218" s="285" t="str">
        <f>'1.  LRAMVA Summary'!E52</f>
        <v>Seasonal (kWh)</v>
      </c>
      <c r="AA218" s="285" t="str">
        <f>'1.  LRAMVA Summary'!F52</f>
        <v>R2 (kW)</v>
      </c>
      <c r="AB218" s="285" t="str">
        <f>'1.  LRAMVA Summary'!G52</f>
        <v>Street Lights (kWh)</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7"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kWh</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1">
        <v>1</v>
      </c>
      <c r="B221" s="519" t="s">
        <v>95</v>
      </c>
      <c r="C221" s="291" t="s">
        <v>25</v>
      </c>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7"/>
      <c r="O222" s="295"/>
      <c r="P222" s="295"/>
      <c r="Q222" s="295"/>
      <c r="R222" s="295"/>
      <c r="S222" s="295"/>
      <c r="T222" s="295"/>
      <c r="U222" s="295"/>
      <c r="V222" s="295"/>
      <c r="W222" s="295"/>
      <c r="X222" s="295"/>
      <c r="Y222" s="411">
        <f t="shared" ref="Y222:AL222" si="104">Y221</f>
        <v>0</v>
      </c>
      <c r="Z222" s="411">
        <f t="shared" si="104"/>
        <v>0</v>
      </c>
      <c r="AA222" s="411">
        <f t="shared" si="104"/>
        <v>0</v>
      </c>
      <c r="AB222" s="411">
        <f t="shared" si="104"/>
        <v>0</v>
      </c>
      <c r="AC222" s="411">
        <f t="shared" si="104"/>
        <v>0</v>
      </c>
      <c r="AD222" s="411">
        <f t="shared" si="104"/>
        <v>0</v>
      </c>
      <c r="AE222" s="411">
        <f t="shared" si="104"/>
        <v>0</v>
      </c>
      <c r="AF222" s="411">
        <f t="shared" si="104"/>
        <v>0</v>
      </c>
      <c r="AG222" s="411">
        <f t="shared" si="104"/>
        <v>0</v>
      </c>
      <c r="AH222" s="411">
        <f t="shared" si="104"/>
        <v>0</v>
      </c>
      <c r="AI222" s="411">
        <f t="shared" si="104"/>
        <v>0</v>
      </c>
      <c r="AJ222" s="411">
        <f t="shared" si="104"/>
        <v>0</v>
      </c>
      <c r="AK222" s="411">
        <f t="shared" si="104"/>
        <v>0</v>
      </c>
      <c r="AL222" s="411">
        <f t="shared" si="104"/>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1">
        <v>2</v>
      </c>
      <c r="B224" s="519"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7"/>
      <c r="O225" s="295"/>
      <c r="P225" s="295"/>
      <c r="Q225" s="295"/>
      <c r="R225" s="295"/>
      <c r="S225" s="295"/>
      <c r="T225" s="295"/>
      <c r="U225" s="295"/>
      <c r="V225" s="295"/>
      <c r="W225" s="295"/>
      <c r="X225" s="295"/>
      <c r="Y225" s="411">
        <f t="shared" ref="Y225:AL225" si="105">Y224</f>
        <v>0</v>
      </c>
      <c r="Z225" s="411">
        <f t="shared" si="105"/>
        <v>0</v>
      </c>
      <c r="AA225" s="411">
        <f t="shared" si="105"/>
        <v>0</v>
      </c>
      <c r="AB225" s="411">
        <f t="shared" si="105"/>
        <v>0</v>
      </c>
      <c r="AC225" s="411">
        <f t="shared" si="105"/>
        <v>0</v>
      </c>
      <c r="AD225" s="411">
        <f t="shared" si="105"/>
        <v>0</v>
      </c>
      <c r="AE225" s="411">
        <f t="shared" si="105"/>
        <v>0</v>
      </c>
      <c r="AF225" s="411">
        <f t="shared" si="105"/>
        <v>0</v>
      </c>
      <c r="AG225" s="411">
        <f t="shared" si="105"/>
        <v>0</v>
      </c>
      <c r="AH225" s="411">
        <f t="shared" si="105"/>
        <v>0</v>
      </c>
      <c r="AI225" s="411">
        <f t="shared" si="105"/>
        <v>0</v>
      </c>
      <c r="AJ225" s="411">
        <f t="shared" si="105"/>
        <v>0</v>
      </c>
      <c r="AK225" s="411">
        <f t="shared" si="105"/>
        <v>0</v>
      </c>
      <c r="AL225" s="411">
        <f t="shared" si="105"/>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1">
        <v>3</v>
      </c>
      <c r="B227" s="519"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7"/>
      <c r="O228" s="295"/>
      <c r="P228" s="295"/>
      <c r="Q228" s="295"/>
      <c r="R228" s="295"/>
      <c r="S228" s="295"/>
      <c r="T228" s="295"/>
      <c r="U228" s="295"/>
      <c r="V228" s="295"/>
      <c r="W228" s="295"/>
      <c r="X228" s="295"/>
      <c r="Y228" s="411">
        <f t="shared" ref="Y228:AL228" si="106">Y227</f>
        <v>0</v>
      </c>
      <c r="Z228" s="411">
        <f t="shared" si="106"/>
        <v>0</v>
      </c>
      <c r="AA228" s="411">
        <f t="shared" si="106"/>
        <v>0</v>
      </c>
      <c r="AB228" s="411">
        <f t="shared" si="106"/>
        <v>0</v>
      </c>
      <c r="AC228" s="411">
        <f t="shared" si="106"/>
        <v>0</v>
      </c>
      <c r="AD228" s="411">
        <f t="shared" si="106"/>
        <v>0</v>
      </c>
      <c r="AE228" s="411">
        <f t="shared" si="106"/>
        <v>0</v>
      </c>
      <c r="AF228" s="411">
        <f t="shared" si="106"/>
        <v>0</v>
      </c>
      <c r="AG228" s="411">
        <f t="shared" si="106"/>
        <v>0</v>
      </c>
      <c r="AH228" s="411">
        <f t="shared" si="106"/>
        <v>0</v>
      </c>
      <c r="AI228" s="411">
        <f t="shared" si="106"/>
        <v>0</v>
      </c>
      <c r="AJ228" s="411">
        <f t="shared" si="106"/>
        <v>0</v>
      </c>
      <c r="AK228" s="411">
        <f t="shared" si="106"/>
        <v>0</v>
      </c>
      <c r="AL228" s="411">
        <f t="shared" si="106"/>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1">
        <v>4</v>
      </c>
      <c r="B230" s="519" t="s">
        <v>679</v>
      </c>
      <c r="C230" s="291" t="s">
        <v>25</v>
      </c>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7"/>
      <c r="O231" s="295"/>
      <c r="P231" s="295"/>
      <c r="Q231" s="295"/>
      <c r="R231" s="295"/>
      <c r="S231" s="295"/>
      <c r="T231" s="295"/>
      <c r="U231" s="295"/>
      <c r="V231" s="295"/>
      <c r="W231" s="295"/>
      <c r="X231" s="295"/>
      <c r="Y231" s="411">
        <f t="shared" ref="Y231:AL231" si="107">Y230</f>
        <v>0</v>
      </c>
      <c r="Z231" s="411">
        <f t="shared" si="107"/>
        <v>0</v>
      </c>
      <c r="AA231" s="411">
        <f t="shared" si="107"/>
        <v>0</v>
      </c>
      <c r="AB231" s="411">
        <f t="shared" si="107"/>
        <v>0</v>
      </c>
      <c r="AC231" s="411">
        <f t="shared" si="107"/>
        <v>0</v>
      </c>
      <c r="AD231" s="411">
        <f t="shared" si="107"/>
        <v>0</v>
      </c>
      <c r="AE231" s="411">
        <f t="shared" si="107"/>
        <v>0</v>
      </c>
      <c r="AF231" s="411">
        <f t="shared" si="107"/>
        <v>0</v>
      </c>
      <c r="AG231" s="411">
        <f t="shared" si="107"/>
        <v>0</v>
      </c>
      <c r="AH231" s="411">
        <f t="shared" si="107"/>
        <v>0</v>
      </c>
      <c r="AI231" s="411">
        <f t="shared" si="107"/>
        <v>0</v>
      </c>
      <c r="AJ231" s="411">
        <f t="shared" si="107"/>
        <v>0</v>
      </c>
      <c r="AK231" s="411">
        <f t="shared" si="107"/>
        <v>0</v>
      </c>
      <c r="AL231" s="411">
        <f t="shared" si="107"/>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1">
        <v>5</v>
      </c>
      <c r="B233" s="519"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7"/>
      <c r="O234" s="295"/>
      <c r="P234" s="295"/>
      <c r="Q234" s="295"/>
      <c r="R234" s="295"/>
      <c r="S234" s="295"/>
      <c r="T234" s="295"/>
      <c r="U234" s="295"/>
      <c r="V234" s="295"/>
      <c r="W234" s="295"/>
      <c r="X234" s="295"/>
      <c r="Y234" s="411">
        <f t="shared" ref="Y234:AL234" si="108">Y233</f>
        <v>0</v>
      </c>
      <c r="Z234" s="411">
        <f t="shared" si="108"/>
        <v>0</v>
      </c>
      <c r="AA234" s="411">
        <f t="shared" si="108"/>
        <v>0</v>
      </c>
      <c r="AB234" s="411">
        <f t="shared" si="108"/>
        <v>0</v>
      </c>
      <c r="AC234" s="411">
        <f t="shared" si="108"/>
        <v>0</v>
      </c>
      <c r="AD234" s="411">
        <f t="shared" si="108"/>
        <v>0</v>
      </c>
      <c r="AE234" s="411">
        <f t="shared" si="108"/>
        <v>0</v>
      </c>
      <c r="AF234" s="411">
        <f t="shared" si="108"/>
        <v>0</v>
      </c>
      <c r="AG234" s="411">
        <f t="shared" si="108"/>
        <v>0</v>
      </c>
      <c r="AH234" s="411">
        <f t="shared" si="108"/>
        <v>0</v>
      </c>
      <c r="AI234" s="411">
        <f t="shared" si="108"/>
        <v>0</v>
      </c>
      <c r="AJ234" s="411">
        <f t="shared" si="108"/>
        <v>0</v>
      </c>
      <c r="AK234" s="411">
        <f t="shared" si="108"/>
        <v>0</v>
      </c>
      <c r="AL234" s="411">
        <f t="shared" si="108"/>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1">
        <v>6</v>
      </c>
      <c r="B237" s="519"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 t="shared" ref="Y238:AL238" si="109">Y237</f>
        <v>0</v>
      </c>
      <c r="Z238" s="411">
        <f t="shared" si="109"/>
        <v>0</v>
      </c>
      <c r="AA238" s="411">
        <f t="shared" si="109"/>
        <v>0</v>
      </c>
      <c r="AB238" s="411">
        <f t="shared" si="109"/>
        <v>0</v>
      </c>
      <c r="AC238" s="411">
        <f t="shared" si="109"/>
        <v>0</v>
      </c>
      <c r="AD238" s="411">
        <f t="shared" si="109"/>
        <v>0</v>
      </c>
      <c r="AE238" s="411">
        <f t="shared" si="109"/>
        <v>0</v>
      </c>
      <c r="AF238" s="411">
        <f t="shared" si="109"/>
        <v>0</v>
      </c>
      <c r="AG238" s="411">
        <f t="shared" si="109"/>
        <v>0</v>
      </c>
      <c r="AH238" s="411">
        <f t="shared" si="109"/>
        <v>0</v>
      </c>
      <c r="AI238" s="411">
        <f t="shared" si="109"/>
        <v>0</v>
      </c>
      <c r="AJ238" s="411">
        <f t="shared" si="109"/>
        <v>0</v>
      </c>
      <c r="AK238" s="411">
        <f t="shared" si="109"/>
        <v>0</v>
      </c>
      <c r="AL238" s="411">
        <f t="shared" si="109"/>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1">
        <v>7</v>
      </c>
      <c r="B240" s="519" t="s">
        <v>100</v>
      </c>
      <c r="C240" s="291" t="s">
        <v>25</v>
      </c>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 t="shared" ref="Y241:AL241" si="110">Y240</f>
        <v>0</v>
      </c>
      <c r="Z241" s="411">
        <f t="shared" si="110"/>
        <v>0</v>
      </c>
      <c r="AA241" s="411">
        <f t="shared" si="110"/>
        <v>0</v>
      </c>
      <c r="AB241" s="411">
        <f t="shared" si="110"/>
        <v>0</v>
      </c>
      <c r="AC241" s="411">
        <f t="shared" si="110"/>
        <v>0</v>
      </c>
      <c r="AD241" s="411">
        <f t="shared" si="110"/>
        <v>0</v>
      </c>
      <c r="AE241" s="411">
        <f t="shared" si="110"/>
        <v>0</v>
      </c>
      <c r="AF241" s="411">
        <f t="shared" si="110"/>
        <v>0</v>
      </c>
      <c r="AG241" s="411">
        <f t="shared" si="110"/>
        <v>0</v>
      </c>
      <c r="AH241" s="411">
        <f t="shared" si="110"/>
        <v>0</v>
      </c>
      <c r="AI241" s="411">
        <f t="shared" si="110"/>
        <v>0</v>
      </c>
      <c r="AJ241" s="411">
        <f t="shared" si="110"/>
        <v>0</v>
      </c>
      <c r="AK241" s="411">
        <f t="shared" si="110"/>
        <v>0</v>
      </c>
      <c r="AL241" s="411">
        <f t="shared" si="110"/>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1">
        <v>8</v>
      </c>
      <c r="B243" s="519"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 t="shared" ref="Y244:AL244" si="111">Y243</f>
        <v>0</v>
      </c>
      <c r="Z244" s="411">
        <f t="shared" si="111"/>
        <v>0</v>
      </c>
      <c r="AA244" s="411">
        <f t="shared" si="111"/>
        <v>0</v>
      </c>
      <c r="AB244" s="411">
        <f t="shared" si="111"/>
        <v>0</v>
      </c>
      <c r="AC244" s="411">
        <f t="shared" si="111"/>
        <v>0</v>
      </c>
      <c r="AD244" s="411">
        <f t="shared" si="111"/>
        <v>0</v>
      </c>
      <c r="AE244" s="411">
        <f t="shared" si="111"/>
        <v>0</v>
      </c>
      <c r="AF244" s="411">
        <f t="shared" si="111"/>
        <v>0</v>
      </c>
      <c r="AG244" s="411">
        <f t="shared" si="111"/>
        <v>0</v>
      </c>
      <c r="AH244" s="411">
        <f t="shared" si="111"/>
        <v>0</v>
      </c>
      <c r="AI244" s="411">
        <f t="shared" si="111"/>
        <v>0</v>
      </c>
      <c r="AJ244" s="411">
        <f t="shared" si="111"/>
        <v>0</v>
      </c>
      <c r="AK244" s="411">
        <f t="shared" si="111"/>
        <v>0</v>
      </c>
      <c r="AL244" s="411">
        <f t="shared" si="111"/>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1">
        <v>9</v>
      </c>
      <c r="B246" s="519"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 t="shared" ref="Y247:AL247" si="112">Y246</f>
        <v>0</v>
      </c>
      <c r="Z247" s="411">
        <f t="shared" si="112"/>
        <v>0</v>
      </c>
      <c r="AA247" s="411">
        <f t="shared" si="112"/>
        <v>0</v>
      </c>
      <c r="AB247" s="411">
        <f t="shared" si="112"/>
        <v>0</v>
      </c>
      <c r="AC247" s="411">
        <f t="shared" si="112"/>
        <v>0</v>
      </c>
      <c r="AD247" s="411">
        <f t="shared" si="112"/>
        <v>0</v>
      </c>
      <c r="AE247" s="411">
        <f t="shared" si="112"/>
        <v>0</v>
      </c>
      <c r="AF247" s="411">
        <f t="shared" si="112"/>
        <v>0</v>
      </c>
      <c r="AG247" s="411">
        <f t="shared" si="112"/>
        <v>0</v>
      </c>
      <c r="AH247" s="411">
        <f t="shared" si="112"/>
        <v>0</v>
      </c>
      <c r="AI247" s="411">
        <f t="shared" si="112"/>
        <v>0</v>
      </c>
      <c r="AJ247" s="411">
        <f t="shared" si="112"/>
        <v>0</v>
      </c>
      <c r="AK247" s="411">
        <f t="shared" si="112"/>
        <v>0</v>
      </c>
      <c r="AL247" s="411">
        <f t="shared" si="112"/>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1">
        <v>10</v>
      </c>
      <c r="B249" s="519"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 t="shared" ref="Y250:AL250" si="113">Y249</f>
        <v>0</v>
      </c>
      <c r="Z250" s="411">
        <f t="shared" si="113"/>
        <v>0</v>
      </c>
      <c r="AA250" s="411">
        <f t="shared" si="113"/>
        <v>0</v>
      </c>
      <c r="AB250" s="411">
        <f t="shared" si="113"/>
        <v>0</v>
      </c>
      <c r="AC250" s="411">
        <f t="shared" si="113"/>
        <v>0</v>
      </c>
      <c r="AD250" s="411">
        <f t="shared" si="113"/>
        <v>0</v>
      </c>
      <c r="AE250" s="411">
        <f t="shared" si="113"/>
        <v>0</v>
      </c>
      <c r="AF250" s="411">
        <f t="shared" si="113"/>
        <v>0</v>
      </c>
      <c r="AG250" s="411">
        <f t="shared" si="113"/>
        <v>0</v>
      </c>
      <c r="AH250" s="411">
        <f t="shared" si="113"/>
        <v>0</v>
      </c>
      <c r="AI250" s="411">
        <f t="shared" si="113"/>
        <v>0</v>
      </c>
      <c r="AJ250" s="411">
        <f t="shared" si="113"/>
        <v>0</v>
      </c>
      <c r="AK250" s="411">
        <f t="shared" si="113"/>
        <v>0</v>
      </c>
      <c r="AL250" s="411">
        <f t="shared" si="113"/>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1">
        <v>11</v>
      </c>
      <c r="B253" s="519"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 t="shared" ref="Y254:AL254" si="114">Y253</f>
        <v>0</v>
      </c>
      <c r="Z254" s="411">
        <f t="shared" si="114"/>
        <v>0</v>
      </c>
      <c r="AA254" s="411">
        <f t="shared" si="114"/>
        <v>0</v>
      </c>
      <c r="AB254" s="411">
        <f t="shared" si="114"/>
        <v>0</v>
      </c>
      <c r="AC254" s="411">
        <f t="shared" si="114"/>
        <v>0</v>
      </c>
      <c r="AD254" s="411">
        <f t="shared" si="114"/>
        <v>0</v>
      </c>
      <c r="AE254" s="411">
        <f t="shared" si="114"/>
        <v>0</v>
      </c>
      <c r="AF254" s="411">
        <f t="shared" si="114"/>
        <v>0</v>
      </c>
      <c r="AG254" s="411">
        <f t="shared" si="114"/>
        <v>0</v>
      </c>
      <c r="AH254" s="411">
        <f t="shared" si="114"/>
        <v>0</v>
      </c>
      <c r="AI254" s="411">
        <f t="shared" si="114"/>
        <v>0</v>
      </c>
      <c r="AJ254" s="411">
        <f t="shared" si="114"/>
        <v>0</v>
      </c>
      <c r="AK254" s="411">
        <f t="shared" si="114"/>
        <v>0</v>
      </c>
      <c r="AL254" s="411">
        <f t="shared" si="114"/>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3"/>
      <c r="AA255" s="423"/>
      <c r="AB255" s="423"/>
      <c r="AC255" s="423"/>
      <c r="AD255" s="423"/>
      <c r="AE255" s="423"/>
      <c r="AF255" s="423"/>
      <c r="AG255" s="423"/>
      <c r="AH255" s="423"/>
      <c r="AI255" s="423"/>
      <c r="AJ255" s="423"/>
      <c r="AK255" s="423"/>
      <c r="AL255" s="423"/>
      <c r="AM255" s="306"/>
    </row>
    <row r="256" spans="1:39" ht="45" outlineLevel="1">
      <c r="A256" s="521">
        <v>12</v>
      </c>
      <c r="B256" s="519"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 t="shared" ref="Y257:AL257" si="115">Y256</f>
        <v>0</v>
      </c>
      <c r="Z257" s="411">
        <f t="shared" si="115"/>
        <v>0</v>
      </c>
      <c r="AA257" s="411">
        <f t="shared" si="115"/>
        <v>0</v>
      </c>
      <c r="AB257" s="411">
        <f t="shared" si="115"/>
        <v>0</v>
      </c>
      <c r="AC257" s="411">
        <f t="shared" si="115"/>
        <v>0</v>
      </c>
      <c r="AD257" s="411">
        <f t="shared" si="115"/>
        <v>0</v>
      </c>
      <c r="AE257" s="411">
        <f t="shared" si="115"/>
        <v>0</v>
      </c>
      <c r="AF257" s="411">
        <f t="shared" si="115"/>
        <v>0</v>
      </c>
      <c r="AG257" s="411">
        <f t="shared" si="115"/>
        <v>0</v>
      </c>
      <c r="AH257" s="411">
        <f t="shared" si="115"/>
        <v>0</v>
      </c>
      <c r="AI257" s="411">
        <f t="shared" si="115"/>
        <v>0</v>
      </c>
      <c r="AJ257" s="411">
        <f t="shared" si="115"/>
        <v>0</v>
      </c>
      <c r="AK257" s="411">
        <f t="shared" si="115"/>
        <v>0</v>
      </c>
      <c r="AL257" s="411">
        <f t="shared" si="115"/>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1">
        <v>13</v>
      </c>
      <c r="B259" s="519"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 t="shared" ref="Y260:AL260" si="116">Y259</f>
        <v>0</v>
      </c>
      <c r="Z260" s="411">
        <f t="shared" si="116"/>
        <v>0</v>
      </c>
      <c r="AA260" s="411">
        <f t="shared" si="116"/>
        <v>0</v>
      </c>
      <c r="AB260" s="411">
        <f t="shared" si="116"/>
        <v>0</v>
      </c>
      <c r="AC260" s="411">
        <f t="shared" si="116"/>
        <v>0</v>
      </c>
      <c r="AD260" s="411">
        <f t="shared" si="116"/>
        <v>0</v>
      </c>
      <c r="AE260" s="411">
        <f t="shared" si="116"/>
        <v>0</v>
      </c>
      <c r="AF260" s="411">
        <f t="shared" si="116"/>
        <v>0</v>
      </c>
      <c r="AG260" s="411">
        <f t="shared" si="116"/>
        <v>0</v>
      </c>
      <c r="AH260" s="411">
        <f t="shared" si="116"/>
        <v>0</v>
      </c>
      <c r="AI260" s="411">
        <f t="shared" si="116"/>
        <v>0</v>
      </c>
      <c r="AJ260" s="411">
        <f t="shared" si="116"/>
        <v>0</v>
      </c>
      <c r="AK260" s="411">
        <f t="shared" si="116"/>
        <v>0</v>
      </c>
      <c r="AL260" s="411">
        <f t="shared" si="116"/>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1">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 t="shared" ref="Y264:AL264" si="117">Y263</f>
        <v>0</v>
      </c>
      <c r="Z264" s="411">
        <f t="shared" si="117"/>
        <v>0</v>
      </c>
      <c r="AA264" s="411">
        <f t="shared" si="117"/>
        <v>0</v>
      </c>
      <c r="AB264" s="411">
        <f t="shared" si="117"/>
        <v>0</v>
      </c>
      <c r="AC264" s="411">
        <f t="shared" si="117"/>
        <v>0</v>
      </c>
      <c r="AD264" s="411">
        <f t="shared" si="117"/>
        <v>0</v>
      </c>
      <c r="AE264" s="411">
        <f t="shared" si="117"/>
        <v>0</v>
      </c>
      <c r="AF264" s="411">
        <f t="shared" si="117"/>
        <v>0</v>
      </c>
      <c r="AG264" s="411">
        <f t="shared" si="117"/>
        <v>0</v>
      </c>
      <c r="AH264" s="411">
        <f t="shared" si="117"/>
        <v>0</v>
      </c>
      <c r="AI264" s="411">
        <f t="shared" si="117"/>
        <v>0</v>
      </c>
      <c r="AJ264" s="411">
        <f t="shared" si="117"/>
        <v>0</v>
      </c>
      <c r="AK264" s="411">
        <f t="shared" si="117"/>
        <v>0</v>
      </c>
      <c r="AL264" s="411">
        <f t="shared" si="117"/>
        <v>0</v>
      </c>
      <c r="AM264" s="297"/>
    </row>
    <row r="265" spans="1:40" outlineLevel="1">
      <c r="A265" s="522"/>
      <c r="B265" s="315"/>
      <c r="C265" s="305"/>
      <c r="D265" s="291"/>
      <c r="E265" s="291"/>
      <c r="F265" s="291"/>
      <c r="G265" s="291"/>
      <c r="H265" s="291"/>
      <c r="I265" s="291"/>
      <c r="J265" s="291"/>
      <c r="K265" s="291"/>
      <c r="L265" s="291"/>
      <c r="M265" s="291"/>
      <c r="N265" s="467"/>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8"/>
    </row>
    <row r="266" spans="1:40" s="309" customFormat="1" ht="15.75" outlineLevel="1">
      <c r="A266" s="522"/>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6"/>
      <c r="AN266" s="629"/>
    </row>
    <row r="267" spans="1:40" outlineLevel="1">
      <c r="A267" s="521">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118">Z267</f>
        <v>0</v>
      </c>
      <c r="AA268" s="411">
        <f t="shared" si="118"/>
        <v>0</v>
      </c>
      <c r="AB268" s="411">
        <f t="shared" si="118"/>
        <v>0</v>
      </c>
      <c r="AC268" s="411">
        <f t="shared" si="118"/>
        <v>0</v>
      </c>
      <c r="AD268" s="411">
        <f t="shared" si="118"/>
        <v>0</v>
      </c>
      <c r="AE268" s="411">
        <f t="shared" si="118"/>
        <v>0</v>
      </c>
      <c r="AF268" s="411">
        <f t="shared" si="118"/>
        <v>0</v>
      </c>
      <c r="AG268" s="411">
        <f t="shared" si="118"/>
        <v>0</v>
      </c>
      <c r="AH268" s="411">
        <f t="shared" si="118"/>
        <v>0</v>
      </c>
      <c r="AI268" s="411">
        <f t="shared" si="118"/>
        <v>0</v>
      </c>
      <c r="AJ268" s="411">
        <f t="shared" si="118"/>
        <v>0</v>
      </c>
      <c r="AK268" s="411">
        <f t="shared" si="118"/>
        <v>0</v>
      </c>
      <c r="AL268" s="411">
        <f t="shared" si="118"/>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1">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1"/>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119">Z270</f>
        <v>0</v>
      </c>
      <c r="AA271" s="411">
        <f t="shared" si="119"/>
        <v>0</v>
      </c>
      <c r="AB271" s="411">
        <f t="shared" si="119"/>
        <v>0</v>
      </c>
      <c r="AC271" s="411">
        <f t="shared" si="119"/>
        <v>0</v>
      </c>
      <c r="AD271" s="411">
        <f t="shared" si="119"/>
        <v>0</v>
      </c>
      <c r="AE271" s="411">
        <f t="shared" si="119"/>
        <v>0</v>
      </c>
      <c r="AF271" s="411">
        <f t="shared" si="119"/>
        <v>0</v>
      </c>
      <c r="AG271" s="411">
        <f t="shared" si="119"/>
        <v>0</v>
      </c>
      <c r="AH271" s="411">
        <f t="shared" si="119"/>
        <v>0</v>
      </c>
      <c r="AI271" s="411">
        <f t="shared" si="119"/>
        <v>0</v>
      </c>
      <c r="AJ271" s="411">
        <f t="shared" si="119"/>
        <v>0</v>
      </c>
      <c r="AK271" s="411">
        <f t="shared" si="119"/>
        <v>0</v>
      </c>
      <c r="AL271" s="411">
        <f t="shared" si="119"/>
        <v>0</v>
      </c>
      <c r="AM271" s="297"/>
    </row>
    <row r="272" spans="1:40" s="283" customFormat="1" outlineLevel="1">
      <c r="A272" s="521"/>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8"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1">
        <v>17</v>
      </c>
      <c r="B274" s="519"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120">Z274</f>
        <v>0</v>
      </c>
      <c r="AA275" s="411">
        <f t="shared" si="120"/>
        <v>0</v>
      </c>
      <c r="AB275" s="411">
        <f t="shared" si="120"/>
        <v>0</v>
      </c>
      <c r="AC275" s="411">
        <f t="shared" si="120"/>
        <v>0</v>
      </c>
      <c r="AD275" s="411">
        <f t="shared" si="120"/>
        <v>0</v>
      </c>
      <c r="AE275" s="411">
        <f t="shared" si="120"/>
        <v>0</v>
      </c>
      <c r="AF275" s="411">
        <f t="shared" si="120"/>
        <v>0</v>
      </c>
      <c r="AG275" s="411">
        <f t="shared" si="120"/>
        <v>0</v>
      </c>
      <c r="AH275" s="411">
        <f t="shared" si="120"/>
        <v>0</v>
      </c>
      <c r="AI275" s="411">
        <f t="shared" si="120"/>
        <v>0</v>
      </c>
      <c r="AJ275" s="411">
        <f t="shared" si="120"/>
        <v>0</v>
      </c>
      <c r="AK275" s="411">
        <f t="shared" si="120"/>
        <v>0</v>
      </c>
      <c r="AL275" s="411">
        <f t="shared" si="120"/>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1">
        <v>18</v>
      </c>
      <c r="B277" s="519"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121">Z277</f>
        <v>0</v>
      </c>
      <c r="AA278" s="411">
        <f t="shared" si="121"/>
        <v>0</v>
      </c>
      <c r="AB278" s="411">
        <f t="shared" si="121"/>
        <v>0</v>
      </c>
      <c r="AC278" s="411">
        <f t="shared" si="121"/>
        <v>0</v>
      </c>
      <c r="AD278" s="411">
        <f t="shared" si="121"/>
        <v>0</v>
      </c>
      <c r="AE278" s="411">
        <f t="shared" si="121"/>
        <v>0</v>
      </c>
      <c r="AF278" s="411">
        <f t="shared" si="121"/>
        <v>0</v>
      </c>
      <c r="AG278" s="411">
        <f t="shared" si="121"/>
        <v>0</v>
      </c>
      <c r="AH278" s="411">
        <f t="shared" si="121"/>
        <v>0</v>
      </c>
      <c r="AI278" s="411">
        <f t="shared" si="121"/>
        <v>0</v>
      </c>
      <c r="AJ278" s="411">
        <f t="shared" si="121"/>
        <v>0</v>
      </c>
      <c r="AK278" s="411">
        <f t="shared" si="121"/>
        <v>0</v>
      </c>
      <c r="AL278" s="411">
        <f t="shared" si="121"/>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1">
        <v>19</v>
      </c>
      <c r="B280" s="519"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122">Z280</f>
        <v>0</v>
      </c>
      <c r="AA281" s="411">
        <f t="shared" si="122"/>
        <v>0</v>
      </c>
      <c r="AB281" s="411">
        <f t="shared" si="122"/>
        <v>0</v>
      </c>
      <c r="AC281" s="411">
        <f t="shared" si="122"/>
        <v>0</v>
      </c>
      <c r="AD281" s="411">
        <f t="shared" si="122"/>
        <v>0</v>
      </c>
      <c r="AE281" s="411">
        <f t="shared" si="122"/>
        <v>0</v>
      </c>
      <c r="AF281" s="411">
        <f t="shared" si="122"/>
        <v>0</v>
      </c>
      <c r="AG281" s="411">
        <f t="shared" si="122"/>
        <v>0</v>
      </c>
      <c r="AH281" s="411">
        <f t="shared" si="122"/>
        <v>0</v>
      </c>
      <c r="AI281" s="411">
        <f t="shared" si="122"/>
        <v>0</v>
      </c>
      <c r="AJ281" s="411">
        <f t="shared" si="122"/>
        <v>0</v>
      </c>
      <c r="AK281" s="411">
        <f t="shared" si="122"/>
        <v>0</v>
      </c>
      <c r="AL281" s="411">
        <f t="shared" si="122"/>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1">
        <v>20</v>
      </c>
      <c r="B283" s="519"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123">Y283</f>
        <v>0</v>
      </c>
      <c r="Z284" s="411">
        <f t="shared" si="123"/>
        <v>0</v>
      </c>
      <c r="AA284" s="411">
        <f t="shared" si="123"/>
        <v>0</v>
      </c>
      <c r="AB284" s="411">
        <f t="shared" si="123"/>
        <v>0</v>
      </c>
      <c r="AC284" s="411">
        <f t="shared" si="123"/>
        <v>0</v>
      </c>
      <c r="AD284" s="411">
        <f t="shared" si="123"/>
        <v>0</v>
      </c>
      <c r="AE284" s="411">
        <f t="shared" si="123"/>
        <v>0</v>
      </c>
      <c r="AF284" s="411">
        <f t="shared" si="123"/>
        <v>0</v>
      </c>
      <c r="AG284" s="411">
        <f t="shared" si="123"/>
        <v>0</v>
      </c>
      <c r="AH284" s="411">
        <f t="shared" si="123"/>
        <v>0</v>
      </c>
      <c r="AI284" s="411">
        <f t="shared" si="123"/>
        <v>0</v>
      </c>
      <c r="AJ284" s="411">
        <f t="shared" si="123"/>
        <v>0</v>
      </c>
      <c r="AK284" s="411">
        <f t="shared" si="123"/>
        <v>0</v>
      </c>
      <c r="AL284" s="411">
        <f t="shared" si="123"/>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7"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1">
        <v>21</v>
      </c>
      <c r="B288" s="519" t="s">
        <v>113</v>
      </c>
      <c r="C288" s="291" t="s">
        <v>25</v>
      </c>
      <c r="D288" s="295">
        <v>864090</v>
      </c>
      <c r="E288" s="295">
        <v>864090</v>
      </c>
      <c r="F288" s="295">
        <v>864090</v>
      </c>
      <c r="G288" s="295">
        <v>864090</v>
      </c>
      <c r="H288" s="295">
        <v>864090</v>
      </c>
      <c r="I288" s="295">
        <v>864090</v>
      </c>
      <c r="J288" s="295">
        <v>864090</v>
      </c>
      <c r="K288" s="295">
        <v>863963</v>
      </c>
      <c r="L288" s="295">
        <v>863963</v>
      </c>
      <c r="M288" s="295">
        <v>859983</v>
      </c>
      <c r="N288" s="291"/>
      <c r="O288" s="295">
        <f t="shared" ref="O288:O289" si="124">D288*0.000196</f>
        <v>169.36163999999999</v>
      </c>
      <c r="P288" s="295">
        <f t="shared" ref="P288:P289" si="125">E288*0.000196</f>
        <v>169.36163999999999</v>
      </c>
      <c r="Q288" s="295">
        <f t="shared" ref="Q288:Q289" si="126">F288*0.000196</f>
        <v>169.36163999999999</v>
      </c>
      <c r="R288" s="295">
        <f t="shared" ref="R288:R289" si="127">G288*0.000196</f>
        <v>169.36163999999999</v>
      </c>
      <c r="S288" s="295">
        <f t="shared" ref="S288:S289" si="128">H288*0.000196</f>
        <v>169.36163999999999</v>
      </c>
      <c r="T288" s="295">
        <f t="shared" ref="T288:T289" si="129">I288*0.000196</f>
        <v>169.36163999999999</v>
      </c>
      <c r="U288" s="295">
        <f t="shared" ref="U288:U289" si="130">J288*0.000196</f>
        <v>169.36163999999999</v>
      </c>
      <c r="V288" s="295">
        <f t="shared" ref="V288:V289" si="131">K288*0.000196</f>
        <v>169.336748</v>
      </c>
      <c r="W288" s="295">
        <f t="shared" ref="W288:W289" si="132">L288*0.000196</f>
        <v>169.336748</v>
      </c>
      <c r="X288" s="295">
        <f t="shared" ref="X288:X289" si="133">M288*0.000196</f>
        <v>168.556668</v>
      </c>
      <c r="Y288" s="410">
        <v>0.93</v>
      </c>
      <c r="Z288" s="410">
        <v>7.0000000000000007E-2</v>
      </c>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v>97452</v>
      </c>
      <c r="E289" s="295">
        <v>97452</v>
      </c>
      <c r="F289" s="295">
        <v>97452</v>
      </c>
      <c r="G289" s="295">
        <v>97452</v>
      </c>
      <c r="H289" s="295">
        <v>97452</v>
      </c>
      <c r="I289" s="295">
        <v>97452</v>
      </c>
      <c r="J289" s="295">
        <v>97452</v>
      </c>
      <c r="K289" s="295">
        <v>97444</v>
      </c>
      <c r="L289" s="295">
        <v>97444</v>
      </c>
      <c r="M289" s="295">
        <v>97547</v>
      </c>
      <c r="N289" s="291"/>
      <c r="O289" s="295">
        <f t="shared" si="124"/>
        <v>19.100591999999999</v>
      </c>
      <c r="P289" s="295">
        <f t="shared" si="125"/>
        <v>19.100591999999999</v>
      </c>
      <c r="Q289" s="295">
        <f t="shared" si="126"/>
        <v>19.100591999999999</v>
      </c>
      <c r="R289" s="295">
        <f t="shared" si="127"/>
        <v>19.100591999999999</v>
      </c>
      <c r="S289" s="295">
        <f t="shared" si="128"/>
        <v>19.100591999999999</v>
      </c>
      <c r="T289" s="295">
        <f t="shared" si="129"/>
        <v>19.100591999999999</v>
      </c>
      <c r="U289" s="295">
        <f t="shared" si="130"/>
        <v>19.100591999999999</v>
      </c>
      <c r="V289" s="295">
        <f t="shared" si="131"/>
        <v>19.099024</v>
      </c>
      <c r="W289" s="295">
        <f t="shared" si="132"/>
        <v>19.099024</v>
      </c>
      <c r="X289" s="295">
        <f t="shared" si="133"/>
        <v>19.119212000000001</v>
      </c>
      <c r="Y289" s="411">
        <f t="shared" ref="Y289:AL289" si="134">Y288</f>
        <v>0.93</v>
      </c>
      <c r="Z289" s="411">
        <f t="shared" si="134"/>
        <v>7.0000000000000007E-2</v>
      </c>
      <c r="AA289" s="411">
        <f t="shared" si="134"/>
        <v>0</v>
      </c>
      <c r="AB289" s="411">
        <f t="shared" si="134"/>
        <v>0</v>
      </c>
      <c r="AC289" s="411">
        <f t="shared" si="134"/>
        <v>0</v>
      </c>
      <c r="AD289" s="411">
        <f t="shared" si="134"/>
        <v>0</v>
      </c>
      <c r="AE289" s="411">
        <f t="shared" si="134"/>
        <v>0</v>
      </c>
      <c r="AF289" s="411">
        <f t="shared" si="134"/>
        <v>0</v>
      </c>
      <c r="AG289" s="411">
        <f t="shared" si="134"/>
        <v>0</v>
      </c>
      <c r="AH289" s="411">
        <f t="shared" si="134"/>
        <v>0</v>
      </c>
      <c r="AI289" s="411">
        <f t="shared" si="134"/>
        <v>0</v>
      </c>
      <c r="AJ289" s="411">
        <f t="shared" si="134"/>
        <v>0</v>
      </c>
      <c r="AK289" s="411">
        <f t="shared" si="134"/>
        <v>0</v>
      </c>
      <c r="AL289" s="411">
        <f t="shared" si="134"/>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s="750" customFormat="1" ht="30" outlineLevel="1">
      <c r="A291" s="760">
        <v>22</v>
      </c>
      <c r="B291" s="761" t="s">
        <v>114</v>
      </c>
      <c r="C291" s="746" t="s">
        <v>25</v>
      </c>
      <c r="D291" s="295">
        <v>69942</v>
      </c>
      <c r="E291" s="295">
        <v>69942</v>
      </c>
      <c r="F291" s="295">
        <v>69942</v>
      </c>
      <c r="G291" s="295">
        <v>69942</v>
      </c>
      <c r="H291" s="295">
        <v>69942</v>
      </c>
      <c r="I291" s="295">
        <v>69942</v>
      </c>
      <c r="J291" s="295">
        <v>69942</v>
      </c>
      <c r="K291" s="295">
        <v>69942</v>
      </c>
      <c r="L291" s="295">
        <v>69942</v>
      </c>
      <c r="M291" s="295">
        <v>69942</v>
      </c>
      <c r="N291" s="765"/>
      <c r="O291" s="295">
        <f t="shared" ref="O291:X291" si="135">D291*0.000196</f>
        <v>13.708632</v>
      </c>
      <c r="P291" s="295">
        <f t="shared" si="135"/>
        <v>13.708632</v>
      </c>
      <c r="Q291" s="295">
        <f t="shared" si="135"/>
        <v>13.708632</v>
      </c>
      <c r="R291" s="295">
        <f t="shared" si="135"/>
        <v>13.708632</v>
      </c>
      <c r="S291" s="295">
        <f t="shared" si="135"/>
        <v>13.708632</v>
      </c>
      <c r="T291" s="295">
        <f t="shared" si="135"/>
        <v>13.708632</v>
      </c>
      <c r="U291" s="295">
        <f t="shared" si="135"/>
        <v>13.708632</v>
      </c>
      <c r="V291" s="295">
        <f t="shared" si="135"/>
        <v>13.708632</v>
      </c>
      <c r="W291" s="295">
        <f t="shared" si="135"/>
        <v>13.708632</v>
      </c>
      <c r="X291" s="295">
        <f t="shared" si="135"/>
        <v>13.708632</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 t="shared" ref="Y292:AL292" si="136">Y291</f>
        <v>1</v>
      </c>
      <c r="Z292" s="411">
        <f t="shared" si="136"/>
        <v>0</v>
      </c>
      <c r="AA292" s="411">
        <f t="shared" si="136"/>
        <v>0</v>
      </c>
      <c r="AB292" s="411">
        <f t="shared" si="136"/>
        <v>0</v>
      </c>
      <c r="AC292" s="411">
        <f t="shared" si="136"/>
        <v>0</v>
      </c>
      <c r="AD292" s="411">
        <f t="shared" si="136"/>
        <v>0</v>
      </c>
      <c r="AE292" s="411">
        <f t="shared" si="136"/>
        <v>0</v>
      </c>
      <c r="AF292" s="411">
        <f t="shared" si="136"/>
        <v>0</v>
      </c>
      <c r="AG292" s="411">
        <f t="shared" si="136"/>
        <v>0</v>
      </c>
      <c r="AH292" s="411">
        <f t="shared" si="136"/>
        <v>0</v>
      </c>
      <c r="AI292" s="411">
        <f t="shared" si="136"/>
        <v>0</v>
      </c>
      <c r="AJ292" s="411">
        <f t="shared" si="136"/>
        <v>0</v>
      </c>
      <c r="AK292" s="411">
        <f t="shared" si="136"/>
        <v>0</v>
      </c>
      <c r="AL292" s="411">
        <f t="shared" si="136"/>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1">
        <v>23</v>
      </c>
      <c r="B294" s="519"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 t="shared" ref="Y295:AL295" si="137">Y294</f>
        <v>0</v>
      </c>
      <c r="Z295" s="411">
        <f t="shared" si="137"/>
        <v>0</v>
      </c>
      <c r="AA295" s="411">
        <f t="shared" si="137"/>
        <v>0</v>
      </c>
      <c r="AB295" s="411">
        <f t="shared" si="137"/>
        <v>0</v>
      </c>
      <c r="AC295" s="411">
        <f t="shared" si="137"/>
        <v>0</v>
      </c>
      <c r="AD295" s="411">
        <f t="shared" si="137"/>
        <v>0</v>
      </c>
      <c r="AE295" s="411">
        <f t="shared" si="137"/>
        <v>0</v>
      </c>
      <c r="AF295" s="411">
        <f t="shared" si="137"/>
        <v>0</v>
      </c>
      <c r="AG295" s="411">
        <f t="shared" si="137"/>
        <v>0</v>
      </c>
      <c r="AH295" s="411">
        <f t="shared" si="137"/>
        <v>0</v>
      </c>
      <c r="AI295" s="411">
        <f t="shared" si="137"/>
        <v>0</v>
      </c>
      <c r="AJ295" s="411">
        <f t="shared" si="137"/>
        <v>0</v>
      </c>
      <c r="AK295" s="411">
        <f t="shared" si="137"/>
        <v>0</v>
      </c>
      <c r="AL295" s="411">
        <f t="shared" si="137"/>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1">
        <v>24</v>
      </c>
      <c r="B297" s="519" t="s">
        <v>116</v>
      </c>
      <c r="C297" s="291" t="s">
        <v>25</v>
      </c>
      <c r="D297" s="295">
        <v>6792</v>
      </c>
      <c r="E297" s="295">
        <v>6792</v>
      </c>
      <c r="F297" s="295">
        <v>6792</v>
      </c>
      <c r="G297" s="295">
        <v>6792</v>
      </c>
      <c r="H297" s="295">
        <v>6792</v>
      </c>
      <c r="I297" s="295">
        <v>6792</v>
      </c>
      <c r="J297" s="295">
        <v>6792</v>
      </c>
      <c r="K297" s="295">
        <v>6792</v>
      </c>
      <c r="L297" s="295">
        <v>6792</v>
      </c>
      <c r="M297" s="295">
        <v>6792</v>
      </c>
      <c r="N297" s="291"/>
      <c r="O297" s="295"/>
      <c r="P297" s="295"/>
      <c r="Q297" s="295"/>
      <c r="R297" s="295"/>
      <c r="S297" s="295"/>
      <c r="T297" s="295"/>
      <c r="U297" s="295"/>
      <c r="V297" s="295"/>
      <c r="W297" s="295"/>
      <c r="X297" s="295"/>
      <c r="Y297" s="410">
        <v>1</v>
      </c>
      <c r="Z297" s="410">
        <v>0</v>
      </c>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 t="shared" ref="Y298:AL298" si="138">Y297</f>
        <v>1</v>
      </c>
      <c r="Z298" s="411">
        <f t="shared" si="138"/>
        <v>0</v>
      </c>
      <c r="AA298" s="411">
        <f t="shared" si="138"/>
        <v>0</v>
      </c>
      <c r="AB298" s="411">
        <f t="shared" si="138"/>
        <v>0</v>
      </c>
      <c r="AC298" s="411">
        <f t="shared" si="138"/>
        <v>0</v>
      </c>
      <c r="AD298" s="411">
        <f t="shared" si="138"/>
        <v>0</v>
      </c>
      <c r="AE298" s="411">
        <f t="shared" si="138"/>
        <v>0</v>
      </c>
      <c r="AF298" s="411">
        <f t="shared" si="138"/>
        <v>0</v>
      </c>
      <c r="AG298" s="411">
        <f t="shared" si="138"/>
        <v>0</v>
      </c>
      <c r="AH298" s="411">
        <f t="shared" si="138"/>
        <v>0</v>
      </c>
      <c r="AI298" s="411">
        <f t="shared" si="138"/>
        <v>0</v>
      </c>
      <c r="AJ298" s="411">
        <f t="shared" si="138"/>
        <v>0</v>
      </c>
      <c r="AK298" s="411">
        <f t="shared" si="138"/>
        <v>0</v>
      </c>
      <c r="AL298" s="411">
        <f t="shared" si="138"/>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1">
        <v>25</v>
      </c>
      <c r="B301" s="519"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 t="shared" ref="Y302:AL302" si="139">Y301</f>
        <v>0</v>
      </c>
      <c r="Z302" s="411">
        <f t="shared" si="139"/>
        <v>0</v>
      </c>
      <c r="AA302" s="411">
        <f t="shared" si="139"/>
        <v>0</v>
      </c>
      <c r="AB302" s="411">
        <f t="shared" si="139"/>
        <v>0</v>
      </c>
      <c r="AC302" s="411">
        <f t="shared" si="139"/>
        <v>0</v>
      </c>
      <c r="AD302" s="411">
        <f t="shared" si="139"/>
        <v>0</v>
      </c>
      <c r="AE302" s="411">
        <f t="shared" si="139"/>
        <v>0</v>
      </c>
      <c r="AF302" s="411">
        <f t="shared" si="139"/>
        <v>0</v>
      </c>
      <c r="AG302" s="411">
        <f t="shared" si="139"/>
        <v>0</v>
      </c>
      <c r="AH302" s="411">
        <f t="shared" si="139"/>
        <v>0</v>
      </c>
      <c r="AI302" s="411">
        <f t="shared" si="139"/>
        <v>0</v>
      </c>
      <c r="AJ302" s="411">
        <f t="shared" si="139"/>
        <v>0</v>
      </c>
      <c r="AK302" s="411">
        <f t="shared" si="139"/>
        <v>0</v>
      </c>
      <c r="AL302" s="411">
        <f t="shared" si="139"/>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768"/>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s="750" customFormat="1" outlineLevel="1">
      <c r="A304" s="760">
        <v>26</v>
      </c>
      <c r="B304" s="761" t="s">
        <v>118</v>
      </c>
      <c r="C304" s="746" t="s">
        <v>25</v>
      </c>
      <c r="D304" s="295">
        <v>111513</v>
      </c>
      <c r="E304" s="295">
        <v>109850</v>
      </c>
      <c r="F304" s="295">
        <v>109850</v>
      </c>
      <c r="G304" s="295">
        <v>109850</v>
      </c>
      <c r="H304" s="295">
        <v>109850</v>
      </c>
      <c r="I304" s="295">
        <v>109850</v>
      </c>
      <c r="J304" s="295">
        <v>109850</v>
      </c>
      <c r="K304" s="295">
        <v>109850</v>
      </c>
      <c r="L304" s="295">
        <v>109850</v>
      </c>
      <c r="M304" s="295">
        <v>109850</v>
      </c>
      <c r="N304" s="295">
        <v>12</v>
      </c>
      <c r="O304" s="295">
        <f t="shared" ref="O304:O305" si="140">D304*0.000196</f>
        <v>21.856548</v>
      </c>
      <c r="P304" s="295">
        <f t="shared" ref="P304:P305" si="141">E304*0.000196</f>
        <v>21.5306</v>
      </c>
      <c r="Q304" s="295">
        <f t="shared" ref="Q304:Q305" si="142">F304*0.000196</f>
        <v>21.5306</v>
      </c>
      <c r="R304" s="295">
        <f t="shared" ref="R304:R305" si="143">G304*0.000196</f>
        <v>21.5306</v>
      </c>
      <c r="S304" s="295">
        <f t="shared" ref="S304:S305" si="144">H304*0.000196</f>
        <v>21.5306</v>
      </c>
      <c r="T304" s="295">
        <f t="shared" ref="T304:T305" si="145">I304*0.000196</f>
        <v>21.5306</v>
      </c>
      <c r="U304" s="295">
        <f t="shared" ref="U304:U305" si="146">J304*0.000196</f>
        <v>21.5306</v>
      </c>
      <c r="V304" s="295">
        <f t="shared" ref="V304:V305" si="147">K304*0.000196</f>
        <v>21.5306</v>
      </c>
      <c r="W304" s="295">
        <f t="shared" ref="W304:W305" si="148">L304*0.000196</f>
        <v>21.5306</v>
      </c>
      <c r="X304" s="295">
        <f t="shared" ref="X304:X305" si="149">M304*0.000196</f>
        <v>21.5306</v>
      </c>
      <c r="Y304" s="426">
        <v>0.89700000000000002</v>
      </c>
      <c r="Z304" s="410">
        <v>0</v>
      </c>
      <c r="AA304" s="410">
        <v>0.10299999999999999</v>
      </c>
      <c r="AB304" s="410">
        <v>0</v>
      </c>
      <c r="AC304" s="410"/>
      <c r="AD304" s="410"/>
      <c r="AE304" s="410"/>
      <c r="AF304" s="410"/>
      <c r="AG304" s="415"/>
      <c r="AH304" s="415"/>
      <c r="AI304" s="415"/>
      <c r="AJ304" s="415"/>
      <c r="AK304" s="415"/>
      <c r="AL304" s="415"/>
      <c r="AM304" s="296">
        <f>SUM(Y304:AL304)</f>
        <v>1</v>
      </c>
    </row>
    <row r="305" spans="1:39" outlineLevel="1">
      <c r="B305" s="294" t="s">
        <v>289</v>
      </c>
      <c r="C305" s="291" t="s">
        <v>163</v>
      </c>
      <c r="D305" s="295">
        <v>1032</v>
      </c>
      <c r="E305" s="295">
        <v>2696</v>
      </c>
      <c r="F305" s="295">
        <v>2696</v>
      </c>
      <c r="G305" s="295">
        <v>2696</v>
      </c>
      <c r="H305" s="295">
        <v>2696</v>
      </c>
      <c r="I305" s="295">
        <v>2696</v>
      </c>
      <c r="J305" s="295">
        <v>2696</v>
      </c>
      <c r="K305" s="295">
        <v>2696</v>
      </c>
      <c r="L305" s="295">
        <v>2696</v>
      </c>
      <c r="M305" s="295">
        <v>2696</v>
      </c>
      <c r="N305" s="295">
        <f>N304</f>
        <v>12</v>
      </c>
      <c r="O305" s="295">
        <f t="shared" si="140"/>
        <v>0.20227200000000001</v>
      </c>
      <c r="P305" s="295">
        <f t="shared" si="141"/>
        <v>0.528416</v>
      </c>
      <c r="Q305" s="295">
        <f t="shared" si="142"/>
        <v>0.528416</v>
      </c>
      <c r="R305" s="295">
        <f t="shared" si="143"/>
        <v>0.528416</v>
      </c>
      <c r="S305" s="295">
        <f t="shared" si="144"/>
        <v>0.528416</v>
      </c>
      <c r="T305" s="295">
        <f t="shared" si="145"/>
        <v>0.528416</v>
      </c>
      <c r="U305" s="295">
        <f t="shared" si="146"/>
        <v>0.528416</v>
      </c>
      <c r="V305" s="295">
        <f t="shared" si="147"/>
        <v>0.528416</v>
      </c>
      <c r="W305" s="295">
        <f t="shared" si="148"/>
        <v>0.528416</v>
      </c>
      <c r="X305" s="295">
        <f t="shared" si="149"/>
        <v>0.528416</v>
      </c>
      <c r="Y305" s="411">
        <f t="shared" ref="Y305:AL305" si="150">Y304</f>
        <v>0.89700000000000002</v>
      </c>
      <c r="Z305" s="411">
        <f t="shared" si="150"/>
        <v>0</v>
      </c>
      <c r="AA305" s="411">
        <f t="shared" si="150"/>
        <v>0.10299999999999999</v>
      </c>
      <c r="AB305" s="411">
        <f t="shared" si="150"/>
        <v>0</v>
      </c>
      <c r="AC305" s="411">
        <f t="shared" si="150"/>
        <v>0</v>
      </c>
      <c r="AD305" s="411">
        <f t="shared" si="150"/>
        <v>0</v>
      </c>
      <c r="AE305" s="411">
        <f t="shared" si="150"/>
        <v>0</v>
      </c>
      <c r="AF305" s="411">
        <f t="shared" si="150"/>
        <v>0</v>
      </c>
      <c r="AG305" s="411">
        <f t="shared" si="150"/>
        <v>0</v>
      </c>
      <c r="AH305" s="411">
        <f t="shared" si="150"/>
        <v>0</v>
      </c>
      <c r="AI305" s="411">
        <f t="shared" si="150"/>
        <v>0</v>
      </c>
      <c r="AJ305" s="411">
        <f t="shared" si="150"/>
        <v>0</v>
      </c>
      <c r="AK305" s="411">
        <f t="shared" si="150"/>
        <v>0</v>
      </c>
      <c r="AL305" s="411">
        <f t="shared" si="150"/>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s="750" customFormat="1" ht="30" outlineLevel="1">
      <c r="A307" s="760">
        <v>27</v>
      </c>
      <c r="B307" s="761" t="s">
        <v>119</v>
      </c>
      <c r="C307" s="746" t="s">
        <v>25</v>
      </c>
      <c r="D307" s="295">
        <v>133383</v>
      </c>
      <c r="E307" s="295">
        <v>133383</v>
      </c>
      <c r="F307" s="295">
        <v>133383</v>
      </c>
      <c r="G307" s="295">
        <v>133383</v>
      </c>
      <c r="H307" s="295">
        <v>126216</v>
      </c>
      <c r="I307" s="295">
        <v>105649</v>
      </c>
      <c r="J307" s="295">
        <v>86825</v>
      </c>
      <c r="K307" s="295">
        <v>69505</v>
      </c>
      <c r="L307" s="295">
        <v>50416</v>
      </c>
      <c r="M307" s="295">
        <v>37739</v>
      </c>
      <c r="N307" s="295">
        <v>12</v>
      </c>
      <c r="O307" s="295">
        <f t="shared" ref="O307:O308" si="151">D307*0.000196</f>
        <v>26.143068</v>
      </c>
      <c r="P307" s="295">
        <f t="shared" ref="P307:P308" si="152">E307*0.000196</f>
        <v>26.143068</v>
      </c>
      <c r="Q307" s="295">
        <f t="shared" ref="Q307:Q308" si="153">F307*0.000196</f>
        <v>26.143068</v>
      </c>
      <c r="R307" s="295">
        <f t="shared" ref="R307:R308" si="154">G307*0.000196</f>
        <v>26.143068</v>
      </c>
      <c r="S307" s="295">
        <f t="shared" ref="S307:S308" si="155">H307*0.000196</f>
        <v>24.738336</v>
      </c>
      <c r="T307" s="295">
        <f t="shared" ref="T307:T308" si="156">I307*0.000196</f>
        <v>20.707204000000001</v>
      </c>
      <c r="U307" s="295">
        <f t="shared" ref="U307:U308" si="157">J307*0.000196</f>
        <v>17.017699999999998</v>
      </c>
      <c r="V307" s="295">
        <f t="shared" ref="V307:V308" si="158">K307*0.000196</f>
        <v>13.62298</v>
      </c>
      <c r="W307" s="295">
        <f t="shared" ref="W307:W308" si="159">L307*0.000196</f>
        <v>9.8815360000000005</v>
      </c>
      <c r="X307" s="295">
        <f t="shared" ref="X307:X308" si="160">M307*0.000196</f>
        <v>7.3968439999999998</v>
      </c>
      <c r="Y307" s="426">
        <v>1</v>
      </c>
      <c r="Z307" s="410"/>
      <c r="AA307" s="410"/>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v>44976</v>
      </c>
      <c r="E308" s="295">
        <v>44976</v>
      </c>
      <c r="F308" s="295">
        <v>44976</v>
      </c>
      <c r="G308" s="295">
        <v>44976</v>
      </c>
      <c r="H308" s="295">
        <v>42410</v>
      </c>
      <c r="I308" s="295">
        <v>36279</v>
      </c>
      <c r="J308" s="295">
        <v>30818</v>
      </c>
      <c r="K308" s="295">
        <v>26822</v>
      </c>
      <c r="L308" s="295">
        <v>21962</v>
      </c>
      <c r="M308" s="295">
        <v>16468</v>
      </c>
      <c r="N308" s="295">
        <f>N307</f>
        <v>12</v>
      </c>
      <c r="O308" s="295">
        <f t="shared" si="151"/>
        <v>8.815296</v>
      </c>
      <c r="P308" s="295">
        <f t="shared" si="152"/>
        <v>8.815296</v>
      </c>
      <c r="Q308" s="295">
        <f t="shared" si="153"/>
        <v>8.815296</v>
      </c>
      <c r="R308" s="295">
        <f t="shared" si="154"/>
        <v>8.815296</v>
      </c>
      <c r="S308" s="295">
        <f t="shared" si="155"/>
        <v>8.31236</v>
      </c>
      <c r="T308" s="295">
        <f t="shared" si="156"/>
        <v>7.110684</v>
      </c>
      <c r="U308" s="295">
        <f t="shared" si="157"/>
        <v>6.0403279999999997</v>
      </c>
      <c r="V308" s="295">
        <f t="shared" si="158"/>
        <v>5.2571120000000002</v>
      </c>
      <c r="W308" s="295">
        <f t="shared" si="159"/>
        <v>4.3045520000000002</v>
      </c>
      <c r="X308" s="295">
        <f t="shared" si="160"/>
        <v>3.2277279999999999</v>
      </c>
      <c r="Y308" s="411">
        <f t="shared" ref="Y308:AL308" si="161">Y307</f>
        <v>1</v>
      </c>
      <c r="Z308" s="411">
        <f t="shared" si="161"/>
        <v>0</v>
      </c>
      <c r="AA308" s="411">
        <f t="shared" si="161"/>
        <v>0</v>
      </c>
      <c r="AB308" s="411">
        <f t="shared" si="161"/>
        <v>0</v>
      </c>
      <c r="AC308" s="411">
        <f t="shared" si="161"/>
        <v>0</v>
      </c>
      <c r="AD308" s="411">
        <f t="shared" si="161"/>
        <v>0</v>
      </c>
      <c r="AE308" s="411">
        <f t="shared" si="161"/>
        <v>0</v>
      </c>
      <c r="AF308" s="411">
        <f t="shared" si="161"/>
        <v>0</v>
      </c>
      <c r="AG308" s="411">
        <f t="shared" si="161"/>
        <v>0</v>
      </c>
      <c r="AH308" s="411">
        <f t="shared" si="161"/>
        <v>0</v>
      </c>
      <c r="AI308" s="411">
        <f t="shared" si="161"/>
        <v>0</v>
      </c>
      <c r="AJ308" s="411">
        <f t="shared" si="161"/>
        <v>0</v>
      </c>
      <c r="AK308" s="411">
        <f t="shared" si="161"/>
        <v>0</v>
      </c>
      <c r="AL308" s="411">
        <f t="shared" si="161"/>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1">
        <v>28</v>
      </c>
      <c r="B310" s="519" t="s">
        <v>120</v>
      </c>
      <c r="C310" s="291" t="s">
        <v>25</v>
      </c>
      <c r="D310" s="295"/>
      <c r="E310" s="295"/>
      <c r="F310" s="295"/>
      <c r="G310" s="295"/>
      <c r="H310" s="295"/>
      <c r="I310" s="295"/>
      <c r="J310" s="295"/>
      <c r="K310" s="295"/>
      <c r="L310" s="295"/>
      <c r="M310" s="295"/>
      <c r="N310" s="295">
        <v>12</v>
      </c>
      <c r="O310" s="295"/>
      <c r="P310" s="295"/>
      <c r="Q310" s="762"/>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 t="shared" ref="Y311:AL311" si="162">Y310</f>
        <v>0</v>
      </c>
      <c r="Z311" s="411">
        <f t="shared" si="162"/>
        <v>0</v>
      </c>
      <c r="AA311" s="411">
        <f t="shared" si="162"/>
        <v>0</v>
      </c>
      <c r="AB311" s="411">
        <f t="shared" si="162"/>
        <v>0</v>
      </c>
      <c r="AC311" s="411">
        <f t="shared" si="162"/>
        <v>0</v>
      </c>
      <c r="AD311" s="411">
        <f t="shared" si="162"/>
        <v>0</v>
      </c>
      <c r="AE311" s="411">
        <f t="shared" si="162"/>
        <v>0</v>
      </c>
      <c r="AF311" s="411">
        <f t="shared" si="162"/>
        <v>0</v>
      </c>
      <c r="AG311" s="411">
        <f t="shared" si="162"/>
        <v>0</v>
      </c>
      <c r="AH311" s="411">
        <f t="shared" si="162"/>
        <v>0</v>
      </c>
      <c r="AI311" s="411">
        <f t="shared" si="162"/>
        <v>0</v>
      </c>
      <c r="AJ311" s="411">
        <f t="shared" si="162"/>
        <v>0</v>
      </c>
      <c r="AK311" s="411">
        <f t="shared" si="162"/>
        <v>0</v>
      </c>
      <c r="AL311" s="411">
        <f t="shared" si="162"/>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1">
        <v>29</v>
      </c>
      <c r="B313" s="519"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 t="shared" ref="Y314:AL314" si="163">Y313</f>
        <v>0</v>
      </c>
      <c r="Z314" s="411">
        <f t="shared" si="163"/>
        <v>0</v>
      </c>
      <c r="AA314" s="411">
        <f t="shared" si="163"/>
        <v>0</v>
      </c>
      <c r="AB314" s="411">
        <f t="shared" si="163"/>
        <v>0</v>
      </c>
      <c r="AC314" s="411">
        <f t="shared" si="163"/>
        <v>0</v>
      </c>
      <c r="AD314" s="411">
        <f t="shared" si="163"/>
        <v>0</v>
      </c>
      <c r="AE314" s="411">
        <f t="shared" si="163"/>
        <v>0</v>
      </c>
      <c r="AF314" s="411">
        <f t="shared" si="163"/>
        <v>0</v>
      </c>
      <c r="AG314" s="411">
        <f t="shared" si="163"/>
        <v>0</v>
      </c>
      <c r="AH314" s="411">
        <f t="shared" si="163"/>
        <v>0</v>
      </c>
      <c r="AI314" s="411">
        <f t="shared" si="163"/>
        <v>0</v>
      </c>
      <c r="AJ314" s="411">
        <f t="shared" si="163"/>
        <v>0</v>
      </c>
      <c r="AK314" s="411">
        <f t="shared" si="163"/>
        <v>0</v>
      </c>
      <c r="AL314" s="411">
        <f t="shared" si="163"/>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1">
        <v>30</v>
      </c>
      <c r="B316" s="519"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 t="shared" ref="Y317:AL317" si="164">Y316</f>
        <v>0</v>
      </c>
      <c r="Z317" s="411">
        <f t="shared" si="164"/>
        <v>0</v>
      </c>
      <c r="AA317" s="411">
        <f t="shared" si="164"/>
        <v>0</v>
      </c>
      <c r="AB317" s="411">
        <f t="shared" si="164"/>
        <v>0</v>
      </c>
      <c r="AC317" s="411">
        <f t="shared" si="164"/>
        <v>0</v>
      </c>
      <c r="AD317" s="411">
        <f t="shared" si="164"/>
        <v>0</v>
      </c>
      <c r="AE317" s="411">
        <f t="shared" si="164"/>
        <v>0</v>
      </c>
      <c r="AF317" s="411">
        <f t="shared" si="164"/>
        <v>0</v>
      </c>
      <c r="AG317" s="411">
        <f t="shared" si="164"/>
        <v>0</v>
      </c>
      <c r="AH317" s="411">
        <f t="shared" si="164"/>
        <v>0</v>
      </c>
      <c r="AI317" s="411">
        <f t="shared" si="164"/>
        <v>0</v>
      </c>
      <c r="AJ317" s="411">
        <f t="shared" si="164"/>
        <v>0</v>
      </c>
      <c r="AK317" s="411">
        <f t="shared" si="164"/>
        <v>0</v>
      </c>
      <c r="AL317" s="411">
        <f t="shared" si="164"/>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1">
        <v>31</v>
      </c>
      <c r="B319" s="519"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 t="shared" ref="Y320:AL320" si="165">Y319</f>
        <v>0</v>
      </c>
      <c r="Z320" s="411">
        <f t="shared" si="165"/>
        <v>0</v>
      </c>
      <c r="AA320" s="411">
        <f t="shared" si="165"/>
        <v>0</v>
      </c>
      <c r="AB320" s="411">
        <f t="shared" si="165"/>
        <v>0</v>
      </c>
      <c r="AC320" s="411">
        <f t="shared" si="165"/>
        <v>0</v>
      </c>
      <c r="AD320" s="411">
        <f t="shared" si="165"/>
        <v>0</v>
      </c>
      <c r="AE320" s="411">
        <f t="shared" si="165"/>
        <v>0</v>
      </c>
      <c r="AF320" s="411">
        <f t="shared" si="165"/>
        <v>0</v>
      </c>
      <c r="AG320" s="411">
        <f t="shared" si="165"/>
        <v>0</v>
      </c>
      <c r="AH320" s="411">
        <f t="shared" si="165"/>
        <v>0</v>
      </c>
      <c r="AI320" s="411">
        <f t="shared" si="165"/>
        <v>0</v>
      </c>
      <c r="AJ320" s="411">
        <f t="shared" si="165"/>
        <v>0</v>
      </c>
      <c r="AK320" s="411">
        <f t="shared" si="165"/>
        <v>0</v>
      </c>
      <c r="AL320" s="411">
        <f t="shared" si="165"/>
        <v>0</v>
      </c>
      <c r="AM320" s="306"/>
    </row>
    <row r="321" spans="1:39" outlineLevel="1">
      <c r="B321" s="519"/>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1">
        <v>32</v>
      </c>
      <c r="B322" s="519"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 t="shared" ref="Y323:AL323" si="166">Y322</f>
        <v>0</v>
      </c>
      <c r="Z323" s="411">
        <f t="shared" si="166"/>
        <v>0</v>
      </c>
      <c r="AA323" s="411">
        <f t="shared" si="166"/>
        <v>0</v>
      </c>
      <c r="AB323" s="411">
        <f t="shared" si="166"/>
        <v>0</v>
      </c>
      <c r="AC323" s="411">
        <f t="shared" si="166"/>
        <v>0</v>
      </c>
      <c r="AD323" s="411">
        <f t="shared" si="166"/>
        <v>0</v>
      </c>
      <c r="AE323" s="411">
        <f t="shared" si="166"/>
        <v>0</v>
      </c>
      <c r="AF323" s="411">
        <f t="shared" si="166"/>
        <v>0</v>
      </c>
      <c r="AG323" s="411">
        <f t="shared" si="166"/>
        <v>0</v>
      </c>
      <c r="AH323" s="411">
        <f t="shared" si="166"/>
        <v>0</v>
      </c>
      <c r="AI323" s="411">
        <f t="shared" si="166"/>
        <v>0</v>
      </c>
      <c r="AJ323" s="411">
        <f t="shared" si="166"/>
        <v>0</v>
      </c>
      <c r="AK323" s="411">
        <f t="shared" si="166"/>
        <v>0</v>
      </c>
      <c r="AL323" s="411">
        <f t="shared" si="166"/>
        <v>0</v>
      </c>
      <c r="AM323" s="306"/>
    </row>
    <row r="324" spans="1:39" outlineLevel="1">
      <c r="B324" s="519"/>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1">
        <v>33</v>
      </c>
      <c r="B326" s="519"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 t="shared" ref="Y327:AL327" si="167">Y326</f>
        <v>0</v>
      </c>
      <c r="Z327" s="411">
        <f t="shared" si="167"/>
        <v>0</v>
      </c>
      <c r="AA327" s="411">
        <f t="shared" si="167"/>
        <v>0</v>
      </c>
      <c r="AB327" s="411">
        <f t="shared" si="167"/>
        <v>0</v>
      </c>
      <c r="AC327" s="411">
        <f t="shared" si="167"/>
        <v>0</v>
      </c>
      <c r="AD327" s="411">
        <f t="shared" si="167"/>
        <v>0</v>
      </c>
      <c r="AE327" s="411">
        <f t="shared" si="167"/>
        <v>0</v>
      </c>
      <c r="AF327" s="411">
        <f t="shared" si="167"/>
        <v>0</v>
      </c>
      <c r="AG327" s="411">
        <f t="shared" si="167"/>
        <v>0</v>
      </c>
      <c r="AH327" s="411">
        <f t="shared" si="167"/>
        <v>0</v>
      </c>
      <c r="AI327" s="411">
        <f t="shared" si="167"/>
        <v>0</v>
      </c>
      <c r="AJ327" s="411">
        <f t="shared" si="167"/>
        <v>0</v>
      </c>
      <c r="AK327" s="411">
        <f t="shared" si="167"/>
        <v>0</v>
      </c>
      <c r="AL327" s="411">
        <f t="shared" si="167"/>
        <v>0</v>
      </c>
      <c r="AM327" s="306"/>
    </row>
    <row r="328" spans="1:39" outlineLevel="1">
      <c r="B328" s="519"/>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1">
        <v>34</v>
      </c>
      <c r="B329" s="519"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 t="shared" ref="Y330:AL330" si="168">Y329</f>
        <v>0</v>
      </c>
      <c r="Z330" s="411">
        <f t="shared" si="168"/>
        <v>0</v>
      </c>
      <c r="AA330" s="411">
        <f t="shared" si="168"/>
        <v>0</v>
      </c>
      <c r="AB330" s="411">
        <f t="shared" si="168"/>
        <v>0</v>
      </c>
      <c r="AC330" s="411">
        <f t="shared" si="168"/>
        <v>0</v>
      </c>
      <c r="AD330" s="411">
        <f t="shared" si="168"/>
        <v>0</v>
      </c>
      <c r="AE330" s="411">
        <f t="shared" si="168"/>
        <v>0</v>
      </c>
      <c r="AF330" s="411">
        <f t="shared" si="168"/>
        <v>0</v>
      </c>
      <c r="AG330" s="411">
        <f t="shared" si="168"/>
        <v>0</v>
      </c>
      <c r="AH330" s="411">
        <f t="shared" si="168"/>
        <v>0</v>
      </c>
      <c r="AI330" s="411">
        <f t="shared" si="168"/>
        <v>0</v>
      </c>
      <c r="AJ330" s="411">
        <f t="shared" si="168"/>
        <v>0</v>
      </c>
      <c r="AK330" s="411">
        <f t="shared" si="168"/>
        <v>0</v>
      </c>
      <c r="AL330" s="411">
        <f t="shared" si="168"/>
        <v>0</v>
      </c>
      <c r="AM330" s="306"/>
    </row>
    <row r="331" spans="1:39" outlineLevel="1">
      <c r="B331" s="519"/>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1">
        <v>35</v>
      </c>
      <c r="B332" s="519"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 t="shared" ref="Y333:AL333" si="169">Y332</f>
        <v>0</v>
      </c>
      <c r="Z333" s="411">
        <f t="shared" si="169"/>
        <v>0</v>
      </c>
      <c r="AA333" s="411">
        <f t="shared" si="169"/>
        <v>0</v>
      </c>
      <c r="AB333" s="411">
        <f t="shared" si="169"/>
        <v>0</v>
      </c>
      <c r="AC333" s="411">
        <f t="shared" si="169"/>
        <v>0</v>
      </c>
      <c r="AD333" s="411">
        <f t="shared" si="169"/>
        <v>0</v>
      </c>
      <c r="AE333" s="411">
        <f t="shared" si="169"/>
        <v>0</v>
      </c>
      <c r="AF333" s="411">
        <f t="shared" si="169"/>
        <v>0</v>
      </c>
      <c r="AG333" s="411">
        <f t="shared" si="169"/>
        <v>0</v>
      </c>
      <c r="AH333" s="411">
        <f t="shared" si="169"/>
        <v>0</v>
      </c>
      <c r="AI333" s="411">
        <f t="shared" si="169"/>
        <v>0</v>
      </c>
      <c r="AJ333" s="411">
        <f t="shared" si="169"/>
        <v>0</v>
      </c>
      <c r="AK333" s="411">
        <f t="shared" si="169"/>
        <v>0</v>
      </c>
      <c r="AL333" s="411">
        <f t="shared" si="169"/>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30" outlineLevel="1">
      <c r="A336" s="521">
        <v>36</v>
      </c>
      <c r="B336" s="739" t="s">
        <v>683</v>
      </c>
      <c r="C336" s="291" t="s">
        <v>25</v>
      </c>
      <c r="D336" s="295">
        <v>108513</v>
      </c>
      <c r="E336" s="295">
        <v>108513</v>
      </c>
      <c r="F336" s="295">
        <v>108513</v>
      </c>
      <c r="G336" s="295">
        <v>108513</v>
      </c>
      <c r="H336" s="295">
        <v>108513</v>
      </c>
      <c r="I336" s="295">
        <v>108513</v>
      </c>
      <c r="J336" s="295">
        <v>108513</v>
      </c>
      <c r="K336" s="295">
        <v>101200</v>
      </c>
      <c r="L336" s="295">
        <v>69840</v>
      </c>
      <c r="M336" s="295">
        <v>69840</v>
      </c>
      <c r="N336" s="295">
        <v>12</v>
      </c>
      <c r="O336" s="295">
        <f t="shared" ref="O336:X336" si="170">D336*0.000196</f>
        <v>21.268547999999999</v>
      </c>
      <c r="P336" s="295">
        <f t="shared" si="170"/>
        <v>21.268547999999999</v>
      </c>
      <c r="Q336" s="295">
        <f t="shared" si="170"/>
        <v>21.268547999999999</v>
      </c>
      <c r="R336" s="295">
        <f t="shared" si="170"/>
        <v>21.268547999999999</v>
      </c>
      <c r="S336" s="295">
        <f t="shared" si="170"/>
        <v>21.268547999999999</v>
      </c>
      <c r="T336" s="295">
        <f t="shared" si="170"/>
        <v>21.268547999999999</v>
      </c>
      <c r="U336" s="295">
        <f t="shared" si="170"/>
        <v>21.268547999999999</v>
      </c>
      <c r="V336" s="295">
        <f t="shared" si="170"/>
        <v>19.8352</v>
      </c>
      <c r="W336" s="295">
        <f t="shared" si="170"/>
        <v>13.688639999999999</v>
      </c>
      <c r="X336" s="295">
        <f t="shared" si="170"/>
        <v>13.688639999999999</v>
      </c>
      <c r="Y336" s="410">
        <v>1</v>
      </c>
      <c r="Z336" s="410"/>
      <c r="AA336" s="410"/>
      <c r="AB336" s="410"/>
      <c r="AC336" s="410"/>
      <c r="AD336" s="410"/>
      <c r="AE336" s="410"/>
      <c r="AF336" s="410"/>
      <c r="AG336" s="415"/>
      <c r="AH336" s="415"/>
      <c r="AI336" s="415"/>
      <c r="AJ336" s="415"/>
      <c r="AK336" s="415"/>
      <c r="AL336" s="415"/>
      <c r="AM336" s="296">
        <f>SUM(Y336:AL336)</f>
        <v>1</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 t="shared" ref="Y337:AL337" si="171">Y336</f>
        <v>1</v>
      </c>
      <c r="Z337" s="411">
        <f t="shared" si="171"/>
        <v>0</v>
      </c>
      <c r="AA337" s="411">
        <f t="shared" si="171"/>
        <v>0</v>
      </c>
      <c r="AB337" s="411">
        <f t="shared" si="171"/>
        <v>0</v>
      </c>
      <c r="AC337" s="411">
        <f t="shared" si="171"/>
        <v>0</v>
      </c>
      <c r="AD337" s="411">
        <f t="shared" si="171"/>
        <v>0</v>
      </c>
      <c r="AE337" s="411">
        <f t="shared" si="171"/>
        <v>0</v>
      </c>
      <c r="AF337" s="411">
        <f t="shared" si="171"/>
        <v>0</v>
      </c>
      <c r="AG337" s="411">
        <f t="shared" si="171"/>
        <v>0</v>
      </c>
      <c r="AH337" s="411">
        <f t="shared" si="171"/>
        <v>0</v>
      </c>
      <c r="AI337" s="411">
        <f t="shared" si="171"/>
        <v>0</v>
      </c>
      <c r="AJ337" s="411">
        <f t="shared" si="171"/>
        <v>0</v>
      </c>
      <c r="AK337" s="411">
        <f t="shared" si="171"/>
        <v>0</v>
      </c>
      <c r="AL337" s="411">
        <f t="shared" si="171"/>
        <v>0</v>
      </c>
      <c r="AM337" s="306"/>
    </row>
    <row r="338" spans="1:39" outlineLevel="1">
      <c r="B338" s="519"/>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1">
        <v>37</v>
      </c>
      <c r="B339" s="519"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 t="shared" ref="Y340:AL340" si="172">Y339</f>
        <v>0</v>
      </c>
      <c r="Z340" s="411">
        <f t="shared" si="172"/>
        <v>0</v>
      </c>
      <c r="AA340" s="411">
        <f t="shared" si="172"/>
        <v>0</v>
      </c>
      <c r="AB340" s="411">
        <f t="shared" si="172"/>
        <v>0</v>
      </c>
      <c r="AC340" s="411">
        <f t="shared" si="172"/>
        <v>0</v>
      </c>
      <c r="AD340" s="411">
        <f t="shared" si="172"/>
        <v>0</v>
      </c>
      <c r="AE340" s="411">
        <f t="shared" si="172"/>
        <v>0</v>
      </c>
      <c r="AF340" s="411">
        <f t="shared" si="172"/>
        <v>0</v>
      </c>
      <c r="AG340" s="411">
        <f t="shared" si="172"/>
        <v>0</v>
      </c>
      <c r="AH340" s="411">
        <f t="shared" si="172"/>
        <v>0</v>
      </c>
      <c r="AI340" s="411">
        <f t="shared" si="172"/>
        <v>0</v>
      </c>
      <c r="AJ340" s="411">
        <f t="shared" si="172"/>
        <v>0</v>
      </c>
      <c r="AK340" s="411">
        <f t="shared" si="172"/>
        <v>0</v>
      </c>
      <c r="AL340" s="411">
        <f t="shared" si="172"/>
        <v>0</v>
      </c>
      <c r="AM340" s="306"/>
    </row>
    <row r="341" spans="1:39" outlineLevel="1">
      <c r="B341" s="519"/>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1">
        <v>38</v>
      </c>
      <c r="B342" s="519"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 t="shared" ref="Y343:AL343" si="173">Y342</f>
        <v>0</v>
      </c>
      <c r="Z343" s="411">
        <f t="shared" si="173"/>
        <v>0</v>
      </c>
      <c r="AA343" s="411">
        <f t="shared" si="173"/>
        <v>0</v>
      </c>
      <c r="AB343" s="411">
        <f t="shared" si="173"/>
        <v>0</v>
      </c>
      <c r="AC343" s="411">
        <f t="shared" si="173"/>
        <v>0</v>
      </c>
      <c r="AD343" s="411">
        <f t="shared" si="173"/>
        <v>0</v>
      </c>
      <c r="AE343" s="411">
        <f t="shared" si="173"/>
        <v>0</v>
      </c>
      <c r="AF343" s="411">
        <f t="shared" si="173"/>
        <v>0</v>
      </c>
      <c r="AG343" s="411">
        <f t="shared" si="173"/>
        <v>0</v>
      </c>
      <c r="AH343" s="411">
        <f t="shared" si="173"/>
        <v>0</v>
      </c>
      <c r="AI343" s="411">
        <f t="shared" si="173"/>
        <v>0</v>
      </c>
      <c r="AJ343" s="411">
        <f t="shared" si="173"/>
        <v>0</v>
      </c>
      <c r="AK343" s="411">
        <f t="shared" si="173"/>
        <v>0</v>
      </c>
      <c r="AL343" s="411">
        <f t="shared" si="173"/>
        <v>0</v>
      </c>
      <c r="AM343" s="306"/>
    </row>
    <row r="344" spans="1:39" outlineLevel="1">
      <c r="B344" s="519"/>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1">
        <v>39</v>
      </c>
      <c r="B345" s="519"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 t="shared" ref="Y346:AL346" si="174">Y345</f>
        <v>0</v>
      </c>
      <c r="Z346" s="411">
        <f t="shared" si="174"/>
        <v>0</v>
      </c>
      <c r="AA346" s="411">
        <f t="shared" si="174"/>
        <v>0</v>
      </c>
      <c r="AB346" s="411">
        <f t="shared" si="174"/>
        <v>0</v>
      </c>
      <c r="AC346" s="411">
        <f t="shared" si="174"/>
        <v>0</v>
      </c>
      <c r="AD346" s="411">
        <f t="shared" si="174"/>
        <v>0</v>
      </c>
      <c r="AE346" s="411">
        <f t="shared" si="174"/>
        <v>0</v>
      </c>
      <c r="AF346" s="411">
        <f t="shared" si="174"/>
        <v>0</v>
      </c>
      <c r="AG346" s="411">
        <f t="shared" si="174"/>
        <v>0</v>
      </c>
      <c r="AH346" s="411">
        <f t="shared" si="174"/>
        <v>0</v>
      </c>
      <c r="AI346" s="411">
        <f t="shared" si="174"/>
        <v>0</v>
      </c>
      <c r="AJ346" s="411">
        <f t="shared" si="174"/>
        <v>0</v>
      </c>
      <c r="AK346" s="411">
        <f t="shared" si="174"/>
        <v>0</v>
      </c>
      <c r="AL346" s="411">
        <f t="shared" si="174"/>
        <v>0</v>
      </c>
      <c r="AM346" s="306"/>
    </row>
    <row r="347" spans="1:39" outlineLevel="1">
      <c r="B347" s="519"/>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1">
        <v>40</v>
      </c>
      <c r="B348" s="519"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 t="shared" ref="Y349:AL349" si="175">Y348</f>
        <v>0</v>
      </c>
      <c r="Z349" s="411">
        <f t="shared" si="175"/>
        <v>0</v>
      </c>
      <c r="AA349" s="411">
        <f t="shared" si="175"/>
        <v>0</v>
      </c>
      <c r="AB349" s="411">
        <f t="shared" si="175"/>
        <v>0</v>
      </c>
      <c r="AC349" s="411">
        <f t="shared" si="175"/>
        <v>0</v>
      </c>
      <c r="AD349" s="411">
        <f t="shared" si="175"/>
        <v>0</v>
      </c>
      <c r="AE349" s="411">
        <f t="shared" si="175"/>
        <v>0</v>
      </c>
      <c r="AF349" s="411">
        <f t="shared" si="175"/>
        <v>0</v>
      </c>
      <c r="AG349" s="411">
        <f t="shared" si="175"/>
        <v>0</v>
      </c>
      <c r="AH349" s="411">
        <f t="shared" si="175"/>
        <v>0</v>
      </c>
      <c r="AI349" s="411">
        <f t="shared" si="175"/>
        <v>0</v>
      </c>
      <c r="AJ349" s="411">
        <f t="shared" si="175"/>
        <v>0</v>
      </c>
      <c r="AK349" s="411">
        <f t="shared" si="175"/>
        <v>0</v>
      </c>
      <c r="AL349" s="411">
        <f t="shared" si="175"/>
        <v>0</v>
      </c>
      <c r="AM349" s="306"/>
    </row>
    <row r="350" spans="1:39" outlineLevel="1">
      <c r="B350" s="519"/>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1">
        <v>41</v>
      </c>
      <c r="B351" s="519"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 t="shared" ref="Y352:AL352" si="176">Y351</f>
        <v>0</v>
      </c>
      <c r="Z352" s="411">
        <f t="shared" si="176"/>
        <v>0</v>
      </c>
      <c r="AA352" s="411">
        <f t="shared" si="176"/>
        <v>0</v>
      </c>
      <c r="AB352" s="411">
        <f t="shared" si="176"/>
        <v>0</v>
      </c>
      <c r="AC352" s="411">
        <f t="shared" si="176"/>
        <v>0</v>
      </c>
      <c r="AD352" s="411">
        <f t="shared" si="176"/>
        <v>0</v>
      </c>
      <c r="AE352" s="411">
        <f t="shared" si="176"/>
        <v>0</v>
      </c>
      <c r="AF352" s="411">
        <f t="shared" si="176"/>
        <v>0</v>
      </c>
      <c r="AG352" s="411">
        <f t="shared" si="176"/>
        <v>0</v>
      </c>
      <c r="AH352" s="411">
        <f t="shared" si="176"/>
        <v>0</v>
      </c>
      <c r="AI352" s="411">
        <f t="shared" si="176"/>
        <v>0</v>
      </c>
      <c r="AJ352" s="411">
        <f t="shared" si="176"/>
        <v>0</v>
      </c>
      <c r="AK352" s="411">
        <f t="shared" si="176"/>
        <v>0</v>
      </c>
      <c r="AL352" s="411">
        <f t="shared" si="176"/>
        <v>0</v>
      </c>
      <c r="AM352" s="306"/>
    </row>
    <row r="353" spans="1:39" outlineLevel="1">
      <c r="B353" s="519"/>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1">
        <v>42</v>
      </c>
      <c r="B354" s="519"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7"/>
      <c r="O355" s="295"/>
      <c r="P355" s="295"/>
      <c r="Q355" s="295"/>
      <c r="R355" s="295"/>
      <c r="S355" s="295"/>
      <c r="T355" s="295"/>
      <c r="U355" s="295"/>
      <c r="V355" s="295"/>
      <c r="W355" s="295"/>
      <c r="X355" s="295"/>
      <c r="Y355" s="411">
        <f t="shared" ref="Y355:AL355" si="177">Y354</f>
        <v>0</v>
      </c>
      <c r="Z355" s="411">
        <f t="shared" si="177"/>
        <v>0</v>
      </c>
      <c r="AA355" s="411">
        <f t="shared" si="177"/>
        <v>0</v>
      </c>
      <c r="AB355" s="411">
        <f t="shared" si="177"/>
        <v>0</v>
      </c>
      <c r="AC355" s="411">
        <f t="shared" si="177"/>
        <v>0</v>
      </c>
      <c r="AD355" s="411">
        <f t="shared" si="177"/>
        <v>0</v>
      </c>
      <c r="AE355" s="411">
        <f t="shared" si="177"/>
        <v>0</v>
      </c>
      <c r="AF355" s="411">
        <f t="shared" si="177"/>
        <v>0</v>
      </c>
      <c r="AG355" s="411">
        <f t="shared" si="177"/>
        <v>0</v>
      </c>
      <c r="AH355" s="411">
        <f t="shared" si="177"/>
        <v>0</v>
      </c>
      <c r="AI355" s="411">
        <f t="shared" si="177"/>
        <v>0</v>
      </c>
      <c r="AJ355" s="411">
        <f t="shared" si="177"/>
        <v>0</v>
      </c>
      <c r="AK355" s="411">
        <f t="shared" si="177"/>
        <v>0</v>
      </c>
      <c r="AL355" s="411">
        <f t="shared" si="177"/>
        <v>0</v>
      </c>
      <c r="AM355" s="306"/>
    </row>
    <row r="356" spans="1:39" outlineLevel="1">
      <c r="B356" s="519"/>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1">
        <v>43</v>
      </c>
      <c r="B357" s="519"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 t="shared" ref="Y358:AL358" si="178">Y357</f>
        <v>0</v>
      </c>
      <c r="Z358" s="411">
        <f t="shared" si="178"/>
        <v>0</v>
      </c>
      <c r="AA358" s="411">
        <f t="shared" si="178"/>
        <v>0</v>
      </c>
      <c r="AB358" s="411">
        <f t="shared" si="178"/>
        <v>0</v>
      </c>
      <c r="AC358" s="411">
        <f t="shared" si="178"/>
        <v>0</v>
      </c>
      <c r="AD358" s="411">
        <f t="shared" si="178"/>
        <v>0</v>
      </c>
      <c r="AE358" s="411">
        <f t="shared" si="178"/>
        <v>0</v>
      </c>
      <c r="AF358" s="411">
        <f t="shared" si="178"/>
        <v>0</v>
      </c>
      <c r="AG358" s="411">
        <f t="shared" si="178"/>
        <v>0</v>
      </c>
      <c r="AH358" s="411">
        <f t="shared" si="178"/>
        <v>0</v>
      </c>
      <c r="AI358" s="411">
        <f t="shared" si="178"/>
        <v>0</v>
      </c>
      <c r="AJ358" s="411">
        <f t="shared" si="178"/>
        <v>0</v>
      </c>
      <c r="AK358" s="411">
        <f t="shared" si="178"/>
        <v>0</v>
      </c>
      <c r="AL358" s="411">
        <f t="shared" si="178"/>
        <v>0</v>
      </c>
      <c r="AM358" s="306"/>
    </row>
    <row r="359" spans="1:39" outlineLevel="1">
      <c r="B359" s="519"/>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1">
        <v>44</v>
      </c>
      <c r="B360" s="519"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 t="shared" ref="Y361:AL361" si="179">Y360</f>
        <v>0</v>
      </c>
      <c r="Z361" s="411">
        <f t="shared" si="179"/>
        <v>0</v>
      </c>
      <c r="AA361" s="411">
        <f t="shared" si="179"/>
        <v>0</v>
      </c>
      <c r="AB361" s="411">
        <f t="shared" si="179"/>
        <v>0</v>
      </c>
      <c r="AC361" s="411">
        <f t="shared" si="179"/>
        <v>0</v>
      </c>
      <c r="AD361" s="411">
        <f t="shared" si="179"/>
        <v>0</v>
      </c>
      <c r="AE361" s="411">
        <f t="shared" si="179"/>
        <v>0</v>
      </c>
      <c r="AF361" s="411">
        <f t="shared" si="179"/>
        <v>0</v>
      </c>
      <c r="AG361" s="411">
        <f t="shared" si="179"/>
        <v>0</v>
      </c>
      <c r="AH361" s="411">
        <f t="shared" si="179"/>
        <v>0</v>
      </c>
      <c r="AI361" s="411">
        <f t="shared" si="179"/>
        <v>0</v>
      </c>
      <c r="AJ361" s="411">
        <f t="shared" si="179"/>
        <v>0</v>
      </c>
      <c r="AK361" s="411">
        <f t="shared" si="179"/>
        <v>0</v>
      </c>
      <c r="AL361" s="411">
        <f t="shared" si="179"/>
        <v>0</v>
      </c>
      <c r="AM361" s="306"/>
    </row>
    <row r="362" spans="1:39" outlineLevel="1">
      <c r="B362" s="519"/>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1">
        <v>45</v>
      </c>
      <c r="B363" s="519"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 t="shared" ref="Y364:AL364" si="180">Y363</f>
        <v>0</v>
      </c>
      <c r="Z364" s="411">
        <f t="shared" si="180"/>
        <v>0</v>
      </c>
      <c r="AA364" s="411">
        <f t="shared" si="180"/>
        <v>0</v>
      </c>
      <c r="AB364" s="411">
        <f t="shared" si="180"/>
        <v>0</v>
      </c>
      <c r="AC364" s="411">
        <f t="shared" si="180"/>
        <v>0</v>
      </c>
      <c r="AD364" s="411">
        <f t="shared" si="180"/>
        <v>0</v>
      </c>
      <c r="AE364" s="411">
        <f t="shared" si="180"/>
        <v>0</v>
      </c>
      <c r="AF364" s="411">
        <f t="shared" si="180"/>
        <v>0</v>
      </c>
      <c r="AG364" s="411">
        <f t="shared" si="180"/>
        <v>0</v>
      </c>
      <c r="AH364" s="411">
        <f t="shared" si="180"/>
        <v>0</v>
      </c>
      <c r="AI364" s="411">
        <f t="shared" si="180"/>
        <v>0</v>
      </c>
      <c r="AJ364" s="411">
        <f t="shared" si="180"/>
        <v>0</v>
      </c>
      <c r="AK364" s="411">
        <f t="shared" si="180"/>
        <v>0</v>
      </c>
      <c r="AL364" s="411">
        <f t="shared" si="180"/>
        <v>0</v>
      </c>
      <c r="AM364" s="306"/>
    </row>
    <row r="365" spans="1:39" outlineLevel="1">
      <c r="B365" s="519"/>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1">
        <v>46</v>
      </c>
      <c r="B366" s="519"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 t="shared" ref="Y367:AL367" si="181">Y366</f>
        <v>0</v>
      </c>
      <c r="Z367" s="411">
        <f t="shared" si="181"/>
        <v>0</v>
      </c>
      <c r="AA367" s="411">
        <f t="shared" si="181"/>
        <v>0</v>
      </c>
      <c r="AB367" s="411">
        <f t="shared" si="181"/>
        <v>0</v>
      </c>
      <c r="AC367" s="411">
        <f t="shared" si="181"/>
        <v>0</v>
      </c>
      <c r="AD367" s="411">
        <f t="shared" si="181"/>
        <v>0</v>
      </c>
      <c r="AE367" s="411">
        <f t="shared" si="181"/>
        <v>0</v>
      </c>
      <c r="AF367" s="411">
        <f t="shared" si="181"/>
        <v>0</v>
      </c>
      <c r="AG367" s="411">
        <f t="shared" si="181"/>
        <v>0</v>
      </c>
      <c r="AH367" s="411">
        <f t="shared" si="181"/>
        <v>0</v>
      </c>
      <c r="AI367" s="411">
        <f t="shared" si="181"/>
        <v>0</v>
      </c>
      <c r="AJ367" s="411">
        <f t="shared" si="181"/>
        <v>0</v>
      </c>
      <c r="AK367" s="411">
        <f t="shared" si="181"/>
        <v>0</v>
      </c>
      <c r="AL367" s="411">
        <f t="shared" si="181"/>
        <v>0</v>
      </c>
      <c r="AM367" s="306"/>
    </row>
    <row r="368" spans="1:39" outlineLevel="1">
      <c r="B368" s="519"/>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1">
        <v>47</v>
      </c>
      <c r="B369" s="519"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 t="shared" ref="Y370:AL370" si="182">Y369</f>
        <v>0</v>
      </c>
      <c r="Z370" s="411">
        <f t="shared" si="182"/>
        <v>0</v>
      </c>
      <c r="AA370" s="411">
        <f t="shared" si="182"/>
        <v>0</v>
      </c>
      <c r="AB370" s="411">
        <f t="shared" si="182"/>
        <v>0</v>
      </c>
      <c r="AC370" s="411">
        <f t="shared" si="182"/>
        <v>0</v>
      </c>
      <c r="AD370" s="411">
        <f t="shared" si="182"/>
        <v>0</v>
      </c>
      <c r="AE370" s="411">
        <f t="shared" si="182"/>
        <v>0</v>
      </c>
      <c r="AF370" s="411">
        <f t="shared" si="182"/>
        <v>0</v>
      </c>
      <c r="AG370" s="411">
        <f t="shared" si="182"/>
        <v>0</v>
      </c>
      <c r="AH370" s="411">
        <f t="shared" si="182"/>
        <v>0</v>
      </c>
      <c r="AI370" s="411">
        <f t="shared" si="182"/>
        <v>0</v>
      </c>
      <c r="AJ370" s="411">
        <f t="shared" si="182"/>
        <v>0</v>
      </c>
      <c r="AK370" s="411">
        <f t="shared" si="182"/>
        <v>0</v>
      </c>
      <c r="AL370" s="411">
        <f t="shared" si="182"/>
        <v>0</v>
      </c>
      <c r="AM370" s="306"/>
    </row>
    <row r="371" spans="1:42" outlineLevel="1">
      <c r="B371" s="519"/>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1">
        <v>48</v>
      </c>
      <c r="B372" s="519"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 t="shared" ref="Y373:AL373" si="183">Y372</f>
        <v>0</v>
      </c>
      <c r="Z373" s="411">
        <f t="shared" si="183"/>
        <v>0</v>
      </c>
      <c r="AA373" s="411">
        <f t="shared" si="183"/>
        <v>0</v>
      </c>
      <c r="AB373" s="411">
        <f t="shared" si="183"/>
        <v>0</v>
      </c>
      <c r="AC373" s="411">
        <f t="shared" si="183"/>
        <v>0</v>
      </c>
      <c r="AD373" s="411">
        <f t="shared" si="183"/>
        <v>0</v>
      </c>
      <c r="AE373" s="411">
        <f t="shared" si="183"/>
        <v>0</v>
      </c>
      <c r="AF373" s="411">
        <f t="shared" si="183"/>
        <v>0</v>
      </c>
      <c r="AG373" s="411">
        <f t="shared" si="183"/>
        <v>0</v>
      </c>
      <c r="AH373" s="411">
        <f t="shared" si="183"/>
        <v>0</v>
      </c>
      <c r="AI373" s="411">
        <f t="shared" si="183"/>
        <v>0</v>
      </c>
      <c r="AJ373" s="411">
        <f t="shared" si="183"/>
        <v>0</v>
      </c>
      <c r="AK373" s="411">
        <f t="shared" si="183"/>
        <v>0</v>
      </c>
      <c r="AL373" s="411">
        <f t="shared" si="183"/>
        <v>0</v>
      </c>
      <c r="AM373" s="306"/>
    </row>
    <row r="374" spans="1:42" outlineLevel="1">
      <c r="B374" s="519"/>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1">
        <v>49</v>
      </c>
      <c r="B375" s="519"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 t="shared" ref="Y376:AL376" si="184">Y375</f>
        <v>0</v>
      </c>
      <c r="Z376" s="411">
        <f t="shared" si="184"/>
        <v>0</v>
      </c>
      <c r="AA376" s="411">
        <f t="shared" si="184"/>
        <v>0</v>
      </c>
      <c r="AB376" s="411">
        <f t="shared" si="184"/>
        <v>0</v>
      </c>
      <c r="AC376" s="411">
        <f t="shared" si="184"/>
        <v>0</v>
      </c>
      <c r="AD376" s="411">
        <f t="shared" si="184"/>
        <v>0</v>
      </c>
      <c r="AE376" s="411">
        <f t="shared" si="184"/>
        <v>0</v>
      </c>
      <c r="AF376" s="411">
        <f t="shared" si="184"/>
        <v>0</v>
      </c>
      <c r="AG376" s="411">
        <f t="shared" si="184"/>
        <v>0</v>
      </c>
      <c r="AH376" s="411">
        <f t="shared" si="184"/>
        <v>0</v>
      </c>
      <c r="AI376" s="411">
        <f t="shared" si="184"/>
        <v>0</v>
      </c>
      <c r="AJ376" s="411">
        <f t="shared" si="184"/>
        <v>0</v>
      </c>
      <c r="AK376" s="411">
        <f t="shared" si="184"/>
        <v>0</v>
      </c>
      <c r="AL376" s="411">
        <f t="shared" si="184"/>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1437693</v>
      </c>
      <c r="E378" s="329">
        <f t="shared" ref="E378:M378" si="185">SUM(E221:E376)</f>
        <v>1437694</v>
      </c>
      <c r="F378" s="329">
        <f t="shared" si="185"/>
        <v>1437694</v>
      </c>
      <c r="G378" s="329">
        <f t="shared" si="185"/>
        <v>1437694</v>
      </c>
      <c r="H378" s="329">
        <f t="shared" si="185"/>
        <v>1427961</v>
      </c>
      <c r="I378" s="329">
        <f t="shared" si="185"/>
        <v>1401263</v>
      </c>
      <c r="J378" s="329">
        <f t="shared" si="185"/>
        <v>1376978</v>
      </c>
      <c r="K378" s="329">
        <f t="shared" si="185"/>
        <v>1348214</v>
      </c>
      <c r="L378" s="329">
        <f t="shared" si="185"/>
        <v>1292905</v>
      </c>
      <c r="M378" s="329">
        <f t="shared" si="185"/>
        <v>1270857</v>
      </c>
      <c r="N378" s="329"/>
      <c r="O378" s="329">
        <f>SUM(O221:O376)</f>
        <v>280.45659599999999</v>
      </c>
      <c r="P378" s="329">
        <f t="shared" ref="P378:X378" si="186">SUM(P221:P376)</f>
        <v>280.45679200000001</v>
      </c>
      <c r="Q378" s="329">
        <f t="shared" si="186"/>
        <v>280.45679200000001</v>
      </c>
      <c r="R378" s="329">
        <f t="shared" si="186"/>
        <v>280.45679200000001</v>
      </c>
      <c r="S378" s="329">
        <f t="shared" si="186"/>
        <v>278.54912400000001</v>
      </c>
      <c r="T378" s="329">
        <f t="shared" si="186"/>
        <v>273.31631599999997</v>
      </c>
      <c r="U378" s="329">
        <f t="shared" si="186"/>
        <v>268.55645599999997</v>
      </c>
      <c r="V378" s="329">
        <f t="shared" si="186"/>
        <v>262.91871199999997</v>
      </c>
      <c r="W378" s="329">
        <f t="shared" si="186"/>
        <v>252.07814799999997</v>
      </c>
      <c r="X378" s="329">
        <f t="shared" si="186"/>
        <v>247.75673999999998</v>
      </c>
      <c r="Y378" s="329">
        <f>IF(Y219="kWh",SUMPRODUCT(D221:D376,Y221:Y376))</f>
        <v>1358792.925</v>
      </c>
      <c r="Z378" s="329">
        <f>IF(Z219="kWh",SUMPRODUCT(D221:D376,Z221:Z376))</f>
        <v>67307.94</v>
      </c>
      <c r="AA378" s="329">
        <f>IF(AA219="kw",SUMPRODUCT(N221:N376,O221:O376,AA221:AA376),SUMPRODUCT(D221:D376,AA221:AA376))</f>
        <v>27.264701519999996</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401505</v>
      </c>
      <c r="Z379" s="392">
        <f>HLOOKUP(Z218,'2. LRAMVA Threshold'!$B$42:$Q$53,8,FALSE)</f>
        <v>29343</v>
      </c>
      <c r="AA379" s="392">
        <f>HLOOKUP(AA218,'2. LRAMVA Threshold'!$B$42:$Q$53,8,FALSE)</f>
        <v>755</v>
      </c>
      <c r="AB379" s="392">
        <f>HLOOKUP(AB218,'2. LRAMVA Threshold'!$B$42:$Q$53,8,FALSE)</f>
        <v>3054</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3.1099999999999999E-2</v>
      </c>
      <c r="Z381" s="341">
        <f>HLOOKUP(Z$35,'3.  Distribution Rates'!$C$122:$P$133,8,FALSE)</f>
        <v>0.14349999999999999</v>
      </c>
      <c r="AA381" s="341">
        <f>HLOOKUP(AA$35,'3.  Distribution Rates'!$C$122:$P$133,8,FALSE)</f>
        <v>3.1690999999999998</v>
      </c>
      <c r="AB381" s="341">
        <f>HLOOKUP(AB$35,'3.  Distribution Rates'!$C$122:$P$133,8,FALSE)</f>
        <v>0.21640000000000001</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7">
        <f t="shared" ref="AM382:AM387" si="187">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7">
        <f t="shared" si="187"/>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7">
        <f t="shared" si="187"/>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22799.967749226264</v>
      </c>
      <c r="Z385" s="378">
        <f>'4.  2011-2014 LRAM'!Z527*Z381</f>
        <v>3120.9000082626035</v>
      </c>
      <c r="AA385" s="378">
        <f>'4.  2011-2014 LRAM'!AA527*AA381</f>
        <v>1024.2010111038855</v>
      </c>
      <c r="AB385" s="378">
        <f>'4.  2011-2014 LRAM'!AB527*AB381</f>
        <v>2255.3188417531201</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7">
        <f t="shared" si="187"/>
        <v>29200.387610345875</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88">Y208*Y381</f>
        <v>19901.301253959999</v>
      </c>
      <c r="Z386" s="378">
        <f t="shared" si="188"/>
        <v>3533.8310000000001</v>
      </c>
      <c r="AA386" s="378">
        <f t="shared" si="188"/>
        <v>30.943258288440958</v>
      </c>
      <c r="AB386" s="378">
        <f t="shared" si="188"/>
        <v>47636.126200480001</v>
      </c>
      <c r="AC386" s="378">
        <f t="shared" si="188"/>
        <v>0</v>
      </c>
      <c r="AD386" s="378">
        <f t="shared" si="188"/>
        <v>0</v>
      </c>
      <c r="AE386" s="378">
        <f t="shared" si="188"/>
        <v>0</v>
      </c>
      <c r="AF386" s="378">
        <f t="shared" si="188"/>
        <v>0</v>
      </c>
      <c r="AG386" s="378">
        <f t="shared" si="188"/>
        <v>0</v>
      </c>
      <c r="AH386" s="378">
        <f t="shared" si="188"/>
        <v>0</v>
      </c>
      <c r="AI386" s="378">
        <f t="shared" si="188"/>
        <v>0</v>
      </c>
      <c r="AJ386" s="378">
        <f t="shared" si="188"/>
        <v>0</v>
      </c>
      <c r="AK386" s="378">
        <f t="shared" si="188"/>
        <v>0</v>
      </c>
      <c r="AL386" s="378">
        <f t="shared" si="188"/>
        <v>0</v>
      </c>
      <c r="AM386" s="627">
        <f t="shared" si="187"/>
        <v>71102.201712728449</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42258.459967499999</v>
      </c>
      <c r="Z387" s="378">
        <f t="shared" ref="Z387:AL387" si="189">Z378*Z381</f>
        <v>9658.6893899999995</v>
      </c>
      <c r="AA387" s="378">
        <f t="shared" si="189"/>
        <v>86.404565587031982</v>
      </c>
      <c r="AB387" s="378">
        <f t="shared" si="189"/>
        <v>0</v>
      </c>
      <c r="AC387" s="378">
        <f t="shared" si="189"/>
        <v>0</v>
      </c>
      <c r="AD387" s="378">
        <f t="shared" si="189"/>
        <v>0</v>
      </c>
      <c r="AE387" s="378">
        <f t="shared" si="189"/>
        <v>0</v>
      </c>
      <c r="AF387" s="378">
        <f t="shared" si="189"/>
        <v>0</v>
      </c>
      <c r="AG387" s="378">
        <f t="shared" si="189"/>
        <v>0</v>
      </c>
      <c r="AH387" s="378">
        <f t="shared" si="189"/>
        <v>0</v>
      </c>
      <c r="AI387" s="378">
        <f t="shared" si="189"/>
        <v>0</v>
      </c>
      <c r="AJ387" s="378">
        <f t="shared" si="189"/>
        <v>0</v>
      </c>
      <c r="AK387" s="378">
        <f t="shared" si="189"/>
        <v>0</v>
      </c>
      <c r="AL387" s="378">
        <f t="shared" si="189"/>
        <v>0</v>
      </c>
      <c r="AM387" s="627">
        <f t="shared" si="187"/>
        <v>52003.553923087027</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84959.728970686265</v>
      </c>
      <c r="Z388" s="346">
        <f t="shared" ref="Z388:AE388" si="190">SUM(Z382:Z387)</f>
        <v>16313.420398262602</v>
      </c>
      <c r="AA388" s="346">
        <f t="shared" si="190"/>
        <v>1141.5488349793586</v>
      </c>
      <c r="AB388" s="346">
        <f t="shared" si="190"/>
        <v>49891.445042233121</v>
      </c>
      <c r="AC388" s="346">
        <f t="shared" si="190"/>
        <v>0</v>
      </c>
      <c r="AD388" s="346">
        <f t="shared" si="190"/>
        <v>0</v>
      </c>
      <c r="AE388" s="346">
        <f t="shared" si="190"/>
        <v>0</v>
      </c>
      <c r="AF388" s="346">
        <f>SUM(AF382:AF387)</f>
        <v>0</v>
      </c>
      <c r="AG388" s="346">
        <f t="shared" ref="AG388:AL388" si="191">SUM(AG382:AG387)</f>
        <v>0</v>
      </c>
      <c r="AH388" s="346">
        <f t="shared" si="191"/>
        <v>0</v>
      </c>
      <c r="AI388" s="346">
        <f t="shared" si="191"/>
        <v>0</v>
      </c>
      <c r="AJ388" s="346">
        <f t="shared" si="191"/>
        <v>0</v>
      </c>
      <c r="AK388" s="346">
        <f t="shared" si="191"/>
        <v>0</v>
      </c>
      <c r="AL388" s="346">
        <f t="shared" si="191"/>
        <v>0</v>
      </c>
      <c r="AM388" s="407">
        <f>SUM(AM382:AM387)</f>
        <v>152306.14324616134</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12486.8055</v>
      </c>
      <c r="Z389" s="347">
        <f t="shared" ref="Z389:AE389" si="192">Z379*Z381</f>
        <v>4210.7204999999994</v>
      </c>
      <c r="AA389" s="347">
        <f t="shared" si="192"/>
        <v>2392.6704999999997</v>
      </c>
      <c r="AB389" s="347">
        <f t="shared" si="192"/>
        <v>660.88560000000007</v>
      </c>
      <c r="AC389" s="347">
        <f t="shared" si="192"/>
        <v>0</v>
      </c>
      <c r="AD389" s="347">
        <f t="shared" si="192"/>
        <v>0</v>
      </c>
      <c r="AE389" s="347">
        <f t="shared" si="192"/>
        <v>0</v>
      </c>
      <c r="AF389" s="347">
        <f>AF379*AF381</f>
        <v>0</v>
      </c>
      <c r="AG389" s="347">
        <f t="shared" ref="AG389:AL389" si="193">AG379*AG381</f>
        <v>0</v>
      </c>
      <c r="AH389" s="347">
        <f t="shared" si="193"/>
        <v>0</v>
      </c>
      <c r="AI389" s="347">
        <f t="shared" si="193"/>
        <v>0</v>
      </c>
      <c r="AJ389" s="347">
        <f t="shared" si="193"/>
        <v>0</v>
      </c>
      <c r="AK389" s="347">
        <f t="shared" si="193"/>
        <v>0</v>
      </c>
      <c r="AL389" s="347">
        <f t="shared" si="193"/>
        <v>0</v>
      </c>
      <c r="AM389" s="407">
        <f>SUM(Y389:AL389)</f>
        <v>19751.0821</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132555.06114616134</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1358793.8219999999</v>
      </c>
      <c r="Z392" s="291">
        <f>SUMPRODUCT(E221:E376,Z221:Z376)</f>
        <v>67307.94</v>
      </c>
      <c r="AA392" s="291">
        <f t="shared" ref="AA392:AL392" si="194">IF(AA219="kw",SUMPRODUCT($N$221:$N$376,$P$221:$P$376,AA221:AA376),SUMPRODUCT($E$221:$E$376,AA221:AA376))</f>
        <v>27.264943776000003</v>
      </c>
      <c r="AB392" s="291">
        <f t="shared" si="194"/>
        <v>0</v>
      </c>
      <c r="AC392" s="291">
        <f t="shared" si="194"/>
        <v>0</v>
      </c>
      <c r="AD392" s="291">
        <f t="shared" si="194"/>
        <v>0</v>
      </c>
      <c r="AE392" s="291">
        <f t="shared" si="194"/>
        <v>0</v>
      </c>
      <c r="AF392" s="291">
        <f t="shared" si="194"/>
        <v>0</v>
      </c>
      <c r="AG392" s="291">
        <f t="shared" si="194"/>
        <v>0</v>
      </c>
      <c r="AH392" s="291">
        <f t="shared" si="194"/>
        <v>0</v>
      </c>
      <c r="AI392" s="291">
        <f t="shared" si="194"/>
        <v>0</v>
      </c>
      <c r="AJ392" s="291">
        <f t="shared" si="194"/>
        <v>0</v>
      </c>
      <c r="AK392" s="291">
        <f t="shared" si="194"/>
        <v>0</v>
      </c>
      <c r="AL392" s="291">
        <f t="shared" si="194"/>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1358793.8219999999</v>
      </c>
      <c r="Z393" s="291">
        <f>SUMPRODUCT(F221:F376,Z221:Z376)</f>
        <v>67307.94</v>
      </c>
      <c r="AA393" s="291">
        <f t="shared" ref="AA393:AL393" si="195">IF(AA219="kw",SUMPRODUCT($N$221:$N$376,$Q$221:$Q$376,AA221:AA376),SUMPRODUCT($F$221:$F$376,AA221:AA376))</f>
        <v>27.264943776000003</v>
      </c>
      <c r="AB393" s="291">
        <f t="shared" si="195"/>
        <v>0</v>
      </c>
      <c r="AC393" s="291">
        <f t="shared" si="195"/>
        <v>0</v>
      </c>
      <c r="AD393" s="291">
        <f t="shared" si="195"/>
        <v>0</v>
      </c>
      <c r="AE393" s="291">
        <f t="shared" si="195"/>
        <v>0</v>
      </c>
      <c r="AF393" s="291">
        <f t="shared" si="195"/>
        <v>0</v>
      </c>
      <c r="AG393" s="291">
        <f t="shared" si="195"/>
        <v>0</v>
      </c>
      <c r="AH393" s="291">
        <f t="shared" si="195"/>
        <v>0</v>
      </c>
      <c r="AI393" s="291">
        <f t="shared" si="195"/>
        <v>0</v>
      </c>
      <c r="AJ393" s="291">
        <f t="shared" si="195"/>
        <v>0</v>
      </c>
      <c r="AK393" s="291">
        <f t="shared" si="195"/>
        <v>0</v>
      </c>
      <c r="AL393" s="291">
        <f t="shared" si="195"/>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1358793.8219999999</v>
      </c>
      <c r="Z394" s="291">
        <f>SUMPRODUCT(G221:G376,Z221:Z376)</f>
        <v>67307.94</v>
      </c>
      <c r="AA394" s="291">
        <f>IF(AA219="kw",SUMPRODUCT($N$221:$N$376,$R$221:$R$376,AA221:AA376),SUMPRODUCT($G$22:$G$376,AA221:AA376))</f>
        <v>27.264943776000003</v>
      </c>
      <c r="AB394" s="291">
        <f t="shared" ref="AB394:AL394" si="196">IF(AB219="kw",SUMPRODUCT($N$221:$N$376,$R$221:$R$376,AB221:AB376),SUMPRODUCT($G$221:$G$376,AB221:AB376))</f>
        <v>0</v>
      </c>
      <c r="AC394" s="291">
        <f t="shared" si="196"/>
        <v>0</v>
      </c>
      <c r="AD394" s="291">
        <f t="shared" si="196"/>
        <v>0</v>
      </c>
      <c r="AE394" s="291">
        <f t="shared" si="196"/>
        <v>0</v>
      </c>
      <c r="AF394" s="291">
        <f t="shared" si="196"/>
        <v>0</v>
      </c>
      <c r="AG394" s="291">
        <f t="shared" si="196"/>
        <v>0</v>
      </c>
      <c r="AH394" s="291">
        <f t="shared" si="196"/>
        <v>0</v>
      </c>
      <c r="AI394" s="291">
        <f t="shared" si="196"/>
        <v>0</v>
      </c>
      <c r="AJ394" s="291">
        <f t="shared" si="196"/>
        <v>0</v>
      </c>
      <c r="AK394" s="291">
        <f t="shared" si="196"/>
        <v>0</v>
      </c>
      <c r="AL394" s="291">
        <f t="shared" si="196"/>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1349060.8219999999</v>
      </c>
      <c r="Z395" s="326">
        <f>SUMPRODUCT(H221:H376,Z221:Z376)</f>
        <v>67307.94</v>
      </c>
      <c r="AA395" s="326">
        <f t="shared" ref="AA395:AL395" si="197">IF(AA219="kw",SUMPRODUCT($N$221:$N$376,$S$221:$S$376,AA221:AA376),SUMPRODUCT($H$221:$H$376,AA221:AA376))</f>
        <v>27.264943776000003</v>
      </c>
      <c r="AB395" s="326">
        <f t="shared" si="197"/>
        <v>0</v>
      </c>
      <c r="AC395" s="326">
        <f t="shared" si="197"/>
        <v>0</v>
      </c>
      <c r="AD395" s="326">
        <f t="shared" si="197"/>
        <v>0</v>
      </c>
      <c r="AE395" s="326">
        <f t="shared" si="197"/>
        <v>0</v>
      </c>
      <c r="AF395" s="326">
        <f t="shared" si="197"/>
        <v>0</v>
      </c>
      <c r="AG395" s="326">
        <f t="shared" si="197"/>
        <v>0</v>
      </c>
      <c r="AH395" s="326">
        <f t="shared" si="197"/>
        <v>0</v>
      </c>
      <c r="AI395" s="326">
        <f t="shared" si="197"/>
        <v>0</v>
      </c>
      <c r="AJ395" s="326">
        <f t="shared" si="197"/>
        <v>0</v>
      </c>
      <c r="AK395" s="326">
        <f t="shared" si="197"/>
        <v>0</v>
      </c>
      <c r="AL395" s="326">
        <f t="shared" si="197"/>
        <v>0</v>
      </c>
      <c r="AM395" s="386"/>
    </row>
    <row r="396" spans="2:39" ht="21" customHeight="1">
      <c r="B396" s="368" t="s">
        <v>586</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8" t="s">
        <v>526</v>
      </c>
      <c r="E399" s="253"/>
      <c r="F399" s="590"/>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25" t="s">
        <v>211</v>
      </c>
      <c r="C400" s="827" t="s">
        <v>33</v>
      </c>
      <c r="D400" s="284" t="s">
        <v>422</v>
      </c>
      <c r="E400" s="829" t="s">
        <v>209</v>
      </c>
      <c r="F400" s="830"/>
      <c r="G400" s="830"/>
      <c r="H400" s="830"/>
      <c r="I400" s="830"/>
      <c r="J400" s="830"/>
      <c r="K400" s="830"/>
      <c r="L400" s="830"/>
      <c r="M400" s="831"/>
      <c r="N400" s="832" t="s">
        <v>213</v>
      </c>
      <c r="O400" s="284" t="s">
        <v>423</v>
      </c>
      <c r="P400" s="829" t="s">
        <v>212</v>
      </c>
      <c r="Q400" s="830"/>
      <c r="R400" s="830"/>
      <c r="S400" s="830"/>
      <c r="T400" s="830"/>
      <c r="U400" s="830"/>
      <c r="V400" s="830"/>
      <c r="W400" s="830"/>
      <c r="X400" s="831"/>
      <c r="Y400" s="822" t="s">
        <v>243</v>
      </c>
      <c r="Z400" s="823"/>
      <c r="AA400" s="823"/>
      <c r="AB400" s="823"/>
      <c r="AC400" s="823"/>
      <c r="AD400" s="823"/>
      <c r="AE400" s="823"/>
      <c r="AF400" s="823"/>
      <c r="AG400" s="823"/>
      <c r="AH400" s="823"/>
      <c r="AI400" s="823"/>
      <c r="AJ400" s="823"/>
      <c r="AK400" s="823"/>
      <c r="AL400" s="823"/>
      <c r="AM400" s="824"/>
    </row>
    <row r="401" spans="1:39" ht="61.5" customHeight="1">
      <c r="B401" s="826"/>
      <c r="C401" s="828"/>
      <c r="D401" s="285">
        <v>2017</v>
      </c>
      <c r="E401" s="285">
        <v>2018</v>
      </c>
      <c r="F401" s="285">
        <v>2019</v>
      </c>
      <c r="G401" s="285">
        <v>2020</v>
      </c>
      <c r="H401" s="285">
        <v>2021</v>
      </c>
      <c r="I401" s="285">
        <v>2022</v>
      </c>
      <c r="J401" s="285">
        <v>2023</v>
      </c>
      <c r="K401" s="285">
        <v>2024</v>
      </c>
      <c r="L401" s="285">
        <v>2025</v>
      </c>
      <c r="M401" s="285">
        <v>2026</v>
      </c>
      <c r="N401" s="833"/>
      <c r="O401" s="285">
        <v>2017</v>
      </c>
      <c r="P401" s="285">
        <v>2018</v>
      </c>
      <c r="Q401" s="285">
        <v>2019</v>
      </c>
      <c r="R401" s="285">
        <v>2020</v>
      </c>
      <c r="S401" s="285">
        <v>2021</v>
      </c>
      <c r="T401" s="285">
        <v>2022</v>
      </c>
      <c r="U401" s="285">
        <v>2023</v>
      </c>
      <c r="V401" s="285">
        <v>2024</v>
      </c>
      <c r="W401" s="285">
        <v>2025</v>
      </c>
      <c r="X401" s="285">
        <v>2026</v>
      </c>
      <c r="Y401" s="285" t="str">
        <f>'1.  LRAMVA Summary'!D52</f>
        <v>R1 (kWh)</v>
      </c>
      <c r="Z401" s="285" t="str">
        <f>'1.  LRAMVA Summary'!E52</f>
        <v>Seasonal (kWh)</v>
      </c>
      <c r="AA401" s="285" t="str">
        <f>'1.  LRAMVA Summary'!F52</f>
        <v>R2 (kW)</v>
      </c>
      <c r="AB401" s="285" t="str">
        <f>'1.  LRAMVA Summary'!G52</f>
        <v>Street Lights (kWh)</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1"/>
      <c r="B402" s="523"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kWh</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1"/>
      <c r="B403" s="503"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1">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1"/>
      <c r="B405" s="431" t="s">
        <v>308</v>
      </c>
      <c r="C405" s="291" t="s">
        <v>163</v>
      </c>
      <c r="D405" s="295"/>
      <c r="E405" s="295"/>
      <c r="F405" s="295"/>
      <c r="G405" s="295"/>
      <c r="H405" s="295"/>
      <c r="I405" s="295"/>
      <c r="J405" s="295"/>
      <c r="K405" s="295"/>
      <c r="L405" s="295"/>
      <c r="M405" s="295"/>
      <c r="N405" s="467"/>
      <c r="O405" s="295"/>
      <c r="P405" s="295"/>
      <c r="Q405" s="295"/>
      <c r="R405" s="295"/>
      <c r="S405" s="295"/>
      <c r="T405" s="295"/>
      <c r="U405" s="295"/>
      <c r="V405" s="295"/>
      <c r="W405" s="295"/>
      <c r="X405" s="295"/>
      <c r="Y405" s="411">
        <f t="shared" ref="Y405:AL405" si="198">Y404</f>
        <v>0</v>
      </c>
      <c r="Z405" s="411">
        <f t="shared" si="198"/>
        <v>0</v>
      </c>
      <c r="AA405" s="411">
        <f t="shared" si="198"/>
        <v>0</v>
      </c>
      <c r="AB405" s="411">
        <f t="shared" si="198"/>
        <v>0</v>
      </c>
      <c r="AC405" s="411">
        <f t="shared" si="198"/>
        <v>0</v>
      </c>
      <c r="AD405" s="411">
        <f t="shared" si="198"/>
        <v>0</v>
      </c>
      <c r="AE405" s="411">
        <f t="shared" si="198"/>
        <v>0</v>
      </c>
      <c r="AF405" s="411">
        <f t="shared" si="198"/>
        <v>0</v>
      </c>
      <c r="AG405" s="411">
        <f t="shared" si="198"/>
        <v>0</v>
      </c>
      <c r="AH405" s="411">
        <f t="shared" si="198"/>
        <v>0</v>
      </c>
      <c r="AI405" s="411">
        <f t="shared" si="198"/>
        <v>0</v>
      </c>
      <c r="AJ405" s="411">
        <f t="shared" si="198"/>
        <v>0</v>
      </c>
      <c r="AK405" s="411">
        <f t="shared" si="198"/>
        <v>0</v>
      </c>
      <c r="AL405" s="411">
        <f t="shared" si="198"/>
        <v>0</v>
      </c>
      <c r="AM405" s="297"/>
    </row>
    <row r="406" spans="1:39" ht="15.75" outlineLevel="1">
      <c r="A406" s="531"/>
      <c r="B406" s="524"/>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1">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1"/>
      <c r="B408" s="431" t="s">
        <v>308</v>
      </c>
      <c r="C408" s="291" t="s">
        <v>163</v>
      </c>
      <c r="D408" s="295"/>
      <c r="E408" s="295"/>
      <c r="F408" s="295"/>
      <c r="G408" s="295"/>
      <c r="H408" s="295"/>
      <c r="I408" s="295"/>
      <c r="J408" s="295"/>
      <c r="K408" s="295"/>
      <c r="L408" s="295"/>
      <c r="M408" s="295"/>
      <c r="N408" s="467"/>
      <c r="O408" s="295"/>
      <c r="P408" s="295"/>
      <c r="Q408" s="295"/>
      <c r="R408" s="295"/>
      <c r="S408" s="295"/>
      <c r="T408" s="295"/>
      <c r="U408" s="295"/>
      <c r="V408" s="295"/>
      <c r="W408" s="295"/>
      <c r="X408" s="295"/>
      <c r="Y408" s="411">
        <f t="shared" ref="Y408:AL408" si="199">Y407</f>
        <v>0</v>
      </c>
      <c r="Z408" s="411">
        <f t="shared" si="199"/>
        <v>0</v>
      </c>
      <c r="AA408" s="411">
        <f t="shared" si="199"/>
        <v>0</v>
      </c>
      <c r="AB408" s="411">
        <f t="shared" si="199"/>
        <v>0</v>
      </c>
      <c r="AC408" s="411">
        <f t="shared" si="199"/>
        <v>0</v>
      </c>
      <c r="AD408" s="411">
        <f t="shared" si="199"/>
        <v>0</v>
      </c>
      <c r="AE408" s="411">
        <f t="shared" si="199"/>
        <v>0</v>
      </c>
      <c r="AF408" s="411">
        <f t="shared" si="199"/>
        <v>0</v>
      </c>
      <c r="AG408" s="411">
        <f t="shared" si="199"/>
        <v>0</v>
      </c>
      <c r="AH408" s="411">
        <f t="shared" si="199"/>
        <v>0</v>
      </c>
      <c r="AI408" s="411">
        <f t="shared" si="199"/>
        <v>0</v>
      </c>
      <c r="AJ408" s="411">
        <f t="shared" si="199"/>
        <v>0</v>
      </c>
      <c r="AK408" s="411">
        <f t="shared" si="199"/>
        <v>0</v>
      </c>
      <c r="AL408" s="411">
        <f t="shared" si="199"/>
        <v>0</v>
      </c>
      <c r="AM408" s="297"/>
    </row>
    <row r="409" spans="1:39" ht="15.75" outlineLevel="1">
      <c r="A409" s="531"/>
      <c r="B409" s="524"/>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1">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1"/>
      <c r="B411" s="431" t="s">
        <v>308</v>
      </c>
      <c r="C411" s="291" t="s">
        <v>163</v>
      </c>
      <c r="D411" s="295"/>
      <c r="E411" s="295"/>
      <c r="F411" s="295"/>
      <c r="G411" s="295"/>
      <c r="H411" s="295"/>
      <c r="I411" s="295"/>
      <c r="J411" s="295"/>
      <c r="K411" s="295"/>
      <c r="L411" s="295"/>
      <c r="M411" s="295"/>
      <c r="N411" s="467"/>
      <c r="O411" s="295"/>
      <c r="P411" s="295"/>
      <c r="Q411" s="295"/>
      <c r="R411" s="295"/>
      <c r="S411" s="295"/>
      <c r="T411" s="295"/>
      <c r="U411" s="295"/>
      <c r="V411" s="295"/>
      <c r="W411" s="295"/>
      <c r="X411" s="295"/>
      <c r="Y411" s="411">
        <f t="shared" ref="Y411:AL411" si="200">Y410</f>
        <v>0</v>
      </c>
      <c r="Z411" s="411">
        <f t="shared" si="200"/>
        <v>0</v>
      </c>
      <c r="AA411" s="411">
        <f t="shared" si="200"/>
        <v>0</v>
      </c>
      <c r="AB411" s="411">
        <f t="shared" si="200"/>
        <v>0</v>
      </c>
      <c r="AC411" s="411">
        <f t="shared" si="200"/>
        <v>0</v>
      </c>
      <c r="AD411" s="411">
        <f t="shared" si="200"/>
        <v>0</v>
      </c>
      <c r="AE411" s="411">
        <f t="shared" si="200"/>
        <v>0</v>
      </c>
      <c r="AF411" s="411">
        <f t="shared" si="200"/>
        <v>0</v>
      </c>
      <c r="AG411" s="411">
        <f t="shared" si="200"/>
        <v>0</v>
      </c>
      <c r="AH411" s="411">
        <f t="shared" si="200"/>
        <v>0</v>
      </c>
      <c r="AI411" s="411">
        <f t="shared" si="200"/>
        <v>0</v>
      </c>
      <c r="AJ411" s="411">
        <f t="shared" si="200"/>
        <v>0</v>
      </c>
      <c r="AK411" s="411">
        <f t="shared" si="200"/>
        <v>0</v>
      </c>
      <c r="AL411" s="411">
        <f t="shared" si="200"/>
        <v>0</v>
      </c>
      <c r="AM411" s="297"/>
    </row>
    <row r="412" spans="1:39" outlineLevel="1">
      <c r="A412" s="531"/>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1">
        <v>4</v>
      </c>
      <c r="B413" s="519" t="s">
        <v>679</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1"/>
      <c r="B414" s="431" t="s">
        <v>308</v>
      </c>
      <c r="C414" s="291" t="s">
        <v>163</v>
      </c>
      <c r="D414" s="295"/>
      <c r="E414" s="295"/>
      <c r="F414" s="295"/>
      <c r="G414" s="295"/>
      <c r="H414" s="295"/>
      <c r="I414" s="295"/>
      <c r="J414" s="295"/>
      <c r="K414" s="295"/>
      <c r="L414" s="295"/>
      <c r="M414" s="295"/>
      <c r="N414" s="467"/>
      <c r="O414" s="295"/>
      <c r="P414" s="295"/>
      <c r="Q414" s="295"/>
      <c r="R414" s="295"/>
      <c r="S414" s="295"/>
      <c r="T414" s="295"/>
      <c r="U414" s="295"/>
      <c r="V414" s="295"/>
      <c r="W414" s="295"/>
      <c r="X414" s="295"/>
      <c r="Y414" s="411">
        <f t="shared" ref="Y414:AL414" si="201">Y413</f>
        <v>0</v>
      </c>
      <c r="Z414" s="411">
        <f t="shared" si="201"/>
        <v>0</v>
      </c>
      <c r="AA414" s="411">
        <f t="shared" si="201"/>
        <v>0</v>
      </c>
      <c r="AB414" s="411">
        <f t="shared" si="201"/>
        <v>0</v>
      </c>
      <c r="AC414" s="411">
        <f t="shared" si="201"/>
        <v>0</v>
      </c>
      <c r="AD414" s="411">
        <f t="shared" si="201"/>
        <v>0</v>
      </c>
      <c r="AE414" s="411">
        <f t="shared" si="201"/>
        <v>0</v>
      </c>
      <c r="AF414" s="411">
        <f t="shared" si="201"/>
        <v>0</v>
      </c>
      <c r="AG414" s="411">
        <f t="shared" si="201"/>
        <v>0</v>
      </c>
      <c r="AH414" s="411">
        <f t="shared" si="201"/>
        <v>0</v>
      </c>
      <c r="AI414" s="411">
        <f t="shared" si="201"/>
        <v>0</v>
      </c>
      <c r="AJ414" s="411">
        <f t="shared" si="201"/>
        <v>0</v>
      </c>
      <c r="AK414" s="411">
        <f t="shared" si="201"/>
        <v>0</v>
      </c>
      <c r="AL414" s="411">
        <f t="shared" si="201"/>
        <v>0</v>
      </c>
      <c r="AM414" s="297"/>
    </row>
    <row r="415" spans="1:39" outlineLevel="1">
      <c r="A415" s="531"/>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1">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1"/>
      <c r="B417" s="431" t="s">
        <v>308</v>
      </c>
      <c r="C417" s="291" t="s">
        <v>163</v>
      </c>
      <c r="D417" s="295"/>
      <c r="E417" s="295"/>
      <c r="F417" s="295"/>
      <c r="G417" s="295"/>
      <c r="H417" s="295"/>
      <c r="I417" s="295"/>
      <c r="J417" s="295"/>
      <c r="K417" s="295"/>
      <c r="L417" s="295"/>
      <c r="M417" s="295"/>
      <c r="N417" s="467"/>
      <c r="O417" s="295"/>
      <c r="P417" s="295"/>
      <c r="Q417" s="295"/>
      <c r="R417" s="295"/>
      <c r="S417" s="295"/>
      <c r="T417" s="295"/>
      <c r="U417" s="295"/>
      <c r="V417" s="295"/>
      <c r="W417" s="295"/>
      <c r="X417" s="295"/>
      <c r="Y417" s="411">
        <f t="shared" ref="Y417:AL417" si="202">Y416</f>
        <v>0</v>
      </c>
      <c r="Z417" s="411">
        <f t="shared" si="202"/>
        <v>0</v>
      </c>
      <c r="AA417" s="411">
        <f t="shared" si="202"/>
        <v>0</v>
      </c>
      <c r="AB417" s="411">
        <f t="shared" si="202"/>
        <v>0</v>
      </c>
      <c r="AC417" s="411">
        <f t="shared" si="202"/>
        <v>0</v>
      </c>
      <c r="AD417" s="411">
        <f t="shared" si="202"/>
        <v>0</v>
      </c>
      <c r="AE417" s="411">
        <f t="shared" si="202"/>
        <v>0</v>
      </c>
      <c r="AF417" s="411">
        <f t="shared" si="202"/>
        <v>0</v>
      </c>
      <c r="AG417" s="411">
        <f t="shared" si="202"/>
        <v>0</v>
      </c>
      <c r="AH417" s="411">
        <f t="shared" si="202"/>
        <v>0</v>
      </c>
      <c r="AI417" s="411">
        <f t="shared" si="202"/>
        <v>0</v>
      </c>
      <c r="AJ417" s="411">
        <f t="shared" si="202"/>
        <v>0</v>
      </c>
      <c r="AK417" s="411">
        <f t="shared" si="202"/>
        <v>0</v>
      </c>
      <c r="AL417" s="411">
        <f t="shared" si="202"/>
        <v>0</v>
      </c>
      <c r="AM417" s="297"/>
    </row>
    <row r="418" spans="1:39" outlineLevel="1">
      <c r="A418" s="531"/>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1"/>
      <c r="B419" s="513"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1">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1"/>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 t="shared" ref="Y421:AL421" si="203">Y420</f>
        <v>0</v>
      </c>
      <c r="Z421" s="411">
        <f t="shared" si="203"/>
        <v>0</v>
      </c>
      <c r="AA421" s="411">
        <f t="shared" si="203"/>
        <v>0</v>
      </c>
      <c r="AB421" s="411">
        <f t="shared" si="203"/>
        <v>0</v>
      </c>
      <c r="AC421" s="411">
        <f t="shared" si="203"/>
        <v>0</v>
      </c>
      <c r="AD421" s="411">
        <f t="shared" si="203"/>
        <v>0</v>
      </c>
      <c r="AE421" s="411">
        <f t="shared" si="203"/>
        <v>0</v>
      </c>
      <c r="AF421" s="411">
        <f t="shared" si="203"/>
        <v>0</v>
      </c>
      <c r="AG421" s="411">
        <f t="shared" si="203"/>
        <v>0</v>
      </c>
      <c r="AH421" s="411">
        <f t="shared" si="203"/>
        <v>0</v>
      </c>
      <c r="AI421" s="411">
        <f t="shared" si="203"/>
        <v>0</v>
      </c>
      <c r="AJ421" s="411">
        <f t="shared" si="203"/>
        <v>0</v>
      </c>
      <c r="AK421" s="411">
        <f t="shared" si="203"/>
        <v>0</v>
      </c>
      <c r="AL421" s="411">
        <f t="shared" si="203"/>
        <v>0</v>
      </c>
      <c r="AM421" s="311"/>
    </row>
    <row r="422" spans="1:39" outlineLevel="1">
      <c r="A422" s="531"/>
      <c r="B422" s="525"/>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1">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1"/>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 t="shared" ref="Y424:AL424" si="204">Y423</f>
        <v>0</v>
      </c>
      <c r="Z424" s="411">
        <f t="shared" si="204"/>
        <v>0</v>
      </c>
      <c r="AA424" s="411">
        <f t="shared" si="204"/>
        <v>0</v>
      </c>
      <c r="AB424" s="411">
        <f t="shared" si="204"/>
        <v>0</v>
      </c>
      <c r="AC424" s="411">
        <f t="shared" si="204"/>
        <v>0</v>
      </c>
      <c r="AD424" s="411">
        <f t="shared" si="204"/>
        <v>0</v>
      </c>
      <c r="AE424" s="411">
        <f t="shared" si="204"/>
        <v>0</v>
      </c>
      <c r="AF424" s="411">
        <f t="shared" si="204"/>
        <v>0</v>
      </c>
      <c r="AG424" s="411">
        <f t="shared" si="204"/>
        <v>0</v>
      </c>
      <c r="AH424" s="411">
        <f t="shared" si="204"/>
        <v>0</v>
      </c>
      <c r="AI424" s="411">
        <f t="shared" si="204"/>
        <v>0</v>
      </c>
      <c r="AJ424" s="411">
        <f t="shared" si="204"/>
        <v>0</v>
      </c>
      <c r="AK424" s="411">
        <f t="shared" si="204"/>
        <v>0</v>
      </c>
      <c r="AL424" s="411">
        <f t="shared" si="204"/>
        <v>0</v>
      </c>
      <c r="AM424" s="311"/>
    </row>
    <row r="425" spans="1:39" outlineLevel="1">
      <c r="A425" s="531"/>
      <c r="B425" s="526"/>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1">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1"/>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 t="shared" ref="Y427:AL427" si="205">Y426</f>
        <v>0</v>
      </c>
      <c r="Z427" s="411">
        <f t="shared" si="205"/>
        <v>0</v>
      </c>
      <c r="AA427" s="411">
        <f t="shared" si="205"/>
        <v>0</v>
      </c>
      <c r="AB427" s="411">
        <f t="shared" si="205"/>
        <v>0</v>
      </c>
      <c r="AC427" s="411">
        <f t="shared" si="205"/>
        <v>0</v>
      </c>
      <c r="AD427" s="411">
        <f t="shared" si="205"/>
        <v>0</v>
      </c>
      <c r="AE427" s="411">
        <f t="shared" si="205"/>
        <v>0</v>
      </c>
      <c r="AF427" s="411">
        <f t="shared" si="205"/>
        <v>0</v>
      </c>
      <c r="AG427" s="411">
        <f t="shared" si="205"/>
        <v>0</v>
      </c>
      <c r="AH427" s="411">
        <f t="shared" si="205"/>
        <v>0</v>
      </c>
      <c r="AI427" s="411">
        <f t="shared" si="205"/>
        <v>0</v>
      </c>
      <c r="AJ427" s="411">
        <f t="shared" si="205"/>
        <v>0</v>
      </c>
      <c r="AK427" s="411">
        <f t="shared" si="205"/>
        <v>0</v>
      </c>
      <c r="AL427" s="411">
        <f t="shared" si="205"/>
        <v>0</v>
      </c>
      <c r="AM427" s="311"/>
    </row>
    <row r="428" spans="1:39" outlineLevel="1">
      <c r="A428" s="531"/>
      <c r="B428" s="526"/>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1">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1"/>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 t="shared" ref="Y430:AL430" si="206">Y429</f>
        <v>0</v>
      </c>
      <c r="Z430" s="411">
        <f t="shared" si="206"/>
        <v>0</v>
      </c>
      <c r="AA430" s="411">
        <f t="shared" si="206"/>
        <v>0</v>
      </c>
      <c r="AB430" s="411">
        <f t="shared" si="206"/>
        <v>0</v>
      </c>
      <c r="AC430" s="411">
        <f t="shared" si="206"/>
        <v>0</v>
      </c>
      <c r="AD430" s="411">
        <f t="shared" si="206"/>
        <v>0</v>
      </c>
      <c r="AE430" s="411">
        <f t="shared" si="206"/>
        <v>0</v>
      </c>
      <c r="AF430" s="411">
        <f t="shared" si="206"/>
        <v>0</v>
      </c>
      <c r="AG430" s="411">
        <f t="shared" si="206"/>
        <v>0</v>
      </c>
      <c r="AH430" s="411">
        <f t="shared" si="206"/>
        <v>0</v>
      </c>
      <c r="AI430" s="411">
        <f t="shared" si="206"/>
        <v>0</v>
      </c>
      <c r="AJ430" s="411">
        <f t="shared" si="206"/>
        <v>0</v>
      </c>
      <c r="AK430" s="411">
        <f t="shared" si="206"/>
        <v>0</v>
      </c>
      <c r="AL430" s="411">
        <f t="shared" si="206"/>
        <v>0</v>
      </c>
      <c r="AM430" s="311"/>
    </row>
    <row r="431" spans="1:39" outlineLevel="1">
      <c r="A431" s="531"/>
      <c r="B431" s="526"/>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1">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1"/>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 t="shared" ref="Y433:AL433" si="207">Y432</f>
        <v>0</v>
      </c>
      <c r="Z433" s="411">
        <f t="shared" si="207"/>
        <v>0</v>
      </c>
      <c r="AA433" s="411">
        <f t="shared" si="207"/>
        <v>0</v>
      </c>
      <c r="AB433" s="411">
        <f t="shared" si="207"/>
        <v>0</v>
      </c>
      <c r="AC433" s="411">
        <f t="shared" si="207"/>
        <v>0</v>
      </c>
      <c r="AD433" s="411">
        <f t="shared" si="207"/>
        <v>0</v>
      </c>
      <c r="AE433" s="411">
        <f t="shared" si="207"/>
        <v>0</v>
      </c>
      <c r="AF433" s="411">
        <f t="shared" si="207"/>
        <v>0</v>
      </c>
      <c r="AG433" s="411">
        <f t="shared" si="207"/>
        <v>0</v>
      </c>
      <c r="AH433" s="411">
        <f t="shared" si="207"/>
        <v>0</v>
      </c>
      <c r="AI433" s="411">
        <f t="shared" si="207"/>
        <v>0</v>
      </c>
      <c r="AJ433" s="411">
        <f t="shared" si="207"/>
        <v>0</v>
      </c>
      <c r="AK433" s="411">
        <f t="shared" si="207"/>
        <v>0</v>
      </c>
      <c r="AL433" s="411">
        <f t="shared" si="207"/>
        <v>0</v>
      </c>
      <c r="AM433" s="311"/>
    </row>
    <row r="434" spans="1:40" outlineLevel="1">
      <c r="A434" s="531"/>
      <c r="B434" s="526"/>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1"/>
      <c r="B435" s="503"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1">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1"/>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 t="shared" ref="Y437:AL437" si="208">Y436</f>
        <v>0</v>
      </c>
      <c r="Z437" s="411">
        <f t="shared" si="208"/>
        <v>0</v>
      </c>
      <c r="AA437" s="411">
        <f t="shared" si="208"/>
        <v>0</v>
      </c>
      <c r="AB437" s="411">
        <f t="shared" si="208"/>
        <v>0</v>
      </c>
      <c r="AC437" s="411">
        <f t="shared" si="208"/>
        <v>0</v>
      </c>
      <c r="AD437" s="411">
        <f t="shared" si="208"/>
        <v>0</v>
      </c>
      <c r="AE437" s="411">
        <f t="shared" si="208"/>
        <v>0</v>
      </c>
      <c r="AF437" s="411">
        <f t="shared" si="208"/>
        <v>0</v>
      </c>
      <c r="AG437" s="411">
        <f t="shared" si="208"/>
        <v>0</v>
      </c>
      <c r="AH437" s="411">
        <f t="shared" si="208"/>
        <v>0</v>
      </c>
      <c r="AI437" s="411">
        <f t="shared" si="208"/>
        <v>0</v>
      </c>
      <c r="AJ437" s="411">
        <f t="shared" si="208"/>
        <v>0</v>
      </c>
      <c r="AK437" s="411">
        <f t="shared" si="208"/>
        <v>0</v>
      </c>
      <c r="AL437" s="411">
        <f t="shared" si="208"/>
        <v>0</v>
      </c>
      <c r="AM437" s="297"/>
    </row>
    <row r="438" spans="1:40" outlineLevel="1">
      <c r="A438" s="531"/>
      <c r="B438" s="527"/>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3"/>
      <c r="AA438" s="423"/>
      <c r="AB438" s="423"/>
      <c r="AC438" s="423"/>
      <c r="AD438" s="423"/>
      <c r="AE438" s="423"/>
      <c r="AF438" s="423"/>
      <c r="AG438" s="423"/>
      <c r="AH438" s="423"/>
      <c r="AI438" s="423"/>
      <c r="AJ438" s="423"/>
      <c r="AK438" s="423"/>
      <c r="AL438" s="423"/>
      <c r="AM438" s="306"/>
    </row>
    <row r="439" spans="1:40" ht="45" outlineLevel="1">
      <c r="A439" s="531">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1"/>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 t="shared" ref="Y440:AL440" si="209">Y439</f>
        <v>0</v>
      </c>
      <c r="Z440" s="411">
        <f t="shared" si="209"/>
        <v>0</v>
      </c>
      <c r="AA440" s="411">
        <f t="shared" si="209"/>
        <v>0</v>
      </c>
      <c r="AB440" s="411">
        <f t="shared" si="209"/>
        <v>0</v>
      </c>
      <c r="AC440" s="411">
        <f t="shared" si="209"/>
        <v>0</v>
      </c>
      <c r="AD440" s="411">
        <f t="shared" si="209"/>
        <v>0</v>
      </c>
      <c r="AE440" s="411">
        <f t="shared" si="209"/>
        <v>0</v>
      </c>
      <c r="AF440" s="411">
        <f t="shared" si="209"/>
        <v>0</v>
      </c>
      <c r="AG440" s="411">
        <f t="shared" si="209"/>
        <v>0</v>
      </c>
      <c r="AH440" s="411">
        <f t="shared" si="209"/>
        <v>0</v>
      </c>
      <c r="AI440" s="411">
        <f t="shared" si="209"/>
        <v>0</v>
      </c>
      <c r="AJ440" s="411">
        <f t="shared" si="209"/>
        <v>0</v>
      </c>
      <c r="AK440" s="411">
        <f t="shared" si="209"/>
        <v>0</v>
      </c>
      <c r="AL440" s="411">
        <f t="shared" si="209"/>
        <v>0</v>
      </c>
      <c r="AM440" s="297"/>
    </row>
    <row r="441" spans="1:40" outlineLevel="1">
      <c r="A441" s="531"/>
      <c r="B441" s="527"/>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1">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1"/>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 t="shared" ref="Y443:AL443" si="210">Y442</f>
        <v>0</v>
      </c>
      <c r="Z443" s="411">
        <f t="shared" si="210"/>
        <v>0</v>
      </c>
      <c r="AA443" s="411">
        <f t="shared" si="210"/>
        <v>0</v>
      </c>
      <c r="AB443" s="411">
        <f t="shared" si="210"/>
        <v>0</v>
      </c>
      <c r="AC443" s="411">
        <f t="shared" si="210"/>
        <v>0</v>
      </c>
      <c r="AD443" s="411">
        <f t="shared" si="210"/>
        <v>0</v>
      </c>
      <c r="AE443" s="411">
        <f t="shared" si="210"/>
        <v>0</v>
      </c>
      <c r="AF443" s="411">
        <f t="shared" si="210"/>
        <v>0</v>
      </c>
      <c r="AG443" s="411">
        <f t="shared" si="210"/>
        <v>0</v>
      </c>
      <c r="AH443" s="411">
        <f t="shared" si="210"/>
        <v>0</v>
      </c>
      <c r="AI443" s="411">
        <f t="shared" si="210"/>
        <v>0</v>
      </c>
      <c r="AJ443" s="411">
        <f t="shared" si="210"/>
        <v>0</v>
      </c>
      <c r="AK443" s="411">
        <f t="shared" si="210"/>
        <v>0</v>
      </c>
      <c r="AL443" s="411">
        <f t="shared" si="210"/>
        <v>0</v>
      </c>
      <c r="AM443" s="306"/>
    </row>
    <row r="444" spans="1:40" outlineLevel="1">
      <c r="A444" s="531"/>
      <c r="B444" s="527"/>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1"/>
      <c r="B445" s="503"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1">
        <v>14</v>
      </c>
      <c r="B446" s="527"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1"/>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 t="shared" ref="Y447:AL447" si="211">Y446</f>
        <v>0</v>
      </c>
      <c r="Z447" s="411">
        <f t="shared" si="211"/>
        <v>0</v>
      </c>
      <c r="AA447" s="411">
        <f t="shared" si="211"/>
        <v>0</v>
      </c>
      <c r="AB447" s="411">
        <f t="shared" si="211"/>
        <v>0</v>
      </c>
      <c r="AC447" s="411">
        <f t="shared" si="211"/>
        <v>0</v>
      </c>
      <c r="AD447" s="411">
        <f t="shared" si="211"/>
        <v>0</v>
      </c>
      <c r="AE447" s="411">
        <f t="shared" si="211"/>
        <v>0</v>
      </c>
      <c r="AF447" s="411">
        <f t="shared" si="211"/>
        <v>0</v>
      </c>
      <c r="AG447" s="411">
        <f t="shared" si="211"/>
        <v>0</v>
      </c>
      <c r="AH447" s="411">
        <f t="shared" si="211"/>
        <v>0</v>
      </c>
      <c r="AI447" s="411">
        <f t="shared" si="211"/>
        <v>0</v>
      </c>
      <c r="AJ447" s="411">
        <f t="shared" si="211"/>
        <v>0</v>
      </c>
      <c r="AK447" s="411">
        <f t="shared" si="211"/>
        <v>0</v>
      </c>
      <c r="AL447" s="411">
        <f t="shared" si="211"/>
        <v>0</v>
      </c>
      <c r="AM447" s="297"/>
    </row>
    <row r="448" spans="1:40" outlineLevel="1">
      <c r="A448" s="531"/>
      <c r="B448" s="527"/>
      <c r="C448" s="305"/>
      <c r="D448" s="291"/>
      <c r="E448" s="291"/>
      <c r="F448" s="291"/>
      <c r="G448" s="291"/>
      <c r="H448" s="291"/>
      <c r="I448" s="291"/>
      <c r="J448" s="291"/>
      <c r="K448" s="291"/>
      <c r="L448" s="291"/>
      <c r="M448" s="291"/>
      <c r="N448" s="467"/>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8"/>
    </row>
    <row r="449" spans="1:40" s="309" customFormat="1" ht="15.75" outlineLevel="1">
      <c r="A449" s="531"/>
      <c r="B449" s="503"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6"/>
      <c r="AN449" s="629"/>
    </row>
    <row r="450" spans="1:40" outlineLevel="1">
      <c r="A450" s="531">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1"/>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212">Z450</f>
        <v>0</v>
      </c>
      <c r="AA451" s="411">
        <f t="shared" si="212"/>
        <v>0</v>
      </c>
      <c r="AB451" s="411">
        <f t="shared" si="212"/>
        <v>0</v>
      </c>
      <c r="AC451" s="411">
        <f t="shared" si="212"/>
        <v>0</v>
      </c>
      <c r="AD451" s="411">
        <f t="shared" si="212"/>
        <v>0</v>
      </c>
      <c r="AE451" s="411">
        <f t="shared" si="212"/>
        <v>0</v>
      </c>
      <c r="AF451" s="411">
        <f t="shared" si="212"/>
        <v>0</v>
      </c>
      <c r="AG451" s="411">
        <f t="shared" si="212"/>
        <v>0</v>
      </c>
      <c r="AH451" s="411">
        <f t="shared" si="212"/>
        <v>0</v>
      </c>
      <c r="AI451" s="411">
        <f t="shared" si="212"/>
        <v>0</v>
      </c>
      <c r="AJ451" s="411">
        <f t="shared" si="212"/>
        <v>0</v>
      </c>
      <c r="AK451" s="411">
        <f t="shared" si="212"/>
        <v>0</v>
      </c>
      <c r="AL451" s="411">
        <f t="shared" si="212"/>
        <v>0</v>
      </c>
      <c r="AM451" s="297"/>
    </row>
    <row r="452" spans="1:40" outlineLevel="1">
      <c r="A452" s="531"/>
      <c r="B452" s="527"/>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1">
        <v>16</v>
      </c>
      <c r="B453" s="528"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1"/>
      <c r="B454" s="528"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213">Z453</f>
        <v>0</v>
      </c>
      <c r="AA454" s="411">
        <f t="shared" si="213"/>
        <v>0</v>
      </c>
      <c r="AB454" s="411">
        <f t="shared" si="213"/>
        <v>0</v>
      </c>
      <c r="AC454" s="411">
        <f t="shared" si="213"/>
        <v>0</v>
      </c>
      <c r="AD454" s="411">
        <f t="shared" si="213"/>
        <v>0</v>
      </c>
      <c r="AE454" s="411">
        <f t="shared" si="213"/>
        <v>0</v>
      </c>
      <c r="AF454" s="411">
        <f t="shared" si="213"/>
        <v>0</v>
      </c>
      <c r="AG454" s="411">
        <f t="shared" si="213"/>
        <v>0</v>
      </c>
      <c r="AH454" s="411">
        <f t="shared" si="213"/>
        <v>0</v>
      </c>
      <c r="AI454" s="411">
        <f t="shared" si="213"/>
        <v>0</v>
      </c>
      <c r="AJ454" s="411">
        <f t="shared" si="213"/>
        <v>0</v>
      </c>
      <c r="AK454" s="411">
        <f t="shared" si="213"/>
        <v>0</v>
      </c>
      <c r="AL454" s="411">
        <f t="shared" si="213"/>
        <v>0</v>
      </c>
      <c r="AM454" s="297"/>
    </row>
    <row r="455" spans="1:40" s="283" customFormat="1" outlineLevel="1">
      <c r="A455" s="531"/>
      <c r="B455" s="528"/>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1"/>
      <c r="B456" s="529"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1">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1"/>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214">Z457</f>
        <v>0</v>
      </c>
      <c r="AA458" s="411">
        <f t="shared" si="214"/>
        <v>0</v>
      </c>
      <c r="AB458" s="411">
        <f t="shared" si="214"/>
        <v>0</v>
      </c>
      <c r="AC458" s="411">
        <f t="shared" si="214"/>
        <v>0</v>
      </c>
      <c r="AD458" s="411">
        <f t="shared" si="214"/>
        <v>0</v>
      </c>
      <c r="AE458" s="411">
        <f t="shared" si="214"/>
        <v>0</v>
      </c>
      <c r="AF458" s="411">
        <f t="shared" si="214"/>
        <v>0</v>
      </c>
      <c r="AG458" s="411">
        <f t="shared" si="214"/>
        <v>0</v>
      </c>
      <c r="AH458" s="411">
        <f t="shared" si="214"/>
        <v>0</v>
      </c>
      <c r="AI458" s="411">
        <f t="shared" si="214"/>
        <v>0</v>
      </c>
      <c r="AJ458" s="411">
        <f t="shared" si="214"/>
        <v>0</v>
      </c>
      <c r="AK458" s="411">
        <f t="shared" si="214"/>
        <v>0</v>
      </c>
      <c r="AL458" s="411">
        <f t="shared" si="214"/>
        <v>0</v>
      </c>
      <c r="AM458" s="306"/>
    </row>
    <row r="459" spans="1:40" outlineLevel="1">
      <c r="A459" s="531"/>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1">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1"/>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215">Z460</f>
        <v>0</v>
      </c>
      <c r="AA461" s="411">
        <f t="shared" si="215"/>
        <v>0</v>
      </c>
      <c r="AB461" s="411">
        <f t="shared" si="215"/>
        <v>0</v>
      </c>
      <c r="AC461" s="411">
        <f t="shared" si="215"/>
        <v>0</v>
      </c>
      <c r="AD461" s="411">
        <f t="shared" si="215"/>
        <v>0</v>
      </c>
      <c r="AE461" s="411">
        <f t="shared" si="215"/>
        <v>0</v>
      </c>
      <c r="AF461" s="411">
        <f t="shared" si="215"/>
        <v>0</v>
      </c>
      <c r="AG461" s="411">
        <f t="shared" si="215"/>
        <v>0</v>
      </c>
      <c r="AH461" s="411">
        <f t="shared" si="215"/>
        <v>0</v>
      </c>
      <c r="AI461" s="411">
        <f t="shared" si="215"/>
        <v>0</v>
      </c>
      <c r="AJ461" s="411">
        <f t="shared" si="215"/>
        <v>0</v>
      </c>
      <c r="AK461" s="411">
        <f t="shared" si="215"/>
        <v>0</v>
      </c>
      <c r="AL461" s="411">
        <f t="shared" si="215"/>
        <v>0</v>
      </c>
      <c r="AM461" s="306"/>
    </row>
    <row r="462" spans="1:40" outlineLevel="1">
      <c r="A462" s="531"/>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1">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1"/>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216">Z463</f>
        <v>0</v>
      </c>
      <c r="AA464" s="411">
        <f t="shared" si="216"/>
        <v>0</v>
      </c>
      <c r="AB464" s="411">
        <f t="shared" si="216"/>
        <v>0</v>
      </c>
      <c r="AC464" s="411">
        <f t="shared" si="216"/>
        <v>0</v>
      </c>
      <c r="AD464" s="411">
        <f t="shared" si="216"/>
        <v>0</v>
      </c>
      <c r="AE464" s="411">
        <f t="shared" si="216"/>
        <v>0</v>
      </c>
      <c r="AF464" s="411">
        <f t="shared" si="216"/>
        <v>0</v>
      </c>
      <c r="AG464" s="411">
        <f t="shared" si="216"/>
        <v>0</v>
      </c>
      <c r="AH464" s="411">
        <f t="shared" si="216"/>
        <v>0</v>
      </c>
      <c r="AI464" s="411">
        <f t="shared" si="216"/>
        <v>0</v>
      </c>
      <c r="AJ464" s="411">
        <f t="shared" si="216"/>
        <v>0</v>
      </c>
      <c r="AK464" s="411">
        <f t="shared" si="216"/>
        <v>0</v>
      </c>
      <c r="AL464" s="411">
        <f t="shared" si="216"/>
        <v>0</v>
      </c>
      <c r="AM464" s="297"/>
    </row>
    <row r="465" spans="1:39" outlineLevel="1">
      <c r="A465" s="531"/>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1">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1"/>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217">Y466</f>
        <v>0</v>
      </c>
      <c r="Z467" s="411">
        <f t="shared" si="217"/>
        <v>0</v>
      </c>
      <c r="AA467" s="411">
        <f t="shared" si="217"/>
        <v>0</v>
      </c>
      <c r="AB467" s="411">
        <f t="shared" si="217"/>
        <v>0</v>
      </c>
      <c r="AC467" s="411">
        <f t="shared" si="217"/>
        <v>0</v>
      </c>
      <c r="AD467" s="411">
        <f t="shared" si="217"/>
        <v>0</v>
      </c>
      <c r="AE467" s="411">
        <f t="shared" si="217"/>
        <v>0</v>
      </c>
      <c r="AF467" s="411">
        <f t="shared" si="217"/>
        <v>0</v>
      </c>
      <c r="AG467" s="411">
        <f t="shared" si="217"/>
        <v>0</v>
      </c>
      <c r="AH467" s="411">
        <f t="shared" si="217"/>
        <v>0</v>
      </c>
      <c r="AI467" s="411">
        <f t="shared" si="217"/>
        <v>0</v>
      </c>
      <c r="AJ467" s="411">
        <f t="shared" si="217"/>
        <v>0</v>
      </c>
      <c r="AK467" s="411">
        <f t="shared" si="217"/>
        <v>0</v>
      </c>
      <c r="AL467" s="411">
        <f t="shared" si="217"/>
        <v>0</v>
      </c>
      <c r="AM467" s="306"/>
    </row>
    <row r="468" spans="1:39" ht="15.75" outlineLevel="1">
      <c r="A468" s="531"/>
      <c r="B468" s="530"/>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1"/>
      <c r="B469" s="523"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1"/>
      <c r="B470" s="503"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1">
        <v>21</v>
      </c>
      <c r="B471" s="428" t="s">
        <v>113</v>
      </c>
      <c r="C471" s="291" t="s">
        <v>25</v>
      </c>
      <c r="D471" s="295">
        <v>857052</v>
      </c>
      <c r="E471" s="295">
        <v>689875</v>
      </c>
      <c r="F471" s="295">
        <v>689875</v>
      </c>
      <c r="G471" s="295">
        <v>689875</v>
      </c>
      <c r="H471" s="295">
        <v>689875</v>
      </c>
      <c r="I471" s="295">
        <v>689875</v>
      </c>
      <c r="J471" s="295">
        <v>689875</v>
      </c>
      <c r="K471" s="295">
        <v>689868</v>
      </c>
      <c r="L471" s="295">
        <v>689868</v>
      </c>
      <c r="M471" s="295">
        <v>688163</v>
      </c>
      <c r="N471" s="291"/>
      <c r="O471" s="295">
        <f t="shared" ref="O471:X471" si="218">D471*0.000196</f>
        <v>167.982192</v>
      </c>
      <c r="P471" s="295">
        <f t="shared" si="218"/>
        <v>135.21549999999999</v>
      </c>
      <c r="Q471" s="295">
        <f t="shared" si="218"/>
        <v>135.21549999999999</v>
      </c>
      <c r="R471" s="295">
        <f t="shared" si="218"/>
        <v>135.21549999999999</v>
      </c>
      <c r="S471" s="295">
        <f t="shared" si="218"/>
        <v>135.21549999999999</v>
      </c>
      <c r="T471" s="295">
        <f t="shared" si="218"/>
        <v>135.21549999999999</v>
      </c>
      <c r="U471" s="295">
        <f t="shared" si="218"/>
        <v>135.21549999999999</v>
      </c>
      <c r="V471" s="295">
        <f t="shared" si="218"/>
        <v>135.21412799999999</v>
      </c>
      <c r="W471" s="295">
        <f t="shared" si="218"/>
        <v>135.21412799999999</v>
      </c>
      <c r="X471" s="295">
        <f t="shared" si="218"/>
        <v>134.87994799999998</v>
      </c>
      <c r="Y471" s="410">
        <v>0.93</v>
      </c>
      <c r="Z471" s="410">
        <v>7.0000000000000007E-2</v>
      </c>
      <c r="AA471" s="410"/>
      <c r="AB471" s="410"/>
      <c r="AC471" s="410"/>
      <c r="AD471" s="410"/>
      <c r="AE471" s="410"/>
      <c r="AF471" s="410"/>
      <c r="AG471" s="410"/>
      <c r="AH471" s="410"/>
      <c r="AI471" s="410"/>
      <c r="AJ471" s="410"/>
      <c r="AK471" s="410"/>
      <c r="AL471" s="410"/>
      <c r="AM471" s="296">
        <f>SUM(Y471:AL471)</f>
        <v>1</v>
      </c>
    </row>
    <row r="472" spans="1:39" outlineLevel="1">
      <c r="A472" s="531"/>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 t="shared" ref="Y472:AL472" si="219">Y471</f>
        <v>0.93</v>
      </c>
      <c r="Z472" s="411">
        <f t="shared" si="219"/>
        <v>7.0000000000000007E-2</v>
      </c>
      <c r="AA472" s="411">
        <f t="shared" si="219"/>
        <v>0</v>
      </c>
      <c r="AB472" s="411">
        <f t="shared" si="219"/>
        <v>0</v>
      </c>
      <c r="AC472" s="411">
        <f t="shared" si="219"/>
        <v>0</v>
      </c>
      <c r="AD472" s="411">
        <f t="shared" si="219"/>
        <v>0</v>
      </c>
      <c r="AE472" s="411">
        <f t="shared" si="219"/>
        <v>0</v>
      </c>
      <c r="AF472" s="411">
        <f t="shared" si="219"/>
        <v>0</v>
      </c>
      <c r="AG472" s="411">
        <f t="shared" si="219"/>
        <v>0</v>
      </c>
      <c r="AH472" s="411">
        <f t="shared" si="219"/>
        <v>0</v>
      </c>
      <c r="AI472" s="411">
        <f t="shared" si="219"/>
        <v>0</v>
      </c>
      <c r="AJ472" s="411">
        <f t="shared" si="219"/>
        <v>0</v>
      </c>
      <c r="AK472" s="411">
        <f t="shared" si="219"/>
        <v>0</v>
      </c>
      <c r="AL472" s="411">
        <f t="shared" si="219"/>
        <v>0</v>
      </c>
      <c r="AM472" s="306"/>
    </row>
    <row r="473" spans="1:39" outlineLevel="1">
      <c r="A473" s="531"/>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s="766" customFormat="1" ht="30" outlineLevel="1">
      <c r="A474" s="763">
        <v>22</v>
      </c>
      <c r="B474" s="764" t="s">
        <v>114</v>
      </c>
      <c r="C474" s="765" t="s">
        <v>25</v>
      </c>
      <c r="D474" s="295">
        <v>101120</v>
      </c>
      <c r="E474" s="295">
        <v>101120</v>
      </c>
      <c r="F474" s="295">
        <v>101120</v>
      </c>
      <c r="G474" s="295">
        <v>101120</v>
      </c>
      <c r="H474" s="295">
        <v>101120</v>
      </c>
      <c r="I474" s="295">
        <v>101120</v>
      </c>
      <c r="J474" s="295">
        <v>101120</v>
      </c>
      <c r="K474" s="295">
        <v>101120</v>
      </c>
      <c r="L474" s="295">
        <v>101120</v>
      </c>
      <c r="M474" s="295">
        <v>101120</v>
      </c>
      <c r="N474" s="765"/>
      <c r="O474" s="295">
        <f t="shared" ref="O474:X474" si="220">D474*0.000196</f>
        <v>19.819520000000001</v>
      </c>
      <c r="P474" s="295">
        <f t="shared" si="220"/>
        <v>19.819520000000001</v>
      </c>
      <c r="Q474" s="295">
        <f t="shared" si="220"/>
        <v>19.819520000000001</v>
      </c>
      <c r="R474" s="295">
        <f t="shared" si="220"/>
        <v>19.819520000000001</v>
      </c>
      <c r="S474" s="295">
        <f t="shared" si="220"/>
        <v>19.819520000000001</v>
      </c>
      <c r="T474" s="295">
        <f t="shared" si="220"/>
        <v>19.819520000000001</v>
      </c>
      <c r="U474" s="295">
        <f t="shared" si="220"/>
        <v>19.819520000000001</v>
      </c>
      <c r="V474" s="295">
        <f t="shared" si="220"/>
        <v>19.819520000000001</v>
      </c>
      <c r="W474" s="295">
        <f t="shared" si="220"/>
        <v>19.819520000000001</v>
      </c>
      <c r="X474" s="295">
        <f t="shared" si="220"/>
        <v>19.819520000000001</v>
      </c>
      <c r="Y474" s="410">
        <v>1</v>
      </c>
      <c r="Z474" s="410">
        <v>0</v>
      </c>
      <c r="AA474" s="410"/>
      <c r="AB474" s="410"/>
      <c r="AC474" s="410"/>
      <c r="AD474" s="410"/>
      <c r="AE474" s="410"/>
      <c r="AF474" s="410"/>
      <c r="AG474" s="410"/>
      <c r="AH474" s="410"/>
      <c r="AI474" s="410"/>
      <c r="AJ474" s="410"/>
      <c r="AK474" s="410"/>
      <c r="AL474" s="410"/>
      <c r="AM474" s="296">
        <f>SUM(Y474:AL474)</f>
        <v>1</v>
      </c>
    </row>
    <row r="475" spans="1:39" outlineLevel="1">
      <c r="A475" s="531"/>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 t="shared" ref="Y475:AL475" si="221">Y474</f>
        <v>1</v>
      </c>
      <c r="Z475" s="411">
        <f t="shared" si="221"/>
        <v>0</v>
      </c>
      <c r="AA475" s="411">
        <f t="shared" si="221"/>
        <v>0</v>
      </c>
      <c r="AB475" s="411">
        <f t="shared" si="221"/>
        <v>0</v>
      </c>
      <c r="AC475" s="411">
        <f t="shared" si="221"/>
        <v>0</v>
      </c>
      <c r="AD475" s="411">
        <f t="shared" si="221"/>
        <v>0</v>
      </c>
      <c r="AE475" s="411">
        <f t="shared" si="221"/>
        <v>0</v>
      </c>
      <c r="AF475" s="411">
        <f t="shared" si="221"/>
        <v>0</v>
      </c>
      <c r="AG475" s="411">
        <f t="shared" si="221"/>
        <v>0</v>
      </c>
      <c r="AH475" s="411">
        <f t="shared" si="221"/>
        <v>0</v>
      </c>
      <c r="AI475" s="411">
        <f t="shared" si="221"/>
        <v>0</v>
      </c>
      <c r="AJ475" s="411">
        <f t="shared" si="221"/>
        <v>0</v>
      </c>
      <c r="AK475" s="411">
        <f t="shared" si="221"/>
        <v>0</v>
      </c>
      <c r="AL475" s="411">
        <f t="shared" si="221"/>
        <v>0</v>
      </c>
      <c r="AM475" s="306"/>
    </row>
    <row r="476" spans="1:39" outlineLevel="1">
      <c r="A476" s="531"/>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1">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1"/>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 t="shared" ref="Y478:AL478" si="222">Y477</f>
        <v>0</v>
      </c>
      <c r="Z478" s="411">
        <f t="shared" si="222"/>
        <v>0</v>
      </c>
      <c r="AA478" s="411">
        <f t="shared" si="222"/>
        <v>0</v>
      </c>
      <c r="AB478" s="411">
        <f t="shared" si="222"/>
        <v>0</v>
      </c>
      <c r="AC478" s="411">
        <f t="shared" si="222"/>
        <v>0</v>
      </c>
      <c r="AD478" s="411">
        <f t="shared" si="222"/>
        <v>0</v>
      </c>
      <c r="AE478" s="411">
        <f t="shared" si="222"/>
        <v>0</v>
      </c>
      <c r="AF478" s="411">
        <f t="shared" si="222"/>
        <v>0</v>
      </c>
      <c r="AG478" s="411">
        <f t="shared" si="222"/>
        <v>0</v>
      </c>
      <c r="AH478" s="411">
        <f t="shared" si="222"/>
        <v>0</v>
      </c>
      <c r="AI478" s="411">
        <f t="shared" si="222"/>
        <v>0</v>
      </c>
      <c r="AJ478" s="411">
        <f t="shared" si="222"/>
        <v>0</v>
      </c>
      <c r="AK478" s="411">
        <f t="shared" si="222"/>
        <v>0</v>
      </c>
      <c r="AL478" s="411">
        <f t="shared" si="222"/>
        <v>0</v>
      </c>
      <c r="AM478" s="306"/>
    </row>
    <row r="479" spans="1:39" outlineLevel="1">
      <c r="A479" s="531"/>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1">
        <v>24</v>
      </c>
      <c r="B480" s="428" t="s">
        <v>116</v>
      </c>
      <c r="C480" s="291" t="s">
        <v>25</v>
      </c>
      <c r="D480" s="295">
        <v>51754</v>
      </c>
      <c r="E480" s="295">
        <v>51754</v>
      </c>
      <c r="F480" s="295">
        <v>51754</v>
      </c>
      <c r="G480" s="295">
        <v>51754</v>
      </c>
      <c r="H480" s="295">
        <v>51754</v>
      </c>
      <c r="I480" s="295">
        <v>51754</v>
      </c>
      <c r="J480" s="295">
        <v>51754</v>
      </c>
      <c r="K480" s="295">
        <v>51754</v>
      </c>
      <c r="L480" s="295">
        <v>51754</v>
      </c>
      <c r="M480" s="295">
        <v>51754</v>
      </c>
      <c r="N480" s="291"/>
      <c r="O480" s="295">
        <f t="shared" ref="O480:X480" si="223">D480*0.000196</f>
        <v>10.143784</v>
      </c>
      <c r="P480" s="295">
        <f t="shared" si="223"/>
        <v>10.143784</v>
      </c>
      <c r="Q480" s="295">
        <f t="shared" si="223"/>
        <v>10.143784</v>
      </c>
      <c r="R480" s="295">
        <f t="shared" si="223"/>
        <v>10.143784</v>
      </c>
      <c r="S480" s="295">
        <f t="shared" si="223"/>
        <v>10.143784</v>
      </c>
      <c r="T480" s="295">
        <f t="shared" si="223"/>
        <v>10.143784</v>
      </c>
      <c r="U480" s="295">
        <f t="shared" si="223"/>
        <v>10.143784</v>
      </c>
      <c r="V480" s="295">
        <f t="shared" si="223"/>
        <v>10.143784</v>
      </c>
      <c r="W480" s="295">
        <f t="shared" si="223"/>
        <v>10.143784</v>
      </c>
      <c r="X480" s="295">
        <f t="shared" si="223"/>
        <v>10.143784</v>
      </c>
      <c r="Y480" s="410">
        <v>1</v>
      </c>
      <c r="Z480" s="410">
        <v>0</v>
      </c>
      <c r="AA480" s="410"/>
      <c r="AB480" s="410"/>
      <c r="AC480" s="410"/>
      <c r="AD480" s="410"/>
      <c r="AE480" s="410"/>
      <c r="AF480" s="410"/>
      <c r="AG480" s="410"/>
      <c r="AH480" s="410"/>
      <c r="AI480" s="410"/>
      <c r="AJ480" s="410"/>
      <c r="AK480" s="410"/>
      <c r="AL480" s="410"/>
      <c r="AM480" s="296">
        <f>SUM(Y480:AL480)</f>
        <v>1</v>
      </c>
    </row>
    <row r="481" spans="1:39" outlineLevel="1">
      <c r="A481" s="531"/>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 t="shared" ref="Y481:AL481" si="224">Y480</f>
        <v>1</v>
      </c>
      <c r="Z481" s="411">
        <f t="shared" si="224"/>
        <v>0</v>
      </c>
      <c r="AA481" s="411">
        <f t="shared" si="224"/>
        <v>0</v>
      </c>
      <c r="AB481" s="411">
        <f t="shared" si="224"/>
        <v>0</v>
      </c>
      <c r="AC481" s="411">
        <f t="shared" si="224"/>
        <v>0</v>
      </c>
      <c r="AD481" s="411">
        <f t="shared" si="224"/>
        <v>0</v>
      </c>
      <c r="AE481" s="411">
        <f t="shared" si="224"/>
        <v>0</v>
      </c>
      <c r="AF481" s="411">
        <f t="shared" si="224"/>
        <v>0</v>
      </c>
      <c r="AG481" s="411">
        <f t="shared" si="224"/>
        <v>0</v>
      </c>
      <c r="AH481" s="411">
        <f t="shared" si="224"/>
        <v>0</v>
      </c>
      <c r="AI481" s="411">
        <f t="shared" si="224"/>
        <v>0</v>
      </c>
      <c r="AJ481" s="411">
        <f t="shared" si="224"/>
        <v>0</v>
      </c>
      <c r="AK481" s="411">
        <f t="shared" si="224"/>
        <v>0</v>
      </c>
      <c r="AL481" s="411">
        <f t="shared" si="224"/>
        <v>0</v>
      </c>
      <c r="AM481" s="306"/>
    </row>
    <row r="482" spans="1:39" outlineLevel="1">
      <c r="A482" s="531"/>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1"/>
      <c r="B483" s="503"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1">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1"/>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 t="shared" ref="Y485:AL485" si="225">Y484</f>
        <v>0</v>
      </c>
      <c r="Z485" s="411">
        <f t="shared" si="225"/>
        <v>0</v>
      </c>
      <c r="AA485" s="411">
        <f t="shared" si="225"/>
        <v>0</v>
      </c>
      <c r="AB485" s="411">
        <f t="shared" si="225"/>
        <v>0</v>
      </c>
      <c r="AC485" s="411">
        <f t="shared" si="225"/>
        <v>0</v>
      </c>
      <c r="AD485" s="411">
        <f t="shared" si="225"/>
        <v>0</v>
      </c>
      <c r="AE485" s="411">
        <f t="shared" si="225"/>
        <v>0</v>
      </c>
      <c r="AF485" s="411">
        <f t="shared" si="225"/>
        <v>0</v>
      </c>
      <c r="AG485" s="411">
        <f t="shared" si="225"/>
        <v>0</v>
      </c>
      <c r="AH485" s="411">
        <f t="shared" si="225"/>
        <v>0</v>
      </c>
      <c r="AI485" s="411">
        <f t="shared" si="225"/>
        <v>0</v>
      </c>
      <c r="AJ485" s="411">
        <f t="shared" si="225"/>
        <v>0</v>
      </c>
      <c r="AK485" s="411">
        <f t="shared" si="225"/>
        <v>0</v>
      </c>
      <c r="AL485" s="411">
        <f t="shared" si="225"/>
        <v>0</v>
      </c>
      <c r="AM485" s="306"/>
    </row>
    <row r="486" spans="1:39" outlineLevel="1">
      <c r="A486" s="531"/>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s="750" customFormat="1" outlineLevel="1">
      <c r="A487" s="744">
        <v>26</v>
      </c>
      <c r="B487" s="745" t="s">
        <v>118</v>
      </c>
      <c r="C487" s="746" t="s">
        <v>25</v>
      </c>
      <c r="D487" s="295">
        <v>223856</v>
      </c>
      <c r="E487" s="295">
        <v>223856</v>
      </c>
      <c r="F487" s="295">
        <v>223856</v>
      </c>
      <c r="G487" s="295">
        <v>223856</v>
      </c>
      <c r="H487" s="295">
        <v>223856</v>
      </c>
      <c r="I487" s="295">
        <v>220692</v>
      </c>
      <c r="J487" s="295">
        <v>220692</v>
      </c>
      <c r="K487" s="295">
        <v>220692</v>
      </c>
      <c r="L487" s="295">
        <v>220692</v>
      </c>
      <c r="M487" s="295">
        <v>220692</v>
      </c>
      <c r="N487" s="295">
        <v>12</v>
      </c>
      <c r="O487" s="295">
        <f t="shared" ref="O487:X487" si="226">D487*0.000196</f>
        <v>43.875776000000002</v>
      </c>
      <c r="P487" s="295">
        <f t="shared" si="226"/>
        <v>43.875776000000002</v>
      </c>
      <c r="Q487" s="295">
        <f t="shared" si="226"/>
        <v>43.875776000000002</v>
      </c>
      <c r="R487" s="295">
        <f t="shared" si="226"/>
        <v>43.875776000000002</v>
      </c>
      <c r="S487" s="295">
        <f t="shared" si="226"/>
        <v>43.875776000000002</v>
      </c>
      <c r="T487" s="295">
        <f t="shared" si="226"/>
        <v>43.255631999999999</v>
      </c>
      <c r="U487" s="295">
        <f t="shared" si="226"/>
        <v>43.255631999999999</v>
      </c>
      <c r="V487" s="295">
        <f t="shared" si="226"/>
        <v>43.255631999999999</v>
      </c>
      <c r="W487" s="295">
        <f t="shared" si="226"/>
        <v>43.255631999999999</v>
      </c>
      <c r="X487" s="295">
        <f t="shared" si="226"/>
        <v>43.255631999999999</v>
      </c>
      <c r="Y487" s="410">
        <v>0.4032</v>
      </c>
      <c r="Z487" s="410"/>
      <c r="AA487" s="410">
        <v>0.25729999999999997</v>
      </c>
      <c r="AB487" s="410">
        <v>0.33950000000000002</v>
      </c>
      <c r="AC487" s="410"/>
      <c r="AD487" s="410"/>
      <c r="AE487" s="410"/>
      <c r="AF487" s="415"/>
      <c r="AG487" s="415"/>
      <c r="AH487" s="415"/>
      <c r="AI487" s="415"/>
      <c r="AJ487" s="415"/>
      <c r="AK487" s="415"/>
      <c r="AL487" s="415"/>
      <c r="AM487" s="296">
        <f>SUM(Y487:AL487)</f>
        <v>1</v>
      </c>
    </row>
    <row r="488" spans="1:39" outlineLevel="1">
      <c r="A488" s="531"/>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 t="shared" ref="Y488:AL488" si="227">Y487</f>
        <v>0.4032</v>
      </c>
      <c r="Z488" s="411">
        <f t="shared" si="227"/>
        <v>0</v>
      </c>
      <c r="AA488" s="411">
        <f t="shared" si="227"/>
        <v>0.25729999999999997</v>
      </c>
      <c r="AB488" s="411">
        <f t="shared" si="227"/>
        <v>0.33950000000000002</v>
      </c>
      <c r="AC488" s="411">
        <f t="shared" si="227"/>
        <v>0</v>
      </c>
      <c r="AD488" s="411">
        <f t="shared" si="227"/>
        <v>0</v>
      </c>
      <c r="AE488" s="411">
        <f t="shared" si="227"/>
        <v>0</v>
      </c>
      <c r="AF488" s="411">
        <f t="shared" si="227"/>
        <v>0</v>
      </c>
      <c r="AG488" s="411">
        <f t="shared" si="227"/>
        <v>0</v>
      </c>
      <c r="AH488" s="411">
        <f t="shared" si="227"/>
        <v>0</v>
      </c>
      <c r="AI488" s="411">
        <f t="shared" si="227"/>
        <v>0</v>
      </c>
      <c r="AJ488" s="411">
        <f t="shared" si="227"/>
        <v>0</v>
      </c>
      <c r="AK488" s="411">
        <f t="shared" si="227"/>
        <v>0</v>
      </c>
      <c r="AL488" s="411">
        <f t="shared" si="227"/>
        <v>0</v>
      </c>
      <c r="AM488" s="306"/>
    </row>
    <row r="489" spans="1:39" outlineLevel="1">
      <c r="A489" s="531"/>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s="750" customFormat="1" ht="30" outlineLevel="1">
      <c r="A490" s="744">
        <v>27</v>
      </c>
      <c r="B490" s="745" t="s">
        <v>119</v>
      </c>
      <c r="C490" s="746" t="s">
        <v>25</v>
      </c>
      <c r="D490" s="295">
        <v>195332</v>
      </c>
      <c r="E490" s="295">
        <v>195332</v>
      </c>
      <c r="F490" s="295">
        <v>192702</v>
      </c>
      <c r="G490" s="295">
        <v>176701</v>
      </c>
      <c r="H490" s="295">
        <v>158062</v>
      </c>
      <c r="I490" s="295">
        <v>121958</v>
      </c>
      <c r="J490" s="295">
        <v>80079</v>
      </c>
      <c r="K490" s="295">
        <v>75837</v>
      </c>
      <c r="L490" s="295">
        <v>64230</v>
      </c>
      <c r="M490" s="295">
        <v>58121</v>
      </c>
      <c r="N490" s="295">
        <v>12</v>
      </c>
      <c r="O490" s="295">
        <f t="shared" ref="O490:X490" si="228">D490*0.000196</f>
        <v>38.285072</v>
      </c>
      <c r="P490" s="295">
        <f t="shared" si="228"/>
        <v>38.285072</v>
      </c>
      <c r="Q490" s="295">
        <f t="shared" si="228"/>
        <v>37.769591999999996</v>
      </c>
      <c r="R490" s="295">
        <f t="shared" si="228"/>
        <v>34.633395999999998</v>
      </c>
      <c r="S490" s="295">
        <f t="shared" si="228"/>
        <v>30.980152</v>
      </c>
      <c r="T490" s="295">
        <f t="shared" si="228"/>
        <v>23.903767999999999</v>
      </c>
      <c r="U490" s="295">
        <f t="shared" si="228"/>
        <v>15.695483999999999</v>
      </c>
      <c r="V490" s="295">
        <f t="shared" si="228"/>
        <v>14.864051999999999</v>
      </c>
      <c r="W490" s="295">
        <f t="shared" si="228"/>
        <v>12.589079999999999</v>
      </c>
      <c r="X490" s="295">
        <f t="shared" si="228"/>
        <v>11.391715999999999</v>
      </c>
      <c r="Y490" s="410">
        <v>0.98450000000000004</v>
      </c>
      <c r="Z490" s="410"/>
      <c r="AA490" s="410">
        <v>1.55E-2</v>
      </c>
      <c r="AB490" s="410"/>
      <c r="AC490" s="410"/>
      <c r="AD490" s="410"/>
      <c r="AE490" s="410"/>
      <c r="AF490" s="415"/>
      <c r="AG490" s="415"/>
      <c r="AH490" s="415"/>
      <c r="AI490" s="415"/>
      <c r="AJ490" s="415"/>
      <c r="AK490" s="415"/>
      <c r="AL490" s="415"/>
      <c r="AM490" s="296">
        <f>SUM(Y490:AL490)</f>
        <v>1</v>
      </c>
    </row>
    <row r="491" spans="1:39" outlineLevel="1">
      <c r="A491" s="531"/>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 t="shared" ref="Y491:AL491" si="229">Y490</f>
        <v>0.98450000000000004</v>
      </c>
      <c r="Z491" s="411">
        <f t="shared" si="229"/>
        <v>0</v>
      </c>
      <c r="AA491" s="411">
        <f t="shared" si="229"/>
        <v>1.55E-2</v>
      </c>
      <c r="AB491" s="411">
        <f t="shared" si="229"/>
        <v>0</v>
      </c>
      <c r="AC491" s="411">
        <f t="shared" si="229"/>
        <v>0</v>
      </c>
      <c r="AD491" s="411">
        <f t="shared" si="229"/>
        <v>0</v>
      </c>
      <c r="AE491" s="411">
        <f t="shared" si="229"/>
        <v>0</v>
      </c>
      <c r="AF491" s="411">
        <f t="shared" si="229"/>
        <v>0</v>
      </c>
      <c r="AG491" s="411">
        <f t="shared" si="229"/>
        <v>0</v>
      </c>
      <c r="AH491" s="411">
        <f t="shared" si="229"/>
        <v>0</v>
      </c>
      <c r="AI491" s="411">
        <f t="shared" si="229"/>
        <v>0</v>
      </c>
      <c r="AJ491" s="411">
        <f t="shared" si="229"/>
        <v>0</v>
      </c>
      <c r="AK491" s="411">
        <f t="shared" si="229"/>
        <v>0</v>
      </c>
      <c r="AL491" s="411">
        <f t="shared" si="229"/>
        <v>0</v>
      </c>
      <c r="AM491" s="306"/>
    </row>
    <row r="492" spans="1:39" outlineLevel="1">
      <c r="A492" s="531"/>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1">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1"/>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 t="shared" ref="Y494:AL494" si="230">Y493</f>
        <v>0</v>
      </c>
      <c r="Z494" s="411">
        <f t="shared" si="230"/>
        <v>0</v>
      </c>
      <c r="AA494" s="411">
        <f t="shared" si="230"/>
        <v>0</v>
      </c>
      <c r="AB494" s="411">
        <f t="shared" si="230"/>
        <v>0</v>
      </c>
      <c r="AC494" s="411">
        <f t="shared" si="230"/>
        <v>0</v>
      </c>
      <c r="AD494" s="411">
        <f t="shared" si="230"/>
        <v>0</v>
      </c>
      <c r="AE494" s="411">
        <f t="shared" si="230"/>
        <v>0</v>
      </c>
      <c r="AF494" s="411">
        <f t="shared" si="230"/>
        <v>0</v>
      </c>
      <c r="AG494" s="411">
        <f t="shared" si="230"/>
        <v>0</v>
      </c>
      <c r="AH494" s="411">
        <f t="shared" si="230"/>
        <v>0</v>
      </c>
      <c r="AI494" s="411">
        <f t="shared" si="230"/>
        <v>0</v>
      </c>
      <c r="AJ494" s="411">
        <f t="shared" si="230"/>
        <v>0</v>
      </c>
      <c r="AK494" s="411">
        <f t="shared" si="230"/>
        <v>0</v>
      </c>
      <c r="AL494" s="411">
        <f t="shared" si="230"/>
        <v>0</v>
      </c>
      <c r="AM494" s="306"/>
    </row>
    <row r="495" spans="1:39" outlineLevel="1">
      <c r="A495" s="531"/>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1">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1"/>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 t="shared" ref="Y497:AL497" si="231">Y496</f>
        <v>0</v>
      </c>
      <c r="Z497" s="411">
        <f t="shared" si="231"/>
        <v>0</v>
      </c>
      <c r="AA497" s="411">
        <f t="shared" si="231"/>
        <v>0</v>
      </c>
      <c r="AB497" s="411">
        <f t="shared" si="231"/>
        <v>0</v>
      </c>
      <c r="AC497" s="411">
        <f t="shared" si="231"/>
        <v>0</v>
      </c>
      <c r="AD497" s="411">
        <f t="shared" si="231"/>
        <v>0</v>
      </c>
      <c r="AE497" s="411">
        <f t="shared" si="231"/>
        <v>0</v>
      </c>
      <c r="AF497" s="411">
        <f t="shared" si="231"/>
        <v>0</v>
      </c>
      <c r="AG497" s="411">
        <f t="shared" si="231"/>
        <v>0</v>
      </c>
      <c r="AH497" s="411">
        <f t="shared" si="231"/>
        <v>0</v>
      </c>
      <c r="AI497" s="411">
        <f t="shared" si="231"/>
        <v>0</v>
      </c>
      <c r="AJ497" s="411">
        <f t="shared" si="231"/>
        <v>0</v>
      </c>
      <c r="AK497" s="411">
        <f t="shared" si="231"/>
        <v>0</v>
      </c>
      <c r="AL497" s="411">
        <f t="shared" si="231"/>
        <v>0</v>
      </c>
      <c r="AM497" s="306"/>
    </row>
    <row r="498" spans="1:39" outlineLevel="1">
      <c r="A498" s="531"/>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outlineLevel="1">
      <c r="A499" s="531">
        <v>30</v>
      </c>
      <c r="B499" s="740" t="s">
        <v>684</v>
      </c>
      <c r="C499" s="291" t="s">
        <v>25</v>
      </c>
      <c r="D499" s="295">
        <v>806051</v>
      </c>
      <c r="E499" s="295">
        <v>583733</v>
      </c>
      <c r="F499" s="295">
        <v>583733</v>
      </c>
      <c r="G499" s="295">
        <v>583733</v>
      </c>
      <c r="H499" s="295">
        <v>583733</v>
      </c>
      <c r="I499" s="295">
        <v>583733</v>
      </c>
      <c r="J499" s="295">
        <v>583733</v>
      </c>
      <c r="K499" s="295">
        <v>583721</v>
      </c>
      <c r="L499" s="295">
        <v>583721</v>
      </c>
      <c r="M499" s="295">
        <v>583721</v>
      </c>
      <c r="N499" s="295">
        <v>12</v>
      </c>
      <c r="O499" s="295">
        <f t="shared" ref="O499:X499" si="232">D499*0.000196</f>
        <v>157.985996</v>
      </c>
      <c r="P499" s="295">
        <f t="shared" si="232"/>
        <v>114.41166799999999</v>
      </c>
      <c r="Q499" s="295">
        <f t="shared" si="232"/>
        <v>114.41166799999999</v>
      </c>
      <c r="R499" s="295">
        <f t="shared" si="232"/>
        <v>114.41166799999999</v>
      </c>
      <c r="S499" s="295">
        <f t="shared" si="232"/>
        <v>114.41166799999999</v>
      </c>
      <c r="T499" s="295">
        <f t="shared" si="232"/>
        <v>114.41166799999999</v>
      </c>
      <c r="U499" s="295">
        <f t="shared" si="232"/>
        <v>114.41166799999999</v>
      </c>
      <c r="V499" s="295">
        <f t="shared" si="232"/>
        <v>114.40931599999999</v>
      </c>
      <c r="W499" s="295">
        <f t="shared" si="232"/>
        <v>114.40931599999999</v>
      </c>
      <c r="X499" s="295">
        <f t="shared" si="232"/>
        <v>114.40931599999999</v>
      </c>
      <c r="Y499" s="410">
        <v>0.93</v>
      </c>
      <c r="Z499" s="410">
        <v>7.0000000000000007E-2</v>
      </c>
      <c r="AA499" s="410"/>
      <c r="AB499" s="410"/>
      <c r="AC499" s="410"/>
      <c r="AD499" s="410"/>
      <c r="AE499" s="410"/>
      <c r="AF499" s="415"/>
      <c r="AG499" s="415"/>
      <c r="AH499" s="415"/>
      <c r="AI499" s="415"/>
      <c r="AJ499" s="415"/>
      <c r="AK499" s="415"/>
      <c r="AL499" s="415"/>
      <c r="AM499" s="296">
        <f>SUM(Y499:AL499)</f>
        <v>1</v>
      </c>
    </row>
    <row r="500" spans="1:39" outlineLevel="1">
      <c r="A500" s="531"/>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 t="shared" ref="Y500:AL500" si="233">Y499</f>
        <v>0.93</v>
      </c>
      <c r="Z500" s="411">
        <f t="shared" si="233"/>
        <v>7.0000000000000007E-2</v>
      </c>
      <c r="AA500" s="411">
        <f t="shared" si="233"/>
        <v>0</v>
      </c>
      <c r="AB500" s="411">
        <f t="shared" si="233"/>
        <v>0</v>
      </c>
      <c r="AC500" s="411">
        <f t="shared" si="233"/>
        <v>0</v>
      </c>
      <c r="AD500" s="411">
        <f t="shared" si="233"/>
        <v>0</v>
      </c>
      <c r="AE500" s="411">
        <f t="shared" si="233"/>
        <v>0</v>
      </c>
      <c r="AF500" s="411">
        <f t="shared" si="233"/>
        <v>0</v>
      </c>
      <c r="AG500" s="411">
        <f t="shared" si="233"/>
        <v>0</v>
      </c>
      <c r="AH500" s="411">
        <f t="shared" si="233"/>
        <v>0</v>
      </c>
      <c r="AI500" s="411">
        <f t="shared" si="233"/>
        <v>0</v>
      </c>
      <c r="AJ500" s="411">
        <f t="shared" si="233"/>
        <v>0</v>
      </c>
      <c r="AK500" s="411">
        <f t="shared" si="233"/>
        <v>0</v>
      </c>
      <c r="AL500" s="411">
        <f t="shared" si="233"/>
        <v>0</v>
      </c>
      <c r="AM500" s="306"/>
    </row>
    <row r="501" spans="1:39" outlineLevel="1">
      <c r="A501" s="531"/>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outlineLevel="1">
      <c r="A502" s="531">
        <v>31</v>
      </c>
      <c r="B502" s="740" t="s">
        <v>685</v>
      </c>
      <c r="C502" s="291" t="s">
        <v>25</v>
      </c>
      <c r="D502" s="295">
        <v>384362</v>
      </c>
      <c r="E502" s="295">
        <v>384362</v>
      </c>
      <c r="F502" s="295">
        <v>384362</v>
      </c>
      <c r="G502" s="295">
        <v>384362</v>
      </c>
      <c r="H502" s="295">
        <v>384362</v>
      </c>
      <c r="I502" s="295">
        <v>384362</v>
      </c>
      <c r="J502" s="295">
        <v>384362</v>
      </c>
      <c r="K502" s="295">
        <v>384362</v>
      </c>
      <c r="L502" s="295">
        <v>384362</v>
      </c>
      <c r="M502" s="295">
        <v>384362</v>
      </c>
      <c r="N502" s="295">
        <v>12</v>
      </c>
      <c r="O502" s="295">
        <f t="shared" ref="O502:X502" si="234">D502*0.000196</f>
        <v>75.334952000000001</v>
      </c>
      <c r="P502" s="295">
        <f t="shared" si="234"/>
        <v>75.334952000000001</v>
      </c>
      <c r="Q502" s="295">
        <f t="shared" si="234"/>
        <v>75.334952000000001</v>
      </c>
      <c r="R502" s="295">
        <f t="shared" si="234"/>
        <v>75.334952000000001</v>
      </c>
      <c r="S502" s="295">
        <f t="shared" si="234"/>
        <v>75.334952000000001</v>
      </c>
      <c r="T502" s="295">
        <f t="shared" si="234"/>
        <v>75.334952000000001</v>
      </c>
      <c r="U502" s="295">
        <f t="shared" si="234"/>
        <v>75.334952000000001</v>
      </c>
      <c r="V502" s="295">
        <f t="shared" si="234"/>
        <v>75.334952000000001</v>
      </c>
      <c r="W502" s="295">
        <f t="shared" si="234"/>
        <v>75.334952000000001</v>
      </c>
      <c r="X502" s="295">
        <f t="shared" si="234"/>
        <v>75.334952000000001</v>
      </c>
      <c r="Y502" s="410">
        <v>1</v>
      </c>
      <c r="Z502" s="410"/>
      <c r="AA502" s="410"/>
      <c r="AB502" s="410"/>
      <c r="AC502" s="410"/>
      <c r="AD502" s="410"/>
      <c r="AE502" s="410"/>
      <c r="AF502" s="415"/>
      <c r="AG502" s="415"/>
      <c r="AH502" s="415"/>
      <c r="AI502" s="415"/>
      <c r="AJ502" s="415"/>
      <c r="AK502" s="415"/>
      <c r="AL502" s="415"/>
      <c r="AM502" s="296">
        <f>SUM(Y502:AL502)</f>
        <v>1</v>
      </c>
    </row>
    <row r="503" spans="1:39" outlineLevel="1">
      <c r="A503" s="531"/>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 t="shared" ref="Y503:AL503" si="235">Y502</f>
        <v>1</v>
      </c>
      <c r="Z503" s="411">
        <f t="shared" si="235"/>
        <v>0</v>
      </c>
      <c r="AA503" s="411">
        <f t="shared" si="235"/>
        <v>0</v>
      </c>
      <c r="AB503" s="411">
        <f t="shared" si="235"/>
        <v>0</v>
      </c>
      <c r="AC503" s="411">
        <f t="shared" si="235"/>
        <v>0</v>
      </c>
      <c r="AD503" s="411">
        <f t="shared" si="235"/>
        <v>0</v>
      </c>
      <c r="AE503" s="411">
        <f t="shared" si="235"/>
        <v>0</v>
      </c>
      <c r="AF503" s="411">
        <f t="shared" si="235"/>
        <v>0</v>
      </c>
      <c r="AG503" s="411">
        <f t="shared" si="235"/>
        <v>0</v>
      </c>
      <c r="AH503" s="411">
        <f t="shared" si="235"/>
        <v>0</v>
      </c>
      <c r="AI503" s="411">
        <f t="shared" si="235"/>
        <v>0</v>
      </c>
      <c r="AJ503" s="411">
        <f t="shared" si="235"/>
        <v>0</v>
      </c>
      <c r="AK503" s="411">
        <f t="shared" si="235"/>
        <v>0</v>
      </c>
      <c r="AL503" s="411">
        <f t="shared" si="235"/>
        <v>0</v>
      </c>
      <c r="AM503" s="306"/>
    </row>
    <row r="504" spans="1:39" outlineLevel="1">
      <c r="A504" s="531"/>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1">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1"/>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 t="shared" ref="Y506:AL506" si="236">Y505</f>
        <v>0</v>
      </c>
      <c r="Z506" s="411">
        <f t="shared" si="236"/>
        <v>0</v>
      </c>
      <c r="AA506" s="411">
        <f t="shared" si="236"/>
        <v>0</v>
      </c>
      <c r="AB506" s="411">
        <f t="shared" si="236"/>
        <v>0</v>
      </c>
      <c r="AC506" s="411">
        <f t="shared" si="236"/>
        <v>0</v>
      </c>
      <c r="AD506" s="411">
        <f t="shared" si="236"/>
        <v>0</v>
      </c>
      <c r="AE506" s="411">
        <f t="shared" si="236"/>
        <v>0</v>
      </c>
      <c r="AF506" s="411">
        <f t="shared" si="236"/>
        <v>0</v>
      </c>
      <c r="AG506" s="411">
        <f t="shared" si="236"/>
        <v>0</v>
      </c>
      <c r="AH506" s="411">
        <f t="shared" si="236"/>
        <v>0</v>
      </c>
      <c r="AI506" s="411">
        <f t="shared" si="236"/>
        <v>0</v>
      </c>
      <c r="AJ506" s="411">
        <f t="shared" si="236"/>
        <v>0</v>
      </c>
      <c r="AK506" s="411">
        <f t="shared" si="236"/>
        <v>0</v>
      </c>
      <c r="AL506" s="411">
        <f t="shared" si="236"/>
        <v>0</v>
      </c>
      <c r="AM506" s="306"/>
    </row>
    <row r="507" spans="1:39" outlineLevel="1">
      <c r="A507" s="531"/>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1"/>
      <c r="B508" s="503"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1">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1"/>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 t="shared" ref="Y510:AL510" si="237">Y509</f>
        <v>0</v>
      </c>
      <c r="Z510" s="411">
        <f t="shared" si="237"/>
        <v>0</v>
      </c>
      <c r="AA510" s="411">
        <f t="shared" si="237"/>
        <v>0</v>
      </c>
      <c r="AB510" s="411">
        <f t="shared" si="237"/>
        <v>0</v>
      </c>
      <c r="AC510" s="411">
        <f t="shared" si="237"/>
        <v>0</v>
      </c>
      <c r="AD510" s="411">
        <f t="shared" si="237"/>
        <v>0</v>
      </c>
      <c r="AE510" s="411">
        <f t="shared" si="237"/>
        <v>0</v>
      </c>
      <c r="AF510" s="411">
        <f t="shared" si="237"/>
        <v>0</v>
      </c>
      <c r="AG510" s="411">
        <f t="shared" si="237"/>
        <v>0</v>
      </c>
      <c r="AH510" s="411">
        <f t="shared" si="237"/>
        <v>0</v>
      </c>
      <c r="AI510" s="411">
        <f t="shared" si="237"/>
        <v>0</v>
      </c>
      <c r="AJ510" s="411">
        <f t="shared" si="237"/>
        <v>0</v>
      </c>
      <c r="AK510" s="411">
        <f t="shared" si="237"/>
        <v>0</v>
      </c>
      <c r="AL510" s="411">
        <f t="shared" si="237"/>
        <v>0</v>
      </c>
      <c r="AM510" s="306"/>
    </row>
    <row r="511" spans="1:39" outlineLevel="1">
      <c r="A511" s="531"/>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1">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1"/>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 t="shared" ref="Y513:AL513" si="238">Y512</f>
        <v>0</v>
      </c>
      <c r="Z513" s="411">
        <f t="shared" si="238"/>
        <v>0</v>
      </c>
      <c r="AA513" s="411">
        <f t="shared" si="238"/>
        <v>0</v>
      </c>
      <c r="AB513" s="411">
        <f t="shared" si="238"/>
        <v>0</v>
      </c>
      <c r="AC513" s="411">
        <f t="shared" si="238"/>
        <v>0</v>
      </c>
      <c r="AD513" s="411">
        <f t="shared" si="238"/>
        <v>0</v>
      </c>
      <c r="AE513" s="411">
        <f t="shared" si="238"/>
        <v>0</v>
      </c>
      <c r="AF513" s="411">
        <f t="shared" si="238"/>
        <v>0</v>
      </c>
      <c r="AG513" s="411">
        <f t="shared" si="238"/>
        <v>0</v>
      </c>
      <c r="AH513" s="411">
        <f t="shared" si="238"/>
        <v>0</v>
      </c>
      <c r="AI513" s="411">
        <f t="shared" si="238"/>
        <v>0</v>
      </c>
      <c r="AJ513" s="411">
        <f t="shared" si="238"/>
        <v>0</v>
      </c>
      <c r="AK513" s="411">
        <f t="shared" si="238"/>
        <v>0</v>
      </c>
      <c r="AL513" s="411">
        <f t="shared" si="238"/>
        <v>0</v>
      </c>
      <c r="AM513" s="306"/>
    </row>
    <row r="514" spans="1:39" outlineLevel="1">
      <c r="A514" s="531"/>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1">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1"/>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 t="shared" ref="Y516:AL516" si="239">Y515</f>
        <v>0</v>
      </c>
      <c r="Z516" s="411">
        <f t="shared" si="239"/>
        <v>0</v>
      </c>
      <c r="AA516" s="411">
        <f t="shared" si="239"/>
        <v>0</v>
      </c>
      <c r="AB516" s="411">
        <f t="shared" si="239"/>
        <v>0</v>
      </c>
      <c r="AC516" s="411">
        <f t="shared" si="239"/>
        <v>0</v>
      </c>
      <c r="AD516" s="411">
        <f t="shared" si="239"/>
        <v>0</v>
      </c>
      <c r="AE516" s="411">
        <f t="shared" si="239"/>
        <v>0</v>
      </c>
      <c r="AF516" s="411">
        <f t="shared" si="239"/>
        <v>0</v>
      </c>
      <c r="AG516" s="411">
        <f t="shared" si="239"/>
        <v>0</v>
      </c>
      <c r="AH516" s="411">
        <f t="shared" si="239"/>
        <v>0</v>
      </c>
      <c r="AI516" s="411">
        <f t="shared" si="239"/>
        <v>0</v>
      </c>
      <c r="AJ516" s="411">
        <f t="shared" si="239"/>
        <v>0</v>
      </c>
      <c r="AK516" s="411">
        <f t="shared" si="239"/>
        <v>0</v>
      </c>
      <c r="AL516" s="411">
        <f t="shared" si="239"/>
        <v>0</v>
      </c>
      <c r="AM516" s="306"/>
    </row>
    <row r="517" spans="1:39" outlineLevel="1">
      <c r="A517" s="531"/>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1"/>
      <c r="B518" s="503"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s="750" customFormat="1" outlineLevel="1">
      <c r="A519" s="744">
        <v>36</v>
      </c>
      <c r="B519" s="745" t="s">
        <v>686</v>
      </c>
      <c r="C519" s="746" t="s">
        <v>25</v>
      </c>
      <c r="D519" s="295">
        <v>20741</v>
      </c>
      <c r="E519" s="295">
        <v>20741</v>
      </c>
      <c r="F519" s="295">
        <v>20741</v>
      </c>
      <c r="G519" s="295">
        <v>20741</v>
      </c>
      <c r="H519" s="295">
        <v>20741</v>
      </c>
      <c r="I519" s="295">
        <v>20741</v>
      </c>
      <c r="J519" s="295">
        <v>20741</v>
      </c>
      <c r="K519" s="295">
        <v>20741</v>
      </c>
      <c r="L519" s="295">
        <v>20741</v>
      </c>
      <c r="M519" s="295">
        <v>20741</v>
      </c>
      <c r="N519" s="295">
        <v>12</v>
      </c>
      <c r="O519" s="295">
        <f t="shared" ref="O519:X519" si="240">D519*0.000196</f>
        <v>4.0652359999999996</v>
      </c>
      <c r="P519" s="295">
        <f t="shared" si="240"/>
        <v>4.0652359999999996</v>
      </c>
      <c r="Q519" s="295">
        <f t="shared" si="240"/>
        <v>4.0652359999999996</v>
      </c>
      <c r="R519" s="295">
        <f t="shared" si="240"/>
        <v>4.0652359999999996</v>
      </c>
      <c r="S519" s="295">
        <f t="shared" si="240"/>
        <v>4.0652359999999996</v>
      </c>
      <c r="T519" s="295">
        <f t="shared" si="240"/>
        <v>4.0652359999999996</v>
      </c>
      <c r="U519" s="295">
        <f t="shared" si="240"/>
        <v>4.0652359999999996</v>
      </c>
      <c r="V519" s="295">
        <f t="shared" si="240"/>
        <v>4.0652359999999996</v>
      </c>
      <c r="W519" s="295">
        <f t="shared" si="240"/>
        <v>4.0652359999999996</v>
      </c>
      <c r="X519" s="295">
        <f t="shared" si="240"/>
        <v>4.0652359999999996</v>
      </c>
      <c r="Y519" s="410">
        <v>1</v>
      </c>
      <c r="Z519" s="410">
        <v>0</v>
      </c>
      <c r="AA519" s="410"/>
      <c r="AB519" s="410"/>
      <c r="AC519" s="410"/>
      <c r="AD519" s="410"/>
      <c r="AE519" s="410"/>
      <c r="AF519" s="415"/>
      <c r="AG519" s="415"/>
      <c r="AH519" s="415"/>
      <c r="AI519" s="415"/>
      <c r="AJ519" s="415"/>
      <c r="AK519" s="415"/>
      <c r="AL519" s="415"/>
      <c r="AM519" s="296">
        <f>SUM(Y519:AL519)</f>
        <v>1</v>
      </c>
    </row>
    <row r="520" spans="1:39" outlineLevel="1">
      <c r="A520" s="531"/>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 t="shared" ref="Y520:AL520" si="241">Y519</f>
        <v>1</v>
      </c>
      <c r="Z520" s="411">
        <f t="shared" si="241"/>
        <v>0</v>
      </c>
      <c r="AA520" s="411">
        <f t="shared" si="241"/>
        <v>0</v>
      </c>
      <c r="AB520" s="411">
        <f t="shared" si="241"/>
        <v>0</v>
      </c>
      <c r="AC520" s="411">
        <f t="shared" si="241"/>
        <v>0</v>
      </c>
      <c r="AD520" s="411">
        <f t="shared" si="241"/>
        <v>0</v>
      </c>
      <c r="AE520" s="411">
        <f t="shared" si="241"/>
        <v>0</v>
      </c>
      <c r="AF520" s="411">
        <f t="shared" si="241"/>
        <v>0</v>
      </c>
      <c r="AG520" s="411">
        <f t="shared" si="241"/>
        <v>0</v>
      </c>
      <c r="AH520" s="411">
        <f t="shared" si="241"/>
        <v>0</v>
      </c>
      <c r="AI520" s="411">
        <f t="shared" si="241"/>
        <v>0</v>
      </c>
      <c r="AJ520" s="411">
        <f t="shared" si="241"/>
        <v>0</v>
      </c>
      <c r="AK520" s="411">
        <f t="shared" si="241"/>
        <v>0</v>
      </c>
      <c r="AL520" s="411">
        <f t="shared" si="241"/>
        <v>0</v>
      </c>
      <c r="AM520" s="306"/>
    </row>
    <row r="521" spans="1:39" outlineLevel="1">
      <c r="A521" s="531"/>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1">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1"/>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 t="shared" ref="Y523:AL523" si="242">Y522</f>
        <v>0</v>
      </c>
      <c r="Z523" s="411">
        <f t="shared" si="242"/>
        <v>0</v>
      </c>
      <c r="AA523" s="411">
        <f t="shared" si="242"/>
        <v>0</v>
      </c>
      <c r="AB523" s="411">
        <f t="shared" si="242"/>
        <v>0</v>
      </c>
      <c r="AC523" s="411">
        <f t="shared" si="242"/>
        <v>0</v>
      </c>
      <c r="AD523" s="411">
        <f t="shared" si="242"/>
        <v>0</v>
      </c>
      <c r="AE523" s="411">
        <f t="shared" si="242"/>
        <v>0</v>
      </c>
      <c r="AF523" s="411">
        <f t="shared" si="242"/>
        <v>0</v>
      </c>
      <c r="AG523" s="411">
        <f t="shared" si="242"/>
        <v>0</v>
      </c>
      <c r="AH523" s="411">
        <f t="shared" si="242"/>
        <v>0</v>
      </c>
      <c r="AI523" s="411">
        <f t="shared" si="242"/>
        <v>0</v>
      </c>
      <c r="AJ523" s="411">
        <f t="shared" si="242"/>
        <v>0</v>
      </c>
      <c r="AK523" s="411">
        <f t="shared" si="242"/>
        <v>0</v>
      </c>
      <c r="AL523" s="411">
        <f t="shared" si="242"/>
        <v>0</v>
      </c>
      <c r="AM523" s="306"/>
    </row>
    <row r="524" spans="1:39" outlineLevel="1">
      <c r="A524" s="531"/>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1">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1"/>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 t="shared" ref="Y526:AL526" si="243">Y525</f>
        <v>0</v>
      </c>
      <c r="Z526" s="411">
        <f t="shared" si="243"/>
        <v>0</v>
      </c>
      <c r="AA526" s="411">
        <f t="shared" si="243"/>
        <v>0</v>
      </c>
      <c r="AB526" s="411">
        <f t="shared" si="243"/>
        <v>0</v>
      </c>
      <c r="AC526" s="411">
        <f t="shared" si="243"/>
        <v>0</v>
      </c>
      <c r="AD526" s="411">
        <f t="shared" si="243"/>
        <v>0</v>
      </c>
      <c r="AE526" s="411">
        <f t="shared" si="243"/>
        <v>0</v>
      </c>
      <c r="AF526" s="411">
        <f t="shared" si="243"/>
        <v>0</v>
      </c>
      <c r="AG526" s="411">
        <f t="shared" si="243"/>
        <v>0</v>
      </c>
      <c r="AH526" s="411">
        <f t="shared" si="243"/>
        <v>0</v>
      </c>
      <c r="AI526" s="411">
        <f t="shared" si="243"/>
        <v>0</v>
      </c>
      <c r="AJ526" s="411">
        <f t="shared" si="243"/>
        <v>0</v>
      </c>
      <c r="AK526" s="411">
        <f t="shared" si="243"/>
        <v>0</v>
      </c>
      <c r="AL526" s="411">
        <f t="shared" si="243"/>
        <v>0</v>
      </c>
      <c r="AM526" s="306"/>
    </row>
    <row r="527" spans="1:39" outlineLevel="1">
      <c r="A527" s="531"/>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1">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1"/>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 t="shared" ref="Y529:AL529" si="244">Y528</f>
        <v>0</v>
      </c>
      <c r="Z529" s="411">
        <f t="shared" si="244"/>
        <v>0</v>
      </c>
      <c r="AA529" s="411">
        <f t="shared" si="244"/>
        <v>0</v>
      </c>
      <c r="AB529" s="411">
        <f t="shared" si="244"/>
        <v>0</v>
      </c>
      <c r="AC529" s="411">
        <f t="shared" si="244"/>
        <v>0</v>
      </c>
      <c r="AD529" s="411">
        <f t="shared" si="244"/>
        <v>0</v>
      </c>
      <c r="AE529" s="411">
        <f t="shared" si="244"/>
        <v>0</v>
      </c>
      <c r="AF529" s="411">
        <f t="shared" si="244"/>
        <v>0</v>
      </c>
      <c r="AG529" s="411">
        <f t="shared" si="244"/>
        <v>0</v>
      </c>
      <c r="AH529" s="411">
        <f t="shared" si="244"/>
        <v>0</v>
      </c>
      <c r="AI529" s="411">
        <f t="shared" si="244"/>
        <v>0</v>
      </c>
      <c r="AJ529" s="411">
        <f t="shared" si="244"/>
        <v>0</v>
      </c>
      <c r="AK529" s="411">
        <f t="shared" si="244"/>
        <v>0</v>
      </c>
      <c r="AL529" s="411">
        <f t="shared" si="244"/>
        <v>0</v>
      </c>
      <c r="AM529" s="306"/>
    </row>
    <row r="530" spans="1:39" outlineLevel="1">
      <c r="A530" s="531"/>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1">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1"/>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 t="shared" ref="Y532:AL532" si="245">Y531</f>
        <v>0</v>
      </c>
      <c r="Z532" s="411">
        <f t="shared" si="245"/>
        <v>0</v>
      </c>
      <c r="AA532" s="411">
        <f t="shared" si="245"/>
        <v>0</v>
      </c>
      <c r="AB532" s="411">
        <f t="shared" si="245"/>
        <v>0</v>
      </c>
      <c r="AC532" s="411">
        <f t="shared" si="245"/>
        <v>0</v>
      </c>
      <c r="AD532" s="411">
        <f t="shared" si="245"/>
        <v>0</v>
      </c>
      <c r="AE532" s="411">
        <f t="shared" si="245"/>
        <v>0</v>
      </c>
      <c r="AF532" s="411">
        <f t="shared" si="245"/>
        <v>0</v>
      </c>
      <c r="AG532" s="411">
        <f t="shared" si="245"/>
        <v>0</v>
      </c>
      <c r="AH532" s="411">
        <f t="shared" si="245"/>
        <v>0</v>
      </c>
      <c r="AI532" s="411">
        <f t="shared" si="245"/>
        <v>0</v>
      </c>
      <c r="AJ532" s="411">
        <f t="shared" si="245"/>
        <v>0</v>
      </c>
      <c r="AK532" s="411">
        <f t="shared" si="245"/>
        <v>0</v>
      </c>
      <c r="AL532" s="411">
        <f t="shared" si="245"/>
        <v>0</v>
      </c>
      <c r="AM532" s="306"/>
    </row>
    <row r="533" spans="1:39" outlineLevel="1">
      <c r="A533" s="531"/>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1">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1"/>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 t="shared" ref="Y535:AL535" si="246">Y534</f>
        <v>0</v>
      </c>
      <c r="Z535" s="411">
        <f t="shared" si="246"/>
        <v>0</v>
      </c>
      <c r="AA535" s="411">
        <f t="shared" si="246"/>
        <v>0</v>
      </c>
      <c r="AB535" s="411">
        <f t="shared" si="246"/>
        <v>0</v>
      </c>
      <c r="AC535" s="411">
        <f t="shared" si="246"/>
        <v>0</v>
      </c>
      <c r="AD535" s="411">
        <f t="shared" si="246"/>
        <v>0</v>
      </c>
      <c r="AE535" s="411">
        <f t="shared" si="246"/>
        <v>0</v>
      </c>
      <c r="AF535" s="411">
        <f t="shared" si="246"/>
        <v>0</v>
      </c>
      <c r="AG535" s="411">
        <f t="shared" si="246"/>
        <v>0</v>
      </c>
      <c r="AH535" s="411">
        <f t="shared" si="246"/>
        <v>0</v>
      </c>
      <c r="AI535" s="411">
        <f t="shared" si="246"/>
        <v>0</v>
      </c>
      <c r="AJ535" s="411">
        <f t="shared" si="246"/>
        <v>0</v>
      </c>
      <c r="AK535" s="411">
        <f t="shared" si="246"/>
        <v>0</v>
      </c>
      <c r="AL535" s="411">
        <f t="shared" si="246"/>
        <v>0</v>
      </c>
      <c r="AM535" s="306"/>
    </row>
    <row r="536" spans="1:39" outlineLevel="1">
      <c r="A536" s="531"/>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1">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1"/>
      <c r="B538" s="431" t="s">
        <v>308</v>
      </c>
      <c r="C538" s="291" t="s">
        <v>163</v>
      </c>
      <c r="D538" s="295"/>
      <c r="E538" s="295"/>
      <c r="F538" s="295"/>
      <c r="G538" s="295"/>
      <c r="H538" s="295"/>
      <c r="I538" s="295"/>
      <c r="J538" s="295"/>
      <c r="K538" s="295"/>
      <c r="L538" s="295"/>
      <c r="M538" s="295"/>
      <c r="N538" s="467"/>
      <c r="O538" s="295"/>
      <c r="P538" s="295"/>
      <c r="Q538" s="295"/>
      <c r="R538" s="295"/>
      <c r="S538" s="295"/>
      <c r="T538" s="295"/>
      <c r="U538" s="295"/>
      <c r="V538" s="295"/>
      <c r="W538" s="295"/>
      <c r="X538" s="295"/>
      <c r="Y538" s="411">
        <f t="shared" ref="Y538:AL538" si="247">Y537</f>
        <v>0</v>
      </c>
      <c r="Z538" s="411">
        <f t="shared" si="247"/>
        <v>0</v>
      </c>
      <c r="AA538" s="411">
        <f t="shared" si="247"/>
        <v>0</v>
      </c>
      <c r="AB538" s="411">
        <f t="shared" si="247"/>
        <v>0</v>
      </c>
      <c r="AC538" s="411">
        <f t="shared" si="247"/>
        <v>0</v>
      </c>
      <c r="AD538" s="411">
        <f t="shared" si="247"/>
        <v>0</v>
      </c>
      <c r="AE538" s="411">
        <f t="shared" si="247"/>
        <v>0</v>
      </c>
      <c r="AF538" s="411">
        <f t="shared" si="247"/>
        <v>0</v>
      </c>
      <c r="AG538" s="411">
        <f t="shared" si="247"/>
        <v>0</v>
      </c>
      <c r="AH538" s="411">
        <f t="shared" si="247"/>
        <v>0</v>
      </c>
      <c r="AI538" s="411">
        <f t="shared" si="247"/>
        <v>0</v>
      </c>
      <c r="AJ538" s="411">
        <f t="shared" si="247"/>
        <v>0</v>
      </c>
      <c r="AK538" s="411">
        <f t="shared" si="247"/>
        <v>0</v>
      </c>
      <c r="AL538" s="411">
        <f t="shared" si="247"/>
        <v>0</v>
      </c>
      <c r="AM538" s="306"/>
    </row>
    <row r="539" spans="1:39" outlineLevel="1">
      <c r="A539" s="531"/>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1">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1"/>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 t="shared" ref="Y541:AL541" si="248">Y540</f>
        <v>0</v>
      </c>
      <c r="Z541" s="411">
        <f t="shared" si="248"/>
        <v>0</v>
      </c>
      <c r="AA541" s="411">
        <f t="shared" si="248"/>
        <v>0</v>
      </c>
      <c r="AB541" s="411">
        <f t="shared" si="248"/>
        <v>0</v>
      </c>
      <c r="AC541" s="411">
        <f t="shared" si="248"/>
        <v>0</v>
      </c>
      <c r="AD541" s="411">
        <f t="shared" si="248"/>
        <v>0</v>
      </c>
      <c r="AE541" s="411">
        <f t="shared" si="248"/>
        <v>0</v>
      </c>
      <c r="AF541" s="411">
        <f t="shared" si="248"/>
        <v>0</v>
      </c>
      <c r="AG541" s="411">
        <f t="shared" si="248"/>
        <v>0</v>
      </c>
      <c r="AH541" s="411">
        <f t="shared" si="248"/>
        <v>0</v>
      </c>
      <c r="AI541" s="411">
        <f t="shared" si="248"/>
        <v>0</v>
      </c>
      <c r="AJ541" s="411">
        <f t="shared" si="248"/>
        <v>0</v>
      </c>
      <c r="AK541" s="411">
        <f t="shared" si="248"/>
        <v>0</v>
      </c>
      <c r="AL541" s="411">
        <f t="shared" si="248"/>
        <v>0</v>
      </c>
      <c r="AM541" s="306"/>
    </row>
    <row r="542" spans="1:39" outlineLevel="1">
      <c r="A542" s="531"/>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1">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1"/>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 t="shared" ref="Y544:AL544" si="249">Y543</f>
        <v>0</v>
      </c>
      <c r="Z544" s="411">
        <f t="shared" si="249"/>
        <v>0</v>
      </c>
      <c r="AA544" s="411">
        <f t="shared" si="249"/>
        <v>0</v>
      </c>
      <c r="AB544" s="411">
        <f t="shared" si="249"/>
        <v>0</v>
      </c>
      <c r="AC544" s="411">
        <f t="shared" si="249"/>
        <v>0</v>
      </c>
      <c r="AD544" s="411">
        <f t="shared" si="249"/>
        <v>0</v>
      </c>
      <c r="AE544" s="411">
        <f t="shared" si="249"/>
        <v>0</v>
      </c>
      <c r="AF544" s="411">
        <f t="shared" si="249"/>
        <v>0</v>
      </c>
      <c r="AG544" s="411">
        <f t="shared" si="249"/>
        <v>0</v>
      </c>
      <c r="AH544" s="411">
        <f t="shared" si="249"/>
        <v>0</v>
      </c>
      <c r="AI544" s="411">
        <f t="shared" si="249"/>
        <v>0</v>
      </c>
      <c r="AJ544" s="411">
        <f t="shared" si="249"/>
        <v>0</v>
      </c>
      <c r="AK544" s="411">
        <f t="shared" si="249"/>
        <v>0</v>
      </c>
      <c r="AL544" s="411">
        <f t="shared" si="249"/>
        <v>0</v>
      </c>
      <c r="AM544" s="306"/>
    </row>
    <row r="545" spans="1:39" outlineLevel="1">
      <c r="A545" s="531"/>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1">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1"/>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 t="shared" ref="Y547:AL547" si="250">Y546</f>
        <v>0</v>
      </c>
      <c r="Z547" s="411">
        <f t="shared" si="250"/>
        <v>0</v>
      </c>
      <c r="AA547" s="411">
        <f t="shared" si="250"/>
        <v>0</v>
      </c>
      <c r="AB547" s="411">
        <f t="shared" si="250"/>
        <v>0</v>
      </c>
      <c r="AC547" s="411">
        <f t="shared" si="250"/>
        <v>0</v>
      </c>
      <c r="AD547" s="411">
        <f t="shared" si="250"/>
        <v>0</v>
      </c>
      <c r="AE547" s="411">
        <f t="shared" si="250"/>
        <v>0</v>
      </c>
      <c r="AF547" s="411">
        <f t="shared" si="250"/>
        <v>0</v>
      </c>
      <c r="AG547" s="411">
        <f t="shared" si="250"/>
        <v>0</v>
      </c>
      <c r="AH547" s="411">
        <f t="shared" si="250"/>
        <v>0</v>
      </c>
      <c r="AI547" s="411">
        <f t="shared" si="250"/>
        <v>0</v>
      </c>
      <c r="AJ547" s="411">
        <f t="shared" si="250"/>
        <v>0</v>
      </c>
      <c r="AK547" s="411">
        <f t="shared" si="250"/>
        <v>0</v>
      </c>
      <c r="AL547" s="411">
        <f t="shared" si="250"/>
        <v>0</v>
      </c>
      <c r="AM547" s="306"/>
    </row>
    <row r="548" spans="1:39" outlineLevel="1">
      <c r="A548" s="531"/>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1">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1"/>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 t="shared" ref="Y550:AL550" si="251">Y549</f>
        <v>0</v>
      </c>
      <c r="Z550" s="411">
        <f t="shared" si="251"/>
        <v>0</v>
      </c>
      <c r="AA550" s="411">
        <f t="shared" si="251"/>
        <v>0</v>
      </c>
      <c r="AB550" s="411">
        <f t="shared" si="251"/>
        <v>0</v>
      </c>
      <c r="AC550" s="411">
        <f t="shared" si="251"/>
        <v>0</v>
      </c>
      <c r="AD550" s="411">
        <f t="shared" si="251"/>
        <v>0</v>
      </c>
      <c r="AE550" s="411">
        <f t="shared" si="251"/>
        <v>0</v>
      </c>
      <c r="AF550" s="411">
        <f t="shared" si="251"/>
        <v>0</v>
      </c>
      <c r="AG550" s="411">
        <f t="shared" si="251"/>
        <v>0</v>
      </c>
      <c r="AH550" s="411">
        <f t="shared" si="251"/>
        <v>0</v>
      </c>
      <c r="AI550" s="411">
        <f t="shared" si="251"/>
        <v>0</v>
      </c>
      <c r="AJ550" s="411">
        <f t="shared" si="251"/>
        <v>0</v>
      </c>
      <c r="AK550" s="411">
        <f t="shared" si="251"/>
        <v>0</v>
      </c>
      <c r="AL550" s="411">
        <f t="shared" si="251"/>
        <v>0</v>
      </c>
      <c r="AM550" s="306"/>
    </row>
    <row r="551" spans="1:39" outlineLevel="1">
      <c r="A551" s="531"/>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1">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1"/>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 t="shared" ref="Y553:AL553" si="252">Y552</f>
        <v>0</v>
      </c>
      <c r="Z553" s="411">
        <f t="shared" si="252"/>
        <v>0</v>
      </c>
      <c r="AA553" s="411">
        <f t="shared" si="252"/>
        <v>0</v>
      </c>
      <c r="AB553" s="411">
        <f t="shared" si="252"/>
        <v>0</v>
      </c>
      <c r="AC553" s="411">
        <f t="shared" si="252"/>
        <v>0</v>
      </c>
      <c r="AD553" s="411">
        <f t="shared" si="252"/>
        <v>0</v>
      </c>
      <c r="AE553" s="411">
        <f t="shared" si="252"/>
        <v>0</v>
      </c>
      <c r="AF553" s="411">
        <f t="shared" si="252"/>
        <v>0</v>
      </c>
      <c r="AG553" s="411">
        <f t="shared" si="252"/>
        <v>0</v>
      </c>
      <c r="AH553" s="411">
        <f t="shared" si="252"/>
        <v>0</v>
      </c>
      <c r="AI553" s="411">
        <f t="shared" si="252"/>
        <v>0</v>
      </c>
      <c r="AJ553" s="411">
        <f t="shared" si="252"/>
        <v>0</v>
      </c>
      <c r="AK553" s="411">
        <f t="shared" si="252"/>
        <v>0</v>
      </c>
      <c r="AL553" s="411">
        <f t="shared" si="252"/>
        <v>0</v>
      </c>
      <c r="AM553" s="306"/>
    </row>
    <row r="554" spans="1:39" outlineLevel="1">
      <c r="A554" s="531"/>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1">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1"/>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 t="shared" ref="Y556:AL556" si="253">Y555</f>
        <v>0</v>
      </c>
      <c r="Z556" s="411">
        <f t="shared" si="253"/>
        <v>0</v>
      </c>
      <c r="AA556" s="411">
        <f t="shared" si="253"/>
        <v>0</v>
      </c>
      <c r="AB556" s="411">
        <f t="shared" si="253"/>
        <v>0</v>
      </c>
      <c r="AC556" s="411">
        <f t="shared" si="253"/>
        <v>0</v>
      </c>
      <c r="AD556" s="411">
        <f t="shared" si="253"/>
        <v>0</v>
      </c>
      <c r="AE556" s="411">
        <f t="shared" si="253"/>
        <v>0</v>
      </c>
      <c r="AF556" s="411">
        <f t="shared" si="253"/>
        <v>0</v>
      </c>
      <c r="AG556" s="411">
        <f t="shared" si="253"/>
        <v>0</v>
      </c>
      <c r="AH556" s="411">
        <f t="shared" si="253"/>
        <v>0</v>
      </c>
      <c r="AI556" s="411">
        <f t="shared" si="253"/>
        <v>0</v>
      </c>
      <c r="AJ556" s="411">
        <f t="shared" si="253"/>
        <v>0</v>
      </c>
      <c r="AK556" s="411">
        <f t="shared" si="253"/>
        <v>0</v>
      </c>
      <c r="AL556" s="411">
        <f t="shared" si="253"/>
        <v>0</v>
      </c>
      <c r="AM556" s="306"/>
    </row>
    <row r="557" spans="1:39" outlineLevel="1">
      <c r="A557" s="531"/>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1">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1"/>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 t="shared" ref="Y559:AL559" si="254">Y558</f>
        <v>0</v>
      </c>
      <c r="Z559" s="411">
        <f t="shared" si="254"/>
        <v>0</v>
      </c>
      <c r="AA559" s="411">
        <f t="shared" si="254"/>
        <v>0</v>
      </c>
      <c r="AB559" s="411">
        <f t="shared" si="254"/>
        <v>0</v>
      </c>
      <c r="AC559" s="411">
        <f t="shared" si="254"/>
        <v>0</v>
      </c>
      <c r="AD559" s="411">
        <f t="shared" si="254"/>
        <v>0</v>
      </c>
      <c r="AE559" s="411">
        <f t="shared" si="254"/>
        <v>0</v>
      </c>
      <c r="AF559" s="411">
        <f t="shared" si="254"/>
        <v>0</v>
      </c>
      <c r="AG559" s="411">
        <f t="shared" si="254"/>
        <v>0</v>
      </c>
      <c r="AH559" s="411">
        <f t="shared" si="254"/>
        <v>0</v>
      </c>
      <c r="AI559" s="411">
        <f t="shared" si="254"/>
        <v>0</v>
      </c>
      <c r="AJ559" s="411">
        <f t="shared" si="254"/>
        <v>0</v>
      </c>
      <c r="AK559" s="411">
        <f t="shared" si="254"/>
        <v>0</v>
      </c>
      <c r="AL559" s="411">
        <f t="shared" si="254"/>
        <v>0</v>
      </c>
      <c r="AM559" s="306"/>
    </row>
    <row r="560" spans="1:39" outlineLevel="1">
      <c r="A560" s="531"/>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2640268</v>
      </c>
      <c r="E561" s="329">
        <f t="shared" ref="E561:M561" si="255">SUM(E404:E559)</f>
        <v>2250773</v>
      </c>
      <c r="F561" s="329">
        <f t="shared" si="255"/>
        <v>2248143</v>
      </c>
      <c r="G561" s="329">
        <f t="shared" si="255"/>
        <v>2232142</v>
      </c>
      <c r="H561" s="329">
        <f t="shared" si="255"/>
        <v>2213503</v>
      </c>
      <c r="I561" s="329">
        <f t="shared" si="255"/>
        <v>2174235</v>
      </c>
      <c r="J561" s="329">
        <f t="shared" si="255"/>
        <v>2132356</v>
      </c>
      <c r="K561" s="329">
        <f t="shared" si="255"/>
        <v>2128095</v>
      </c>
      <c r="L561" s="329">
        <f t="shared" si="255"/>
        <v>2116488</v>
      </c>
      <c r="M561" s="329">
        <f t="shared" si="255"/>
        <v>2108674</v>
      </c>
      <c r="N561" s="329"/>
      <c r="O561" s="329">
        <f>SUM(O404:O559)</f>
        <v>517.49252800000011</v>
      </c>
      <c r="P561" s="329">
        <f t="shared" ref="P561:X561" si="256">SUM(P404:P559)</f>
        <v>441.15150799999998</v>
      </c>
      <c r="Q561" s="329">
        <f t="shared" si="256"/>
        <v>440.63602800000001</v>
      </c>
      <c r="R561" s="329">
        <f t="shared" si="256"/>
        <v>437.49983200000003</v>
      </c>
      <c r="S561" s="329">
        <f t="shared" si="256"/>
        <v>433.84658800000005</v>
      </c>
      <c r="T561" s="329">
        <f t="shared" si="256"/>
        <v>426.15006</v>
      </c>
      <c r="U561" s="329">
        <f t="shared" si="256"/>
        <v>417.941776</v>
      </c>
      <c r="V561" s="329">
        <f t="shared" si="256"/>
        <v>417.10661999999996</v>
      </c>
      <c r="W561" s="329">
        <f t="shared" si="256"/>
        <v>414.83164800000003</v>
      </c>
      <c r="X561" s="329">
        <f t="shared" si="256"/>
        <v>413.30010399999998</v>
      </c>
      <c r="Y561" s="329">
        <f>IF(Y402="kWh",SUMPRODUCT(D404:D559,Y404:Y559))</f>
        <v>2387225.8832</v>
      </c>
      <c r="Z561" s="329">
        <f>IF(Z402="kWh",SUMPRODUCT(D404:D559,Z404:Z559))</f>
        <v>116417.21000000002</v>
      </c>
      <c r="AA561" s="329">
        <f>IF(AA402="kw",SUMPRODUCT(N404:N559,O404:O559,AA404:AA559),SUMPRODUCT(D404:D559,AA404:AA559))</f>
        <v>142.5918693696</v>
      </c>
      <c r="AB561" s="329">
        <f>IF(AB402="kw",SUMPRODUCT(N404:N559,O404:O559,AB404:AB559),SUMPRODUCT(D404:D559,AB404:AB559))-73960</f>
        <v>2039.1120000000083</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401505</v>
      </c>
      <c r="Z562" s="392">
        <f>HLOOKUP(Z218,'2. LRAMVA Threshold'!$B$42:$Q$53,9,FALSE)</f>
        <v>29343</v>
      </c>
      <c r="AA562" s="392">
        <f>HLOOKUP(AA218,'2. LRAMVA Threshold'!$B$42:$Q$53,9,FALSE)</f>
        <v>755</v>
      </c>
      <c r="AB562" s="392">
        <f>HLOOKUP(AB218,'2. LRAMVA Threshold'!$B$42:$Q$53,9,FALSE)</f>
        <v>3054</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2.98E-2</v>
      </c>
      <c r="Z564" s="341">
        <f>HLOOKUP(Z$35,'3.  Distribution Rates'!$C$122:$P$133,9,FALSE)</f>
        <v>0.14019999999999999</v>
      </c>
      <c r="AA564" s="341">
        <f>HLOOKUP(AA$35,'3.  Distribution Rates'!$C$122:$P$133,9,FALSE)</f>
        <v>3.2629000000000001</v>
      </c>
      <c r="AB564" s="341">
        <f>HLOOKUP(AB$35,'3.  Distribution Rates'!$C$122:$P$133,9,FALSE)</f>
        <v>0.23899999999999999</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7">
        <f t="shared" ref="AM565:AM571" si="257">SUM(Y565:AL565)</f>
        <v>0</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7">
        <f t="shared" si="257"/>
        <v>0</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7">
        <f t="shared" si="257"/>
        <v>0</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18671.506195344984</v>
      </c>
      <c r="Z568" s="378">
        <f>'4.  2011-2014 LRAM'!Z528*Z564</f>
        <v>3047.080861149956</v>
      </c>
      <c r="AA568" s="378">
        <f>'4.  2011-2014 LRAM'!AA528*AA564</f>
        <v>1054.5156287686941</v>
      </c>
      <c r="AB568" s="378">
        <f>'4.  2011-2014 LRAM'!AB528*AB564</f>
        <v>2490.8558372411999</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7">
        <f t="shared" si="257"/>
        <v>25263.958522504836</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258">Y209*Y564</f>
        <v>19054.305463280001</v>
      </c>
      <c r="Z569" s="378">
        <f t="shared" si="258"/>
        <v>3452.5652000000005</v>
      </c>
      <c r="AA569" s="378">
        <f t="shared" si="258"/>
        <v>31.85912639845824</v>
      </c>
      <c r="AB569" s="378">
        <f>AB209*AB564</f>
        <v>52611.063594799998</v>
      </c>
      <c r="AC569" s="378">
        <f t="shared" si="258"/>
        <v>0</v>
      </c>
      <c r="AD569" s="378">
        <f t="shared" si="258"/>
        <v>0</v>
      </c>
      <c r="AE569" s="378">
        <f t="shared" si="258"/>
        <v>0</v>
      </c>
      <c r="AF569" s="378">
        <f t="shared" si="258"/>
        <v>0</v>
      </c>
      <c r="AG569" s="378">
        <f t="shared" si="258"/>
        <v>0</v>
      </c>
      <c r="AH569" s="378">
        <f t="shared" si="258"/>
        <v>0</v>
      </c>
      <c r="AI569" s="378">
        <f t="shared" si="258"/>
        <v>0</v>
      </c>
      <c r="AJ569" s="378">
        <f t="shared" si="258"/>
        <v>0</v>
      </c>
      <c r="AK569" s="378">
        <f t="shared" si="258"/>
        <v>0</v>
      </c>
      <c r="AL569" s="378">
        <f t="shared" si="258"/>
        <v>0</v>
      </c>
      <c r="AM569" s="627">
        <f t="shared" si="257"/>
        <v>75149.793384478457</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40492.055895599995</v>
      </c>
      <c r="Z570" s="378">
        <f>Z392*Z564</f>
        <v>9436.5731880000003</v>
      </c>
      <c r="AA570" s="378">
        <f t="shared" ref="AA570:AL570" si="259">AA392*AA564</f>
        <v>88.962785046710408</v>
      </c>
      <c r="AB570" s="378">
        <f>AB392*AB564</f>
        <v>0</v>
      </c>
      <c r="AC570" s="378">
        <f t="shared" si="259"/>
        <v>0</v>
      </c>
      <c r="AD570" s="378">
        <f t="shared" si="259"/>
        <v>0</v>
      </c>
      <c r="AE570" s="378">
        <f t="shared" si="259"/>
        <v>0</v>
      </c>
      <c r="AF570" s="378">
        <f t="shared" si="259"/>
        <v>0</v>
      </c>
      <c r="AG570" s="378">
        <f t="shared" si="259"/>
        <v>0</v>
      </c>
      <c r="AH570" s="378">
        <f t="shared" si="259"/>
        <v>0</v>
      </c>
      <c r="AI570" s="378">
        <f t="shared" si="259"/>
        <v>0</v>
      </c>
      <c r="AJ570" s="378">
        <f t="shared" si="259"/>
        <v>0</v>
      </c>
      <c r="AK570" s="378">
        <f t="shared" si="259"/>
        <v>0</v>
      </c>
      <c r="AL570" s="378">
        <f t="shared" si="259"/>
        <v>0</v>
      </c>
      <c r="AM570" s="627">
        <f t="shared" si="257"/>
        <v>50017.591868646705</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71139.331319360004</v>
      </c>
      <c r="Z571" s="378">
        <f t="shared" ref="Z571:AL571" si="260">Z561*Z564</f>
        <v>16321.692842000002</v>
      </c>
      <c r="AA571" s="378">
        <f t="shared" si="260"/>
        <v>465.26301056606786</v>
      </c>
      <c r="AB571" s="378">
        <f t="shared" si="260"/>
        <v>487.34776800000196</v>
      </c>
      <c r="AC571" s="378">
        <f t="shared" si="260"/>
        <v>0</v>
      </c>
      <c r="AD571" s="378">
        <f t="shared" si="260"/>
        <v>0</v>
      </c>
      <c r="AE571" s="378">
        <f t="shared" si="260"/>
        <v>0</v>
      </c>
      <c r="AF571" s="378">
        <f t="shared" si="260"/>
        <v>0</v>
      </c>
      <c r="AG571" s="378">
        <f t="shared" si="260"/>
        <v>0</v>
      </c>
      <c r="AH571" s="378">
        <f t="shared" si="260"/>
        <v>0</v>
      </c>
      <c r="AI571" s="378">
        <f t="shared" si="260"/>
        <v>0</v>
      </c>
      <c r="AJ571" s="378">
        <f t="shared" si="260"/>
        <v>0</v>
      </c>
      <c r="AK571" s="378">
        <f t="shared" si="260"/>
        <v>0</v>
      </c>
      <c r="AL571" s="378">
        <f t="shared" si="260"/>
        <v>0</v>
      </c>
      <c r="AM571" s="627">
        <f t="shared" si="257"/>
        <v>88413.63493992608</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 t="shared" ref="Y572:AM572" si="261">SUM(Y565:Y571)</f>
        <v>149357.19887358497</v>
      </c>
      <c r="Z572" s="346">
        <f t="shared" si="261"/>
        <v>32257.912091149959</v>
      </c>
      <c r="AA572" s="346">
        <f t="shared" si="261"/>
        <v>1640.6005507799307</v>
      </c>
      <c r="AB572" s="346">
        <f t="shared" si="261"/>
        <v>55589.267200041199</v>
      </c>
      <c r="AC572" s="346">
        <f t="shared" si="261"/>
        <v>0</v>
      </c>
      <c r="AD572" s="346">
        <f t="shared" si="261"/>
        <v>0</v>
      </c>
      <c r="AE572" s="346">
        <f t="shared" si="261"/>
        <v>0</v>
      </c>
      <c r="AF572" s="346">
        <f t="shared" si="261"/>
        <v>0</v>
      </c>
      <c r="AG572" s="346">
        <f t="shared" si="261"/>
        <v>0</v>
      </c>
      <c r="AH572" s="346">
        <f t="shared" si="261"/>
        <v>0</v>
      </c>
      <c r="AI572" s="346">
        <f t="shared" si="261"/>
        <v>0</v>
      </c>
      <c r="AJ572" s="346">
        <f t="shared" si="261"/>
        <v>0</v>
      </c>
      <c r="AK572" s="346">
        <f t="shared" si="261"/>
        <v>0</v>
      </c>
      <c r="AL572" s="346">
        <f t="shared" si="261"/>
        <v>0</v>
      </c>
      <c r="AM572" s="407">
        <f t="shared" si="261"/>
        <v>238844.97871555609</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11964.849</v>
      </c>
      <c r="Z573" s="347">
        <f t="shared" ref="Z573:AE573" si="262">Z562*Z564</f>
        <v>4113.8885999999993</v>
      </c>
      <c r="AA573" s="347">
        <f t="shared" si="262"/>
        <v>2463.4895000000001</v>
      </c>
      <c r="AB573" s="347">
        <f t="shared" si="262"/>
        <v>729.90599999999995</v>
      </c>
      <c r="AC573" s="347">
        <f t="shared" si="262"/>
        <v>0</v>
      </c>
      <c r="AD573" s="347">
        <f>AD562*AD564</f>
        <v>0</v>
      </c>
      <c r="AE573" s="347">
        <f t="shared" si="262"/>
        <v>0</v>
      </c>
      <c r="AF573" s="347">
        <f>AF562*AF564</f>
        <v>0</v>
      </c>
      <c r="AG573" s="347">
        <f t="shared" ref="AG573:AL573" si="263">AG562*AG564</f>
        <v>0</v>
      </c>
      <c r="AH573" s="347">
        <f t="shared" si="263"/>
        <v>0</v>
      </c>
      <c r="AI573" s="347">
        <f t="shared" si="263"/>
        <v>0</v>
      </c>
      <c r="AJ573" s="347">
        <f>AJ562*AJ564</f>
        <v>0</v>
      </c>
      <c r="AK573" s="347">
        <f>AK562*AK564</f>
        <v>0</v>
      </c>
      <c r="AL573" s="347">
        <f t="shared" si="263"/>
        <v>0</v>
      </c>
      <c r="AM573" s="407">
        <f>SUM(Y573:AL573)</f>
        <v>19272.133099999999</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219572.84561555609</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2024995.5331999999</v>
      </c>
      <c r="Z576" s="291">
        <f>SUMPRODUCT(E404:E559,Z404:Z559)</f>
        <v>89152.560000000012</v>
      </c>
      <c r="AA576" s="291">
        <f>IF(AA402="kw",SUMPRODUCT($N$404:$N$559,$P$404:$P$559,AA404:AA559),SUMPRODUCT($E$404:$E$559,AA404:AA559))</f>
        <v>142.5918693696</v>
      </c>
      <c r="AB576" s="291">
        <f>IF(AB402="kw",SUMPRODUCT($N$404:$N$559,$P$404:$P$559,AB404:AB559),SUMPRODUCT($E$404:$E$559,AB404:AB559))</f>
        <v>75999.112000000008</v>
      </c>
      <c r="AC576" s="291">
        <f>IF(AC402="kw",SUMPRODUCT($N$404:$N$559,$P$404:$P$559,AC404:AC559),SUMPRODUCT($E$404:$E$559,AC404:AC559))</f>
        <v>0</v>
      </c>
      <c r="AD576" s="291">
        <f t="shared" ref="AD576:AL576" si="264">IF(AD402="kw",SUMPRODUCT($N$404:$N$559,$P$404:$P$559,AD404:AD559),SUMPRODUCT($E$404:$E$559,AD404:AD559))</f>
        <v>0</v>
      </c>
      <c r="AE576" s="291">
        <f t="shared" si="264"/>
        <v>0</v>
      </c>
      <c r="AF576" s="291">
        <f t="shared" si="264"/>
        <v>0</v>
      </c>
      <c r="AG576" s="291">
        <f t="shared" si="264"/>
        <v>0</v>
      </c>
      <c r="AH576" s="291">
        <f t="shared" si="264"/>
        <v>0</v>
      </c>
      <c r="AI576" s="291">
        <f t="shared" si="264"/>
        <v>0</v>
      </c>
      <c r="AJ576" s="291">
        <f t="shared" si="264"/>
        <v>0</v>
      </c>
      <c r="AK576" s="291">
        <f t="shared" si="264"/>
        <v>0</v>
      </c>
      <c r="AL576" s="291">
        <f t="shared" si="264"/>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2022406.2982000001</v>
      </c>
      <c r="Z577" s="291">
        <f>SUMPRODUCT(F404:F559,Z404:Z559)</f>
        <v>89152.560000000012</v>
      </c>
      <c r="AA577" s="291">
        <f t="shared" ref="AA577:AL577" si="265">IF(AA402="kw",SUMPRODUCT($N$404:$N$559,$Q$404:$Q$559,AA404:AA559),SUMPRODUCT($F$404:$F$559,AA404:AA559))</f>
        <v>142.49599008959999</v>
      </c>
      <c r="AB577" s="291">
        <f t="shared" si="265"/>
        <v>75999.112000000008</v>
      </c>
      <c r="AC577" s="291">
        <f>IF(AC402="kw",SUMPRODUCT($N$404:$N$559,$Q$404:$Q$559,AC404:AC559),SUMPRODUCT($F$404:$F$559,AC404:AC559))</f>
        <v>0</v>
      </c>
      <c r="AD577" s="291">
        <f t="shared" si="265"/>
        <v>0</v>
      </c>
      <c r="AE577" s="291">
        <f t="shared" si="265"/>
        <v>0</v>
      </c>
      <c r="AF577" s="291">
        <f t="shared" si="265"/>
        <v>0</v>
      </c>
      <c r="AG577" s="291">
        <f t="shared" si="265"/>
        <v>0</v>
      </c>
      <c r="AH577" s="291">
        <f t="shared" si="265"/>
        <v>0</v>
      </c>
      <c r="AI577" s="291">
        <f t="shared" si="265"/>
        <v>0</v>
      </c>
      <c r="AJ577" s="291">
        <f t="shared" si="265"/>
        <v>0</v>
      </c>
      <c r="AK577" s="291">
        <f t="shared" si="265"/>
        <v>0</v>
      </c>
      <c r="AL577" s="291">
        <f t="shared" si="265"/>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2006653.3136999998</v>
      </c>
      <c r="Z578" s="326">
        <f>SUMPRODUCT(G404:G559,Z404:Z559)</f>
        <v>89152.560000000012</v>
      </c>
      <c r="AA578" s="326">
        <f t="shared" ref="AA578:AL578" si="266">IF(AA402="kw",SUMPRODUCT($N$404:$N$559,$R$404:$R$559,AA404:AA559),SUMPRODUCT($G$404:$G$559,AA404:AA559))</f>
        <v>141.91265763359999</v>
      </c>
      <c r="AB578" s="326">
        <f t="shared" si="266"/>
        <v>75999.112000000008</v>
      </c>
      <c r="AC578" s="326">
        <f>IF(AC402="kw",SUMPRODUCT($N$404:$N$559,$R$404:$R$559,AC404:AC559),SUMPRODUCT($G$404:$G$559,AC404:AC559))</f>
        <v>0</v>
      </c>
      <c r="AD578" s="326">
        <f t="shared" si="266"/>
        <v>0</v>
      </c>
      <c r="AE578" s="326">
        <f t="shared" si="266"/>
        <v>0</v>
      </c>
      <c r="AF578" s="326">
        <f t="shared" si="266"/>
        <v>0</v>
      </c>
      <c r="AG578" s="326">
        <f t="shared" si="266"/>
        <v>0</v>
      </c>
      <c r="AH578" s="326">
        <f t="shared" si="266"/>
        <v>0</v>
      </c>
      <c r="AI578" s="326">
        <f t="shared" si="266"/>
        <v>0</v>
      </c>
      <c r="AJ578" s="326">
        <f t="shared" si="266"/>
        <v>0</v>
      </c>
      <c r="AK578" s="326">
        <f t="shared" si="266"/>
        <v>0</v>
      </c>
      <c r="AL578" s="326">
        <f t="shared" si="266"/>
        <v>0</v>
      </c>
      <c r="AM578" s="386"/>
    </row>
    <row r="579" spans="1:39" ht="22.5" customHeight="1">
      <c r="B579" s="368" t="s">
        <v>722</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88" t="s">
        <v>526</v>
      </c>
      <c r="E582" s="253"/>
      <c r="F582" s="588"/>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25" t="s">
        <v>211</v>
      </c>
      <c r="C583" s="827" t="s">
        <v>33</v>
      </c>
      <c r="D583" s="284" t="s">
        <v>422</v>
      </c>
      <c r="E583" s="829" t="s">
        <v>209</v>
      </c>
      <c r="F583" s="830"/>
      <c r="G583" s="830"/>
      <c r="H583" s="830"/>
      <c r="I583" s="830"/>
      <c r="J583" s="830"/>
      <c r="K583" s="830"/>
      <c r="L583" s="830"/>
      <c r="M583" s="831"/>
      <c r="N583" s="832" t="s">
        <v>213</v>
      </c>
      <c r="O583" s="284" t="s">
        <v>423</v>
      </c>
      <c r="P583" s="829" t="s">
        <v>212</v>
      </c>
      <c r="Q583" s="830"/>
      <c r="R583" s="830"/>
      <c r="S583" s="830"/>
      <c r="T583" s="830"/>
      <c r="U583" s="830"/>
      <c r="V583" s="830"/>
      <c r="W583" s="830"/>
      <c r="X583" s="831"/>
      <c r="Y583" s="822" t="s">
        <v>243</v>
      </c>
      <c r="Z583" s="823"/>
      <c r="AA583" s="823"/>
      <c r="AB583" s="823"/>
      <c r="AC583" s="823"/>
      <c r="AD583" s="823"/>
      <c r="AE583" s="823"/>
      <c r="AF583" s="823"/>
      <c r="AG583" s="823"/>
      <c r="AH583" s="823"/>
      <c r="AI583" s="823"/>
      <c r="AJ583" s="823"/>
      <c r="AK583" s="823"/>
      <c r="AL583" s="823"/>
      <c r="AM583" s="824"/>
    </row>
    <row r="584" spans="1:39" ht="68.25" customHeight="1">
      <c r="B584" s="826"/>
      <c r="C584" s="828"/>
      <c r="D584" s="285">
        <v>2018</v>
      </c>
      <c r="E584" s="285">
        <v>2019</v>
      </c>
      <c r="F584" s="285">
        <v>2020</v>
      </c>
      <c r="G584" s="285">
        <v>2021</v>
      </c>
      <c r="H584" s="285">
        <v>2022</v>
      </c>
      <c r="I584" s="285">
        <v>2023</v>
      </c>
      <c r="J584" s="285">
        <v>2024</v>
      </c>
      <c r="K584" s="285">
        <v>2025</v>
      </c>
      <c r="L584" s="285">
        <v>2026</v>
      </c>
      <c r="M584" s="285">
        <v>2027</v>
      </c>
      <c r="N584" s="833"/>
      <c r="O584" s="285">
        <v>2018</v>
      </c>
      <c r="P584" s="285">
        <v>2019</v>
      </c>
      <c r="Q584" s="285">
        <v>2020</v>
      </c>
      <c r="R584" s="285">
        <v>2021</v>
      </c>
      <c r="S584" s="285">
        <v>2022</v>
      </c>
      <c r="T584" s="285">
        <v>2023</v>
      </c>
      <c r="U584" s="285">
        <v>2024</v>
      </c>
      <c r="V584" s="285">
        <v>2025</v>
      </c>
      <c r="W584" s="285">
        <v>2026</v>
      </c>
      <c r="X584" s="285">
        <v>2027</v>
      </c>
      <c r="Y584" s="285" t="str">
        <f>'1.  LRAMVA Summary'!D52</f>
        <v>R1 (kWh)</v>
      </c>
      <c r="Z584" s="285" t="str">
        <f>'1.  LRAMVA Summary'!E52</f>
        <v>Seasonal (kWh)</v>
      </c>
      <c r="AA584" s="285" t="str">
        <f>'1.  LRAMVA Summary'!F52</f>
        <v>R2 (kW)</v>
      </c>
      <c r="AB584" s="285" t="str">
        <f>'1.  LRAMVA Summary'!G52</f>
        <v>Street Lights (kWh)</v>
      </c>
      <c r="AC584" s="285" t="str">
        <f>'1.  LRAMVA Summary'!H52</f>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1"/>
      <c r="B585" s="517"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kWh</v>
      </c>
      <c r="AC585" s="291">
        <f>'1.  LRAMVA Summary'!H53</f>
        <v>0</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hidden="1" outlineLevel="1">
      <c r="A586" s="531"/>
      <c r="B586" s="503"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idden="1" outlineLevel="1">
      <c r="A587" s="531">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idden="1" outlineLevel="1">
      <c r="A588" s="531"/>
      <c r="B588" s="294" t="s">
        <v>310</v>
      </c>
      <c r="C588" s="291" t="s">
        <v>163</v>
      </c>
      <c r="D588" s="295"/>
      <c r="E588" s="295"/>
      <c r="F588" s="295"/>
      <c r="G588" s="295"/>
      <c r="H588" s="295"/>
      <c r="I588" s="295"/>
      <c r="J588" s="295"/>
      <c r="K588" s="295"/>
      <c r="L588" s="295"/>
      <c r="M588" s="295"/>
      <c r="N588" s="467"/>
      <c r="O588" s="295"/>
      <c r="P588" s="295"/>
      <c r="Q588" s="295"/>
      <c r="R588" s="295"/>
      <c r="S588" s="295"/>
      <c r="T588" s="295"/>
      <c r="U588" s="295"/>
      <c r="V588" s="295"/>
      <c r="W588" s="295"/>
      <c r="X588" s="295"/>
      <c r="Y588" s="411">
        <f t="shared" ref="Y588:AL588" si="267">Y587</f>
        <v>0</v>
      </c>
      <c r="Z588" s="411">
        <f t="shared" si="267"/>
        <v>0</v>
      </c>
      <c r="AA588" s="411">
        <f t="shared" si="267"/>
        <v>0</v>
      </c>
      <c r="AB588" s="411">
        <f t="shared" si="267"/>
        <v>0</v>
      </c>
      <c r="AC588" s="411">
        <f t="shared" si="267"/>
        <v>0</v>
      </c>
      <c r="AD588" s="411">
        <f t="shared" si="267"/>
        <v>0</v>
      </c>
      <c r="AE588" s="411">
        <f t="shared" si="267"/>
        <v>0</v>
      </c>
      <c r="AF588" s="411">
        <f t="shared" si="267"/>
        <v>0</v>
      </c>
      <c r="AG588" s="411">
        <f t="shared" si="267"/>
        <v>0</v>
      </c>
      <c r="AH588" s="411">
        <f t="shared" si="267"/>
        <v>0</v>
      </c>
      <c r="AI588" s="411">
        <f t="shared" si="267"/>
        <v>0</v>
      </c>
      <c r="AJ588" s="411">
        <f t="shared" si="267"/>
        <v>0</v>
      </c>
      <c r="AK588" s="411">
        <f t="shared" si="267"/>
        <v>0</v>
      </c>
      <c r="AL588" s="411">
        <f t="shared" si="267"/>
        <v>0</v>
      </c>
      <c r="AM588" s="297"/>
    </row>
    <row r="589" spans="1:39" ht="15.75" hidden="1" outlineLevel="1">
      <c r="A589" s="531"/>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idden="1" outlineLevel="1">
      <c r="A590" s="531">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1"/>
      <c r="B591" s="294" t="s">
        <v>310</v>
      </c>
      <c r="C591" s="291" t="s">
        <v>163</v>
      </c>
      <c r="D591" s="295"/>
      <c r="E591" s="295"/>
      <c r="F591" s="295"/>
      <c r="G591" s="295"/>
      <c r="H591" s="295"/>
      <c r="I591" s="295"/>
      <c r="J591" s="295"/>
      <c r="K591" s="295"/>
      <c r="L591" s="295"/>
      <c r="M591" s="295"/>
      <c r="N591" s="467"/>
      <c r="O591" s="295"/>
      <c r="P591" s="295"/>
      <c r="Q591" s="295"/>
      <c r="R591" s="295"/>
      <c r="S591" s="295"/>
      <c r="T591" s="295"/>
      <c r="U591" s="295"/>
      <c r="V591" s="295"/>
      <c r="W591" s="295"/>
      <c r="X591" s="295"/>
      <c r="Y591" s="411">
        <f t="shared" ref="Y591:AL591" si="268">Y590</f>
        <v>0</v>
      </c>
      <c r="Z591" s="411">
        <f t="shared" si="268"/>
        <v>0</v>
      </c>
      <c r="AA591" s="411">
        <f t="shared" si="268"/>
        <v>0</v>
      </c>
      <c r="AB591" s="411">
        <f t="shared" si="268"/>
        <v>0</v>
      </c>
      <c r="AC591" s="411">
        <f t="shared" si="268"/>
        <v>0</v>
      </c>
      <c r="AD591" s="411">
        <f t="shared" si="268"/>
        <v>0</v>
      </c>
      <c r="AE591" s="411">
        <f t="shared" si="268"/>
        <v>0</v>
      </c>
      <c r="AF591" s="411">
        <f t="shared" si="268"/>
        <v>0</v>
      </c>
      <c r="AG591" s="411">
        <f t="shared" si="268"/>
        <v>0</v>
      </c>
      <c r="AH591" s="411">
        <f t="shared" si="268"/>
        <v>0</v>
      </c>
      <c r="AI591" s="411">
        <f t="shared" si="268"/>
        <v>0</v>
      </c>
      <c r="AJ591" s="411">
        <f t="shared" si="268"/>
        <v>0</v>
      </c>
      <c r="AK591" s="411">
        <f t="shared" si="268"/>
        <v>0</v>
      </c>
      <c r="AL591" s="411">
        <f t="shared" si="268"/>
        <v>0</v>
      </c>
      <c r="AM591" s="297"/>
    </row>
    <row r="592" spans="1:39" ht="15.75" hidden="1" outlineLevel="1">
      <c r="A592" s="531"/>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idden="1" outlineLevel="1">
      <c r="A593" s="531">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1"/>
      <c r="B594" s="294" t="s">
        <v>310</v>
      </c>
      <c r="C594" s="291" t="s">
        <v>163</v>
      </c>
      <c r="D594" s="295"/>
      <c r="E594" s="295"/>
      <c r="F594" s="295"/>
      <c r="G594" s="295"/>
      <c r="H594" s="295"/>
      <c r="I594" s="295"/>
      <c r="J594" s="295"/>
      <c r="K594" s="295"/>
      <c r="L594" s="295"/>
      <c r="M594" s="295"/>
      <c r="N594" s="467"/>
      <c r="O594" s="295"/>
      <c r="P594" s="295"/>
      <c r="Q594" s="295"/>
      <c r="R594" s="295"/>
      <c r="S594" s="295"/>
      <c r="T594" s="295"/>
      <c r="U594" s="295"/>
      <c r="V594" s="295"/>
      <c r="W594" s="295"/>
      <c r="X594" s="295"/>
      <c r="Y594" s="411">
        <f t="shared" ref="Y594:AL594" si="269">Y593</f>
        <v>0</v>
      </c>
      <c r="Z594" s="411">
        <f t="shared" si="269"/>
        <v>0</v>
      </c>
      <c r="AA594" s="411">
        <f t="shared" si="269"/>
        <v>0</v>
      </c>
      <c r="AB594" s="411">
        <f t="shared" si="269"/>
        <v>0</v>
      </c>
      <c r="AC594" s="411">
        <f t="shared" si="269"/>
        <v>0</v>
      </c>
      <c r="AD594" s="411">
        <f t="shared" si="269"/>
        <v>0</v>
      </c>
      <c r="AE594" s="411">
        <f t="shared" si="269"/>
        <v>0</v>
      </c>
      <c r="AF594" s="411">
        <f t="shared" si="269"/>
        <v>0</v>
      </c>
      <c r="AG594" s="411">
        <f t="shared" si="269"/>
        <v>0</v>
      </c>
      <c r="AH594" s="411">
        <f t="shared" si="269"/>
        <v>0</v>
      </c>
      <c r="AI594" s="411">
        <f t="shared" si="269"/>
        <v>0</v>
      </c>
      <c r="AJ594" s="411">
        <f t="shared" si="269"/>
        <v>0</v>
      </c>
      <c r="AK594" s="411">
        <f t="shared" si="269"/>
        <v>0</v>
      </c>
      <c r="AL594" s="411">
        <f t="shared" si="269"/>
        <v>0</v>
      </c>
      <c r="AM594" s="297"/>
    </row>
    <row r="595" spans="1:39" hidden="1" outlineLevel="1">
      <c r="A595" s="531"/>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idden="1" outlineLevel="1">
      <c r="A596" s="531">
        <v>4</v>
      </c>
      <c r="B596" s="519" t="s">
        <v>679</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1"/>
      <c r="B597" s="294" t="s">
        <v>310</v>
      </c>
      <c r="C597" s="291" t="s">
        <v>163</v>
      </c>
      <c r="D597" s="295"/>
      <c r="E597" s="295"/>
      <c r="F597" s="295"/>
      <c r="G597" s="295"/>
      <c r="H597" s="295"/>
      <c r="I597" s="295"/>
      <c r="J597" s="295"/>
      <c r="K597" s="295"/>
      <c r="L597" s="295"/>
      <c r="M597" s="295"/>
      <c r="N597" s="467"/>
      <c r="O597" s="295"/>
      <c r="P597" s="295"/>
      <c r="Q597" s="295"/>
      <c r="R597" s="295"/>
      <c r="S597" s="295"/>
      <c r="T597" s="295"/>
      <c r="U597" s="295"/>
      <c r="V597" s="295"/>
      <c r="W597" s="295"/>
      <c r="X597" s="295"/>
      <c r="Y597" s="411">
        <f t="shared" ref="Y597:AL597" si="270">Y596</f>
        <v>0</v>
      </c>
      <c r="Z597" s="411">
        <f t="shared" si="270"/>
        <v>0</v>
      </c>
      <c r="AA597" s="411">
        <f t="shared" si="270"/>
        <v>0</v>
      </c>
      <c r="AB597" s="411">
        <f t="shared" si="270"/>
        <v>0</v>
      </c>
      <c r="AC597" s="411">
        <f t="shared" si="270"/>
        <v>0</v>
      </c>
      <c r="AD597" s="411">
        <f t="shared" si="270"/>
        <v>0</v>
      </c>
      <c r="AE597" s="411">
        <f t="shared" si="270"/>
        <v>0</v>
      </c>
      <c r="AF597" s="411">
        <f t="shared" si="270"/>
        <v>0</v>
      </c>
      <c r="AG597" s="411">
        <f t="shared" si="270"/>
        <v>0</v>
      </c>
      <c r="AH597" s="411">
        <f t="shared" si="270"/>
        <v>0</v>
      </c>
      <c r="AI597" s="411">
        <f t="shared" si="270"/>
        <v>0</v>
      </c>
      <c r="AJ597" s="411">
        <f t="shared" si="270"/>
        <v>0</v>
      </c>
      <c r="AK597" s="411">
        <f t="shared" si="270"/>
        <v>0</v>
      </c>
      <c r="AL597" s="411">
        <f t="shared" si="270"/>
        <v>0</v>
      </c>
      <c r="AM597" s="297"/>
    </row>
    <row r="598" spans="1:39" hidden="1" outlineLevel="1">
      <c r="A598" s="531"/>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1">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1"/>
      <c r="B600" s="294" t="s">
        <v>310</v>
      </c>
      <c r="C600" s="291" t="s">
        <v>163</v>
      </c>
      <c r="D600" s="295"/>
      <c r="E600" s="295"/>
      <c r="F600" s="295"/>
      <c r="G600" s="295"/>
      <c r="H600" s="295"/>
      <c r="I600" s="295"/>
      <c r="J600" s="295"/>
      <c r="K600" s="295"/>
      <c r="L600" s="295"/>
      <c r="M600" s="295"/>
      <c r="N600" s="467"/>
      <c r="O600" s="295"/>
      <c r="P600" s="295"/>
      <c r="Q600" s="295"/>
      <c r="R600" s="295"/>
      <c r="S600" s="295"/>
      <c r="T600" s="295"/>
      <c r="U600" s="295"/>
      <c r="V600" s="295"/>
      <c r="W600" s="295"/>
      <c r="X600" s="295"/>
      <c r="Y600" s="411">
        <f t="shared" ref="Y600:AL600" si="271">Y599</f>
        <v>0</v>
      </c>
      <c r="Z600" s="411">
        <f t="shared" si="271"/>
        <v>0</v>
      </c>
      <c r="AA600" s="411">
        <f t="shared" si="271"/>
        <v>0</v>
      </c>
      <c r="AB600" s="411">
        <f t="shared" si="271"/>
        <v>0</v>
      </c>
      <c r="AC600" s="411">
        <f t="shared" si="271"/>
        <v>0</v>
      </c>
      <c r="AD600" s="411">
        <f t="shared" si="271"/>
        <v>0</v>
      </c>
      <c r="AE600" s="411">
        <f t="shared" si="271"/>
        <v>0</v>
      </c>
      <c r="AF600" s="411">
        <f t="shared" si="271"/>
        <v>0</v>
      </c>
      <c r="AG600" s="411">
        <f t="shared" si="271"/>
        <v>0</v>
      </c>
      <c r="AH600" s="411">
        <f t="shared" si="271"/>
        <v>0</v>
      </c>
      <c r="AI600" s="411">
        <f t="shared" si="271"/>
        <v>0</v>
      </c>
      <c r="AJ600" s="411">
        <f t="shared" si="271"/>
        <v>0</v>
      </c>
      <c r="AK600" s="411">
        <f t="shared" si="271"/>
        <v>0</v>
      </c>
      <c r="AL600" s="411">
        <f t="shared" si="271"/>
        <v>0</v>
      </c>
      <c r="AM600" s="297"/>
    </row>
    <row r="601" spans="1:39" hidden="1" outlineLevel="1">
      <c r="A601" s="531"/>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hidden="1" outlineLevel="1">
      <c r="A602" s="531"/>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idden="1" outlineLevel="1">
      <c r="A603" s="531">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31"/>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 t="shared" ref="Y604:AL604" si="272">Y603</f>
        <v>0</v>
      </c>
      <c r="Z604" s="411">
        <f t="shared" si="272"/>
        <v>0</v>
      </c>
      <c r="AA604" s="411">
        <f t="shared" si="272"/>
        <v>0</v>
      </c>
      <c r="AB604" s="411">
        <f t="shared" si="272"/>
        <v>0</v>
      </c>
      <c r="AC604" s="411">
        <f t="shared" si="272"/>
        <v>0</v>
      </c>
      <c r="AD604" s="411">
        <f t="shared" si="272"/>
        <v>0</v>
      </c>
      <c r="AE604" s="411">
        <f t="shared" si="272"/>
        <v>0</v>
      </c>
      <c r="AF604" s="411">
        <f t="shared" si="272"/>
        <v>0</v>
      </c>
      <c r="AG604" s="411">
        <f t="shared" si="272"/>
        <v>0</v>
      </c>
      <c r="AH604" s="411">
        <f t="shared" si="272"/>
        <v>0</v>
      </c>
      <c r="AI604" s="411">
        <f t="shared" si="272"/>
        <v>0</v>
      </c>
      <c r="AJ604" s="411">
        <f t="shared" si="272"/>
        <v>0</v>
      </c>
      <c r="AK604" s="411">
        <f t="shared" si="272"/>
        <v>0</v>
      </c>
      <c r="AL604" s="411">
        <f t="shared" si="272"/>
        <v>0</v>
      </c>
      <c r="AM604" s="311"/>
    </row>
    <row r="605" spans="1:39" hidden="1" outlineLevel="1">
      <c r="A605" s="531"/>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31">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1"/>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 t="shared" ref="Y607:AL607" si="273">Y606</f>
        <v>0</v>
      </c>
      <c r="Z607" s="411">
        <f t="shared" si="273"/>
        <v>0</v>
      </c>
      <c r="AA607" s="411">
        <f t="shared" si="273"/>
        <v>0</v>
      </c>
      <c r="AB607" s="411">
        <f t="shared" si="273"/>
        <v>0</v>
      </c>
      <c r="AC607" s="411">
        <f t="shared" si="273"/>
        <v>0</v>
      </c>
      <c r="AD607" s="411">
        <f t="shared" si="273"/>
        <v>0</v>
      </c>
      <c r="AE607" s="411">
        <f t="shared" si="273"/>
        <v>0</v>
      </c>
      <c r="AF607" s="411">
        <f t="shared" si="273"/>
        <v>0</v>
      </c>
      <c r="AG607" s="411">
        <f t="shared" si="273"/>
        <v>0</v>
      </c>
      <c r="AH607" s="411">
        <f t="shared" si="273"/>
        <v>0</v>
      </c>
      <c r="AI607" s="411">
        <f t="shared" si="273"/>
        <v>0</v>
      </c>
      <c r="AJ607" s="411">
        <f t="shared" si="273"/>
        <v>0</v>
      </c>
      <c r="AK607" s="411">
        <f t="shared" si="273"/>
        <v>0</v>
      </c>
      <c r="AL607" s="411">
        <f t="shared" si="273"/>
        <v>0</v>
      </c>
      <c r="AM607" s="311"/>
    </row>
    <row r="608" spans="1:39" hidden="1" outlineLevel="1">
      <c r="A608" s="531"/>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31">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1"/>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 t="shared" ref="Y610:AL610" si="274">Y609</f>
        <v>0</v>
      </c>
      <c r="Z610" s="411">
        <f t="shared" si="274"/>
        <v>0</v>
      </c>
      <c r="AA610" s="411">
        <f t="shared" si="274"/>
        <v>0</v>
      </c>
      <c r="AB610" s="411">
        <f t="shared" si="274"/>
        <v>0</v>
      </c>
      <c r="AC610" s="411">
        <f t="shared" si="274"/>
        <v>0</v>
      </c>
      <c r="AD610" s="411">
        <f t="shared" si="274"/>
        <v>0</v>
      </c>
      <c r="AE610" s="411">
        <f t="shared" si="274"/>
        <v>0</v>
      </c>
      <c r="AF610" s="411">
        <f t="shared" si="274"/>
        <v>0</v>
      </c>
      <c r="AG610" s="411">
        <f t="shared" si="274"/>
        <v>0</v>
      </c>
      <c r="AH610" s="411">
        <f t="shared" si="274"/>
        <v>0</v>
      </c>
      <c r="AI610" s="411">
        <f t="shared" si="274"/>
        <v>0</v>
      </c>
      <c r="AJ610" s="411">
        <f t="shared" si="274"/>
        <v>0</v>
      </c>
      <c r="AK610" s="411">
        <f t="shared" si="274"/>
        <v>0</v>
      </c>
      <c r="AL610" s="411">
        <f t="shared" si="274"/>
        <v>0</v>
      </c>
      <c r="AM610" s="311"/>
    </row>
    <row r="611" spans="1:39" hidden="1" outlineLevel="1">
      <c r="A611" s="531"/>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hidden="1" outlineLevel="1">
      <c r="A612" s="531">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1"/>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 t="shared" ref="Y613:AL613" si="275">Y612</f>
        <v>0</v>
      </c>
      <c r="Z613" s="411">
        <f t="shared" si="275"/>
        <v>0</v>
      </c>
      <c r="AA613" s="411">
        <f t="shared" si="275"/>
        <v>0</v>
      </c>
      <c r="AB613" s="411">
        <f t="shared" si="275"/>
        <v>0</v>
      </c>
      <c r="AC613" s="411">
        <f t="shared" si="275"/>
        <v>0</v>
      </c>
      <c r="AD613" s="411">
        <f t="shared" si="275"/>
        <v>0</v>
      </c>
      <c r="AE613" s="411">
        <f t="shared" si="275"/>
        <v>0</v>
      </c>
      <c r="AF613" s="411">
        <f t="shared" si="275"/>
        <v>0</v>
      </c>
      <c r="AG613" s="411">
        <f t="shared" si="275"/>
        <v>0</v>
      </c>
      <c r="AH613" s="411">
        <f t="shared" si="275"/>
        <v>0</v>
      </c>
      <c r="AI613" s="411">
        <f t="shared" si="275"/>
        <v>0</v>
      </c>
      <c r="AJ613" s="411">
        <f t="shared" si="275"/>
        <v>0</v>
      </c>
      <c r="AK613" s="411">
        <f t="shared" si="275"/>
        <v>0</v>
      </c>
      <c r="AL613" s="411">
        <f t="shared" si="275"/>
        <v>0</v>
      </c>
      <c r="AM613" s="311"/>
    </row>
    <row r="614" spans="1:39" hidden="1" outlineLevel="1">
      <c r="A614" s="531"/>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hidden="1" outlineLevel="1">
      <c r="A615" s="531">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1"/>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 t="shared" ref="Y616:AL616" si="276">Y615</f>
        <v>0</v>
      </c>
      <c r="Z616" s="411">
        <f t="shared" si="276"/>
        <v>0</v>
      </c>
      <c r="AA616" s="411">
        <f t="shared" si="276"/>
        <v>0</v>
      </c>
      <c r="AB616" s="411">
        <f t="shared" si="276"/>
        <v>0</v>
      </c>
      <c r="AC616" s="411">
        <f t="shared" si="276"/>
        <v>0</v>
      </c>
      <c r="AD616" s="411">
        <f t="shared" si="276"/>
        <v>0</v>
      </c>
      <c r="AE616" s="411">
        <f t="shared" si="276"/>
        <v>0</v>
      </c>
      <c r="AF616" s="411">
        <f t="shared" si="276"/>
        <v>0</v>
      </c>
      <c r="AG616" s="411">
        <f t="shared" si="276"/>
        <v>0</v>
      </c>
      <c r="AH616" s="411">
        <f t="shared" si="276"/>
        <v>0</v>
      </c>
      <c r="AI616" s="411">
        <f t="shared" si="276"/>
        <v>0</v>
      </c>
      <c r="AJ616" s="411">
        <f t="shared" si="276"/>
        <v>0</v>
      </c>
      <c r="AK616" s="411">
        <f t="shared" si="276"/>
        <v>0</v>
      </c>
      <c r="AL616" s="411">
        <f t="shared" si="276"/>
        <v>0</v>
      </c>
      <c r="AM616" s="311"/>
    </row>
    <row r="617" spans="1:39" hidden="1" outlineLevel="1">
      <c r="A617" s="531"/>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hidden="1" outlineLevel="1">
      <c r="A618" s="531"/>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hidden="1" outlineLevel="1">
      <c r="A619" s="531">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idden="1" outlineLevel="1">
      <c r="A620" s="531"/>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 t="shared" ref="Y620:AL620" si="277">Y619</f>
        <v>0</v>
      </c>
      <c r="Z620" s="411">
        <f t="shared" si="277"/>
        <v>0</v>
      </c>
      <c r="AA620" s="411">
        <f t="shared" si="277"/>
        <v>0</v>
      </c>
      <c r="AB620" s="411">
        <f t="shared" si="277"/>
        <v>0</v>
      </c>
      <c r="AC620" s="411">
        <f t="shared" si="277"/>
        <v>0</v>
      </c>
      <c r="AD620" s="411">
        <f t="shared" si="277"/>
        <v>0</v>
      </c>
      <c r="AE620" s="411">
        <f t="shared" si="277"/>
        <v>0</v>
      </c>
      <c r="AF620" s="411">
        <f t="shared" si="277"/>
        <v>0</v>
      </c>
      <c r="AG620" s="411">
        <f t="shared" si="277"/>
        <v>0</v>
      </c>
      <c r="AH620" s="411">
        <f t="shared" si="277"/>
        <v>0</v>
      </c>
      <c r="AI620" s="411">
        <f t="shared" si="277"/>
        <v>0</v>
      </c>
      <c r="AJ620" s="411">
        <f t="shared" si="277"/>
        <v>0</v>
      </c>
      <c r="AK620" s="411">
        <f t="shared" si="277"/>
        <v>0</v>
      </c>
      <c r="AL620" s="411">
        <f t="shared" si="277"/>
        <v>0</v>
      </c>
      <c r="AM620" s="297"/>
    </row>
    <row r="621" spans="1:39" hidden="1" outlineLevel="1">
      <c r="A621" s="531"/>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3"/>
      <c r="AA621" s="423"/>
      <c r="AB621" s="423"/>
      <c r="AC621" s="423"/>
      <c r="AD621" s="423"/>
      <c r="AE621" s="423"/>
      <c r="AF621" s="423"/>
      <c r="AG621" s="423"/>
      <c r="AH621" s="423"/>
      <c r="AI621" s="423"/>
      <c r="AJ621" s="423"/>
      <c r="AK621" s="423"/>
      <c r="AL621" s="423"/>
      <c r="AM621" s="306"/>
    </row>
    <row r="622" spans="1:39" ht="45" hidden="1" outlineLevel="1">
      <c r="A622" s="531">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31"/>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 t="shared" ref="Y623:AL623" si="278">Y622</f>
        <v>0</v>
      </c>
      <c r="Z623" s="411">
        <f t="shared" si="278"/>
        <v>0</v>
      </c>
      <c r="AA623" s="411">
        <f t="shared" si="278"/>
        <v>0</v>
      </c>
      <c r="AB623" s="411">
        <f t="shared" si="278"/>
        <v>0</v>
      </c>
      <c r="AC623" s="411">
        <f t="shared" si="278"/>
        <v>0</v>
      </c>
      <c r="AD623" s="411">
        <f t="shared" si="278"/>
        <v>0</v>
      </c>
      <c r="AE623" s="411">
        <f t="shared" si="278"/>
        <v>0</v>
      </c>
      <c r="AF623" s="411">
        <f t="shared" si="278"/>
        <v>0</v>
      </c>
      <c r="AG623" s="411">
        <f t="shared" si="278"/>
        <v>0</v>
      </c>
      <c r="AH623" s="411">
        <f t="shared" si="278"/>
        <v>0</v>
      </c>
      <c r="AI623" s="411">
        <f t="shared" si="278"/>
        <v>0</v>
      </c>
      <c r="AJ623" s="411">
        <f t="shared" si="278"/>
        <v>0</v>
      </c>
      <c r="AK623" s="411">
        <f t="shared" si="278"/>
        <v>0</v>
      </c>
      <c r="AL623" s="411">
        <f t="shared" si="278"/>
        <v>0</v>
      </c>
      <c r="AM623" s="297"/>
    </row>
    <row r="624" spans="1:39" hidden="1" outlineLevel="1">
      <c r="A624" s="531"/>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31">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1"/>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 t="shared" ref="Y626:AL626" si="279">Y625</f>
        <v>0</v>
      </c>
      <c r="Z626" s="411">
        <f t="shared" si="279"/>
        <v>0</v>
      </c>
      <c r="AA626" s="411">
        <f t="shared" si="279"/>
        <v>0</v>
      </c>
      <c r="AB626" s="411">
        <f t="shared" si="279"/>
        <v>0</v>
      </c>
      <c r="AC626" s="411">
        <f t="shared" si="279"/>
        <v>0</v>
      </c>
      <c r="AD626" s="411">
        <f t="shared" si="279"/>
        <v>0</v>
      </c>
      <c r="AE626" s="411">
        <f t="shared" si="279"/>
        <v>0</v>
      </c>
      <c r="AF626" s="411">
        <f t="shared" si="279"/>
        <v>0</v>
      </c>
      <c r="AG626" s="411">
        <f t="shared" si="279"/>
        <v>0</v>
      </c>
      <c r="AH626" s="411">
        <f t="shared" si="279"/>
        <v>0</v>
      </c>
      <c r="AI626" s="411">
        <f t="shared" si="279"/>
        <v>0</v>
      </c>
      <c r="AJ626" s="411">
        <f t="shared" si="279"/>
        <v>0</v>
      </c>
      <c r="AK626" s="411">
        <f t="shared" si="279"/>
        <v>0</v>
      </c>
      <c r="AL626" s="411">
        <f t="shared" si="279"/>
        <v>0</v>
      </c>
      <c r="AM626" s="306"/>
    </row>
    <row r="627" spans="1:40" hidden="1" outlineLevel="1">
      <c r="A627" s="531"/>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hidden="1" outlineLevel="1">
      <c r="A628" s="531"/>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idden="1" outlineLevel="1">
      <c r="A629" s="531">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idden="1" outlineLevel="1">
      <c r="A630" s="531"/>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 t="shared" ref="Y630:AL630" si="280">Y629</f>
        <v>0</v>
      </c>
      <c r="Z630" s="411">
        <f t="shared" si="280"/>
        <v>0</v>
      </c>
      <c r="AA630" s="411">
        <f t="shared" si="280"/>
        <v>0</v>
      </c>
      <c r="AB630" s="411">
        <f t="shared" si="280"/>
        <v>0</v>
      </c>
      <c r="AC630" s="411">
        <f t="shared" si="280"/>
        <v>0</v>
      </c>
      <c r="AD630" s="411">
        <f t="shared" si="280"/>
        <v>0</v>
      </c>
      <c r="AE630" s="411">
        <f t="shared" si="280"/>
        <v>0</v>
      </c>
      <c r="AF630" s="411">
        <f t="shared" si="280"/>
        <v>0</v>
      </c>
      <c r="AG630" s="411">
        <f t="shared" si="280"/>
        <v>0</v>
      </c>
      <c r="AH630" s="411">
        <f t="shared" si="280"/>
        <v>0</v>
      </c>
      <c r="AI630" s="411">
        <f t="shared" si="280"/>
        <v>0</v>
      </c>
      <c r="AJ630" s="411">
        <f t="shared" si="280"/>
        <v>0</v>
      </c>
      <c r="AK630" s="411">
        <f t="shared" si="280"/>
        <v>0</v>
      </c>
      <c r="AL630" s="411">
        <f t="shared" si="280"/>
        <v>0</v>
      </c>
      <c r="AM630" s="515"/>
      <c r="AN630" s="628"/>
    </row>
    <row r="631" spans="1:40" hidden="1" outlineLevel="1">
      <c r="A631" s="531"/>
      <c r="B631" s="315"/>
      <c r="C631" s="305"/>
      <c r="D631" s="291"/>
      <c r="E631" s="291"/>
      <c r="F631" s="291"/>
      <c r="G631" s="291"/>
      <c r="H631" s="291"/>
      <c r="I631" s="291"/>
      <c r="J631" s="291"/>
      <c r="K631" s="291"/>
      <c r="L631" s="291"/>
      <c r="M631" s="291"/>
      <c r="N631" s="467"/>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8"/>
    </row>
    <row r="632" spans="1:40" s="309" customFormat="1" ht="15.75" hidden="1" outlineLevel="1">
      <c r="A632" s="531"/>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6"/>
      <c r="AN632" s="629"/>
    </row>
    <row r="633" spans="1:40" hidden="1" outlineLevel="1">
      <c r="A633" s="531">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idden="1" outlineLevel="1">
      <c r="A634" s="531"/>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281">Z633</f>
        <v>0</v>
      </c>
      <c r="AA634" s="411">
        <f t="shared" si="281"/>
        <v>0</v>
      </c>
      <c r="AB634" s="411">
        <f t="shared" si="281"/>
        <v>0</v>
      </c>
      <c r="AC634" s="411">
        <f t="shared" si="281"/>
        <v>0</v>
      </c>
      <c r="AD634" s="411">
        <f t="shared" si="281"/>
        <v>0</v>
      </c>
      <c r="AE634" s="411">
        <f t="shared" si="281"/>
        <v>0</v>
      </c>
      <c r="AF634" s="411">
        <f t="shared" si="281"/>
        <v>0</v>
      </c>
      <c r="AG634" s="411">
        <f t="shared" si="281"/>
        <v>0</v>
      </c>
      <c r="AH634" s="411">
        <f t="shared" si="281"/>
        <v>0</v>
      </c>
      <c r="AI634" s="411">
        <f t="shared" si="281"/>
        <v>0</v>
      </c>
      <c r="AJ634" s="411">
        <f t="shared" si="281"/>
        <v>0</v>
      </c>
      <c r="AK634" s="411">
        <f t="shared" si="281"/>
        <v>0</v>
      </c>
      <c r="AL634" s="411">
        <f t="shared" si="281"/>
        <v>0</v>
      </c>
      <c r="AM634" s="297"/>
    </row>
    <row r="635" spans="1:40" hidden="1" outlineLevel="1">
      <c r="A635" s="531"/>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idden="1" outlineLevel="1">
      <c r="A636" s="531">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idden="1" outlineLevel="1">
      <c r="A637" s="531"/>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282">Z636</f>
        <v>0</v>
      </c>
      <c r="AA637" s="411">
        <f t="shared" si="282"/>
        <v>0</v>
      </c>
      <c r="AB637" s="411">
        <f t="shared" si="282"/>
        <v>0</v>
      </c>
      <c r="AC637" s="411">
        <f t="shared" si="282"/>
        <v>0</v>
      </c>
      <c r="AD637" s="411">
        <f t="shared" si="282"/>
        <v>0</v>
      </c>
      <c r="AE637" s="411">
        <f t="shared" si="282"/>
        <v>0</v>
      </c>
      <c r="AF637" s="411">
        <f t="shared" si="282"/>
        <v>0</v>
      </c>
      <c r="AG637" s="411">
        <f t="shared" si="282"/>
        <v>0</v>
      </c>
      <c r="AH637" s="411">
        <f t="shared" si="282"/>
        <v>0</v>
      </c>
      <c r="AI637" s="411">
        <f t="shared" si="282"/>
        <v>0</v>
      </c>
      <c r="AJ637" s="411">
        <f t="shared" si="282"/>
        <v>0</v>
      </c>
      <c r="AK637" s="411">
        <f t="shared" si="282"/>
        <v>0</v>
      </c>
      <c r="AL637" s="411">
        <f t="shared" si="282"/>
        <v>0</v>
      </c>
      <c r="AM637" s="297"/>
    </row>
    <row r="638" spans="1:40" s="283" customFormat="1" hidden="1" outlineLevel="1">
      <c r="A638" s="531"/>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hidden="1" outlineLevel="1">
      <c r="A639" s="531"/>
      <c r="B639" s="518"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idden="1" outlineLevel="1">
      <c r="A640" s="531">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31"/>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283">Z640</f>
        <v>0</v>
      </c>
      <c r="AA641" s="411">
        <f t="shared" si="283"/>
        <v>0</v>
      </c>
      <c r="AB641" s="411">
        <f t="shared" si="283"/>
        <v>0</v>
      </c>
      <c r="AC641" s="411">
        <f t="shared" si="283"/>
        <v>0</v>
      </c>
      <c r="AD641" s="411">
        <f t="shared" si="283"/>
        <v>0</v>
      </c>
      <c r="AE641" s="411">
        <f t="shared" si="283"/>
        <v>0</v>
      </c>
      <c r="AF641" s="411">
        <f t="shared" si="283"/>
        <v>0</v>
      </c>
      <c r="AG641" s="411">
        <f t="shared" si="283"/>
        <v>0</v>
      </c>
      <c r="AH641" s="411">
        <f t="shared" si="283"/>
        <v>0</v>
      </c>
      <c r="AI641" s="411">
        <f t="shared" si="283"/>
        <v>0</v>
      </c>
      <c r="AJ641" s="411">
        <f t="shared" si="283"/>
        <v>0</v>
      </c>
      <c r="AK641" s="411">
        <f t="shared" si="283"/>
        <v>0</v>
      </c>
      <c r="AL641" s="411">
        <f t="shared" si="283"/>
        <v>0</v>
      </c>
      <c r="AM641" s="306"/>
    </row>
    <row r="642" spans="1:39" hidden="1" outlineLevel="1">
      <c r="A642" s="531"/>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idden="1" outlineLevel="1">
      <c r="A643" s="531">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1"/>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284">Z643</f>
        <v>0</v>
      </c>
      <c r="AA644" s="411">
        <f t="shared" si="284"/>
        <v>0</v>
      </c>
      <c r="AB644" s="411">
        <f t="shared" si="284"/>
        <v>0</v>
      </c>
      <c r="AC644" s="411">
        <f t="shared" si="284"/>
        <v>0</v>
      </c>
      <c r="AD644" s="411">
        <f t="shared" si="284"/>
        <v>0</v>
      </c>
      <c r="AE644" s="411">
        <f t="shared" si="284"/>
        <v>0</v>
      </c>
      <c r="AF644" s="411">
        <f t="shared" si="284"/>
        <v>0</v>
      </c>
      <c r="AG644" s="411">
        <f t="shared" si="284"/>
        <v>0</v>
      </c>
      <c r="AH644" s="411">
        <f t="shared" si="284"/>
        <v>0</v>
      </c>
      <c r="AI644" s="411">
        <f t="shared" si="284"/>
        <v>0</v>
      </c>
      <c r="AJ644" s="411">
        <f t="shared" si="284"/>
        <v>0</v>
      </c>
      <c r="AK644" s="411">
        <f t="shared" si="284"/>
        <v>0</v>
      </c>
      <c r="AL644" s="411">
        <f t="shared" si="284"/>
        <v>0</v>
      </c>
      <c r="AM644" s="306"/>
    </row>
    <row r="645" spans="1:39" hidden="1" outlineLevel="1">
      <c r="A645" s="531"/>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idden="1" outlineLevel="1">
      <c r="A646" s="531">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1"/>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285">Z646</f>
        <v>0</v>
      </c>
      <c r="AA647" s="411">
        <f t="shared" si="285"/>
        <v>0</v>
      </c>
      <c r="AB647" s="411">
        <f t="shared" si="285"/>
        <v>0</v>
      </c>
      <c r="AC647" s="411">
        <f t="shared" si="285"/>
        <v>0</v>
      </c>
      <c r="AD647" s="411">
        <f t="shared" si="285"/>
        <v>0</v>
      </c>
      <c r="AE647" s="411">
        <f t="shared" si="285"/>
        <v>0</v>
      </c>
      <c r="AF647" s="411">
        <f t="shared" si="285"/>
        <v>0</v>
      </c>
      <c r="AG647" s="411">
        <f t="shared" si="285"/>
        <v>0</v>
      </c>
      <c r="AH647" s="411">
        <f t="shared" si="285"/>
        <v>0</v>
      </c>
      <c r="AI647" s="411">
        <f t="shared" si="285"/>
        <v>0</v>
      </c>
      <c r="AJ647" s="411">
        <f t="shared" si="285"/>
        <v>0</v>
      </c>
      <c r="AK647" s="411">
        <f t="shared" si="285"/>
        <v>0</v>
      </c>
      <c r="AL647" s="411">
        <f t="shared" si="285"/>
        <v>0</v>
      </c>
      <c r="AM647" s="297"/>
    </row>
    <row r="648" spans="1:39" hidden="1" outlineLevel="1">
      <c r="A648" s="531"/>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idden="1" outlineLevel="1">
      <c r="A649" s="531">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1"/>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286">Z649</f>
        <v>0</v>
      </c>
      <c r="AA650" s="411">
        <f t="shared" si="286"/>
        <v>0</v>
      </c>
      <c r="AB650" s="411">
        <f t="shared" si="286"/>
        <v>0</v>
      </c>
      <c r="AC650" s="411">
        <f t="shared" si="286"/>
        <v>0</v>
      </c>
      <c r="AD650" s="411">
        <f t="shared" si="286"/>
        <v>0</v>
      </c>
      <c r="AE650" s="411">
        <f t="shared" si="286"/>
        <v>0</v>
      </c>
      <c r="AF650" s="411">
        <f t="shared" si="286"/>
        <v>0</v>
      </c>
      <c r="AG650" s="411">
        <f t="shared" si="286"/>
        <v>0</v>
      </c>
      <c r="AH650" s="411">
        <f t="shared" si="286"/>
        <v>0</v>
      </c>
      <c r="AI650" s="411">
        <f t="shared" si="286"/>
        <v>0</v>
      </c>
      <c r="AJ650" s="411">
        <f t="shared" si="286"/>
        <v>0</v>
      </c>
      <c r="AK650" s="411">
        <f t="shared" si="286"/>
        <v>0</v>
      </c>
      <c r="AL650" s="411">
        <f t="shared" si="286"/>
        <v>0</v>
      </c>
      <c r="AM650" s="306"/>
    </row>
    <row r="651" spans="1:39" ht="15.75" hidden="1" outlineLevel="1">
      <c r="A651" s="531"/>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hidden="1" outlineLevel="1">
      <c r="A652" s="531"/>
      <c r="B652" s="517"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hidden="1" outlineLevel="1">
      <c r="A653" s="531"/>
      <c r="B653" s="503"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idden="1" outlineLevel="1">
      <c r="A654" s="531">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idden="1" outlineLevel="1">
      <c r="A655" s="531"/>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 t="shared" ref="Y655:AL655" si="287">Y654</f>
        <v>0</v>
      </c>
      <c r="Z655" s="411">
        <f t="shared" si="287"/>
        <v>0</v>
      </c>
      <c r="AA655" s="411">
        <f t="shared" si="287"/>
        <v>0</v>
      </c>
      <c r="AB655" s="411">
        <f t="shared" si="287"/>
        <v>0</v>
      </c>
      <c r="AC655" s="411">
        <f t="shared" si="287"/>
        <v>0</v>
      </c>
      <c r="AD655" s="411">
        <f t="shared" si="287"/>
        <v>0</v>
      </c>
      <c r="AE655" s="411">
        <f t="shared" si="287"/>
        <v>0</v>
      </c>
      <c r="AF655" s="411">
        <f t="shared" si="287"/>
        <v>0</v>
      </c>
      <c r="AG655" s="411">
        <f t="shared" si="287"/>
        <v>0</v>
      </c>
      <c r="AH655" s="411">
        <f t="shared" si="287"/>
        <v>0</v>
      </c>
      <c r="AI655" s="411">
        <f t="shared" si="287"/>
        <v>0</v>
      </c>
      <c r="AJ655" s="411">
        <f t="shared" si="287"/>
        <v>0</v>
      </c>
      <c r="AK655" s="411">
        <f t="shared" si="287"/>
        <v>0</v>
      </c>
      <c r="AL655" s="411">
        <f t="shared" si="287"/>
        <v>0</v>
      </c>
      <c r="AM655" s="306"/>
    </row>
    <row r="656" spans="1:39" hidden="1" outlineLevel="1">
      <c r="A656" s="531"/>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1">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1"/>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 t="shared" ref="Y658:AL658" si="288">Y657</f>
        <v>0</v>
      </c>
      <c r="Z658" s="411">
        <f t="shared" si="288"/>
        <v>0</v>
      </c>
      <c r="AA658" s="411">
        <f t="shared" si="288"/>
        <v>0</v>
      </c>
      <c r="AB658" s="411">
        <f t="shared" si="288"/>
        <v>0</v>
      </c>
      <c r="AC658" s="411">
        <f t="shared" si="288"/>
        <v>0</v>
      </c>
      <c r="AD658" s="411">
        <f t="shared" si="288"/>
        <v>0</v>
      </c>
      <c r="AE658" s="411">
        <f t="shared" si="288"/>
        <v>0</v>
      </c>
      <c r="AF658" s="411">
        <f t="shared" si="288"/>
        <v>0</v>
      </c>
      <c r="AG658" s="411">
        <f t="shared" si="288"/>
        <v>0</v>
      </c>
      <c r="AH658" s="411">
        <f t="shared" si="288"/>
        <v>0</v>
      </c>
      <c r="AI658" s="411">
        <f t="shared" si="288"/>
        <v>0</v>
      </c>
      <c r="AJ658" s="411">
        <f t="shared" si="288"/>
        <v>0</v>
      </c>
      <c r="AK658" s="411">
        <f t="shared" si="288"/>
        <v>0</v>
      </c>
      <c r="AL658" s="411">
        <f t="shared" si="288"/>
        <v>0</v>
      </c>
      <c r="AM658" s="306"/>
    </row>
    <row r="659" spans="1:39" hidden="1" outlineLevel="1">
      <c r="A659" s="531"/>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1">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1"/>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 t="shared" ref="Y661:AL661" si="289">Y660</f>
        <v>0</v>
      </c>
      <c r="Z661" s="411">
        <f t="shared" si="289"/>
        <v>0</v>
      </c>
      <c r="AA661" s="411">
        <f t="shared" si="289"/>
        <v>0</v>
      </c>
      <c r="AB661" s="411">
        <f t="shared" si="289"/>
        <v>0</v>
      </c>
      <c r="AC661" s="411">
        <f t="shared" si="289"/>
        <v>0</v>
      </c>
      <c r="AD661" s="411">
        <f t="shared" si="289"/>
        <v>0</v>
      </c>
      <c r="AE661" s="411">
        <f t="shared" si="289"/>
        <v>0</v>
      </c>
      <c r="AF661" s="411">
        <f t="shared" si="289"/>
        <v>0</v>
      </c>
      <c r="AG661" s="411">
        <f t="shared" si="289"/>
        <v>0</v>
      </c>
      <c r="AH661" s="411">
        <f t="shared" si="289"/>
        <v>0</v>
      </c>
      <c r="AI661" s="411">
        <f t="shared" si="289"/>
        <v>0</v>
      </c>
      <c r="AJ661" s="411">
        <f t="shared" si="289"/>
        <v>0</v>
      </c>
      <c r="AK661" s="411">
        <f t="shared" si="289"/>
        <v>0</v>
      </c>
      <c r="AL661" s="411">
        <f t="shared" si="289"/>
        <v>0</v>
      </c>
      <c r="AM661" s="306"/>
    </row>
    <row r="662" spans="1:39" hidden="1" outlineLevel="1">
      <c r="A662" s="531"/>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1">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31"/>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 t="shared" ref="Y664:AL664" si="290">Y663</f>
        <v>0</v>
      </c>
      <c r="Z664" s="411">
        <f t="shared" si="290"/>
        <v>0</v>
      </c>
      <c r="AA664" s="411">
        <f t="shared" si="290"/>
        <v>0</v>
      </c>
      <c r="AB664" s="411">
        <f t="shared" si="290"/>
        <v>0</v>
      </c>
      <c r="AC664" s="411">
        <f t="shared" si="290"/>
        <v>0</v>
      </c>
      <c r="AD664" s="411">
        <f t="shared" si="290"/>
        <v>0</v>
      </c>
      <c r="AE664" s="411">
        <f t="shared" si="290"/>
        <v>0</v>
      </c>
      <c r="AF664" s="411">
        <f t="shared" si="290"/>
        <v>0</v>
      </c>
      <c r="AG664" s="411">
        <f t="shared" si="290"/>
        <v>0</v>
      </c>
      <c r="AH664" s="411">
        <f t="shared" si="290"/>
        <v>0</v>
      </c>
      <c r="AI664" s="411">
        <f t="shared" si="290"/>
        <v>0</v>
      </c>
      <c r="AJ664" s="411">
        <f t="shared" si="290"/>
        <v>0</v>
      </c>
      <c r="AK664" s="411">
        <f t="shared" si="290"/>
        <v>0</v>
      </c>
      <c r="AL664" s="411">
        <f t="shared" si="290"/>
        <v>0</v>
      </c>
      <c r="AM664" s="306"/>
    </row>
    <row r="665" spans="1:39" hidden="1" outlineLevel="1">
      <c r="A665" s="531"/>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hidden="1" outlineLevel="1">
      <c r="A666" s="531"/>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31">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31"/>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 t="shared" ref="Y668:AL668" si="291">Y667</f>
        <v>0</v>
      </c>
      <c r="Z668" s="411">
        <f t="shared" si="291"/>
        <v>0</v>
      </c>
      <c r="AA668" s="411">
        <f t="shared" si="291"/>
        <v>0</v>
      </c>
      <c r="AB668" s="411">
        <f t="shared" si="291"/>
        <v>0</v>
      </c>
      <c r="AC668" s="411">
        <f t="shared" si="291"/>
        <v>0</v>
      </c>
      <c r="AD668" s="411">
        <f t="shared" si="291"/>
        <v>0</v>
      </c>
      <c r="AE668" s="411">
        <f t="shared" si="291"/>
        <v>0</v>
      </c>
      <c r="AF668" s="411">
        <f t="shared" si="291"/>
        <v>0</v>
      </c>
      <c r="AG668" s="411">
        <f t="shared" si="291"/>
        <v>0</v>
      </c>
      <c r="AH668" s="411">
        <f t="shared" si="291"/>
        <v>0</v>
      </c>
      <c r="AI668" s="411">
        <f t="shared" si="291"/>
        <v>0</v>
      </c>
      <c r="AJ668" s="411">
        <f t="shared" si="291"/>
        <v>0</v>
      </c>
      <c r="AK668" s="411">
        <f t="shared" si="291"/>
        <v>0</v>
      </c>
      <c r="AL668" s="411">
        <f t="shared" si="291"/>
        <v>0</v>
      </c>
      <c r="AM668" s="306"/>
    </row>
    <row r="669" spans="1:39" hidden="1" outlineLevel="1">
      <c r="A669" s="531"/>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31">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1"/>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 t="shared" ref="Y671:AL671" si="292">Y670</f>
        <v>0</v>
      </c>
      <c r="Z671" s="411">
        <f t="shared" si="292"/>
        <v>0</v>
      </c>
      <c r="AA671" s="411">
        <f t="shared" si="292"/>
        <v>0</v>
      </c>
      <c r="AB671" s="411">
        <f t="shared" si="292"/>
        <v>0</v>
      </c>
      <c r="AC671" s="411">
        <f t="shared" si="292"/>
        <v>0</v>
      </c>
      <c r="AD671" s="411">
        <f t="shared" si="292"/>
        <v>0</v>
      </c>
      <c r="AE671" s="411">
        <f t="shared" si="292"/>
        <v>0</v>
      </c>
      <c r="AF671" s="411">
        <f t="shared" si="292"/>
        <v>0</v>
      </c>
      <c r="AG671" s="411">
        <f t="shared" si="292"/>
        <v>0</v>
      </c>
      <c r="AH671" s="411">
        <f t="shared" si="292"/>
        <v>0</v>
      </c>
      <c r="AI671" s="411">
        <f t="shared" si="292"/>
        <v>0</v>
      </c>
      <c r="AJ671" s="411">
        <f t="shared" si="292"/>
        <v>0</v>
      </c>
      <c r="AK671" s="411">
        <f t="shared" si="292"/>
        <v>0</v>
      </c>
      <c r="AL671" s="411">
        <f t="shared" si="292"/>
        <v>0</v>
      </c>
      <c r="AM671" s="306"/>
    </row>
    <row r="672" spans="1:39" hidden="1" outlineLevel="1">
      <c r="A672" s="531"/>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31">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1"/>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 t="shared" ref="Y674:AL674" si="293">Y673</f>
        <v>0</v>
      </c>
      <c r="Z674" s="411">
        <f t="shared" si="293"/>
        <v>0</v>
      </c>
      <c r="AA674" s="411">
        <f t="shared" si="293"/>
        <v>0</v>
      </c>
      <c r="AB674" s="411">
        <f t="shared" si="293"/>
        <v>0</v>
      </c>
      <c r="AC674" s="411">
        <f t="shared" si="293"/>
        <v>0</v>
      </c>
      <c r="AD674" s="411">
        <f t="shared" si="293"/>
        <v>0</v>
      </c>
      <c r="AE674" s="411">
        <f t="shared" si="293"/>
        <v>0</v>
      </c>
      <c r="AF674" s="411">
        <f t="shared" si="293"/>
        <v>0</v>
      </c>
      <c r="AG674" s="411">
        <f t="shared" si="293"/>
        <v>0</v>
      </c>
      <c r="AH674" s="411">
        <f t="shared" si="293"/>
        <v>0</v>
      </c>
      <c r="AI674" s="411">
        <f t="shared" si="293"/>
        <v>0</v>
      </c>
      <c r="AJ674" s="411">
        <f t="shared" si="293"/>
        <v>0</v>
      </c>
      <c r="AK674" s="411">
        <f t="shared" si="293"/>
        <v>0</v>
      </c>
      <c r="AL674" s="411">
        <f t="shared" si="293"/>
        <v>0</v>
      </c>
      <c r="AM674" s="306"/>
    </row>
    <row r="675" spans="1:39" hidden="1" outlineLevel="1">
      <c r="A675" s="531"/>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1">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1"/>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 t="shared" ref="Y677:AL677" si="294">Y676</f>
        <v>0</v>
      </c>
      <c r="Z677" s="411">
        <f t="shared" si="294"/>
        <v>0</v>
      </c>
      <c r="AA677" s="411">
        <f t="shared" si="294"/>
        <v>0</v>
      </c>
      <c r="AB677" s="411">
        <f t="shared" si="294"/>
        <v>0</v>
      </c>
      <c r="AC677" s="411">
        <f t="shared" si="294"/>
        <v>0</v>
      </c>
      <c r="AD677" s="411">
        <f t="shared" si="294"/>
        <v>0</v>
      </c>
      <c r="AE677" s="411">
        <f t="shared" si="294"/>
        <v>0</v>
      </c>
      <c r="AF677" s="411">
        <f t="shared" si="294"/>
        <v>0</v>
      </c>
      <c r="AG677" s="411">
        <f t="shared" si="294"/>
        <v>0</v>
      </c>
      <c r="AH677" s="411">
        <f t="shared" si="294"/>
        <v>0</v>
      </c>
      <c r="AI677" s="411">
        <f t="shared" si="294"/>
        <v>0</v>
      </c>
      <c r="AJ677" s="411">
        <f t="shared" si="294"/>
        <v>0</v>
      </c>
      <c r="AK677" s="411">
        <f t="shared" si="294"/>
        <v>0</v>
      </c>
      <c r="AL677" s="411">
        <f t="shared" si="294"/>
        <v>0</v>
      </c>
      <c r="AM677" s="306"/>
    </row>
    <row r="678" spans="1:39" hidden="1" outlineLevel="1">
      <c r="A678" s="531"/>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1">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1"/>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 t="shared" ref="Y680:AL680" si="295">Y679</f>
        <v>0</v>
      </c>
      <c r="Z680" s="411">
        <f t="shared" si="295"/>
        <v>0</v>
      </c>
      <c r="AA680" s="411">
        <f t="shared" si="295"/>
        <v>0</v>
      </c>
      <c r="AB680" s="411">
        <f t="shared" si="295"/>
        <v>0</v>
      </c>
      <c r="AC680" s="411">
        <f t="shared" si="295"/>
        <v>0</v>
      </c>
      <c r="AD680" s="411">
        <f t="shared" si="295"/>
        <v>0</v>
      </c>
      <c r="AE680" s="411">
        <f t="shared" si="295"/>
        <v>0</v>
      </c>
      <c r="AF680" s="411">
        <f t="shared" si="295"/>
        <v>0</v>
      </c>
      <c r="AG680" s="411">
        <f t="shared" si="295"/>
        <v>0</v>
      </c>
      <c r="AH680" s="411">
        <f t="shared" si="295"/>
        <v>0</v>
      </c>
      <c r="AI680" s="411">
        <f t="shared" si="295"/>
        <v>0</v>
      </c>
      <c r="AJ680" s="411">
        <f t="shared" si="295"/>
        <v>0</v>
      </c>
      <c r="AK680" s="411">
        <f t="shared" si="295"/>
        <v>0</v>
      </c>
      <c r="AL680" s="411">
        <f t="shared" si="295"/>
        <v>0</v>
      </c>
      <c r="AM680" s="306"/>
    </row>
    <row r="681" spans="1:39" hidden="1" outlineLevel="1">
      <c r="A681" s="531"/>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1">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1"/>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 t="shared" ref="Y683:AL683" si="296">Y682</f>
        <v>0</v>
      </c>
      <c r="Z683" s="411">
        <f t="shared" si="296"/>
        <v>0</v>
      </c>
      <c r="AA683" s="411">
        <f t="shared" si="296"/>
        <v>0</v>
      </c>
      <c r="AB683" s="411">
        <f t="shared" si="296"/>
        <v>0</v>
      </c>
      <c r="AC683" s="411">
        <f t="shared" si="296"/>
        <v>0</v>
      </c>
      <c r="AD683" s="411">
        <f t="shared" si="296"/>
        <v>0</v>
      </c>
      <c r="AE683" s="411">
        <f t="shared" si="296"/>
        <v>0</v>
      </c>
      <c r="AF683" s="411">
        <f t="shared" si="296"/>
        <v>0</v>
      </c>
      <c r="AG683" s="411">
        <f t="shared" si="296"/>
        <v>0</v>
      </c>
      <c r="AH683" s="411">
        <f t="shared" si="296"/>
        <v>0</v>
      </c>
      <c r="AI683" s="411">
        <f t="shared" si="296"/>
        <v>0</v>
      </c>
      <c r="AJ683" s="411">
        <f t="shared" si="296"/>
        <v>0</v>
      </c>
      <c r="AK683" s="411">
        <f t="shared" si="296"/>
        <v>0</v>
      </c>
      <c r="AL683" s="411">
        <f t="shared" si="296"/>
        <v>0</v>
      </c>
      <c r="AM683" s="306"/>
    </row>
    <row r="684" spans="1:39" hidden="1" outlineLevel="1">
      <c r="A684" s="531"/>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1">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1"/>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 t="shared" ref="Y686:AL686" si="297">Y685</f>
        <v>0</v>
      </c>
      <c r="Z686" s="411">
        <f t="shared" si="297"/>
        <v>0</v>
      </c>
      <c r="AA686" s="411">
        <f t="shared" si="297"/>
        <v>0</v>
      </c>
      <c r="AB686" s="411">
        <f t="shared" si="297"/>
        <v>0</v>
      </c>
      <c r="AC686" s="411">
        <f t="shared" si="297"/>
        <v>0</v>
      </c>
      <c r="AD686" s="411">
        <f t="shared" si="297"/>
        <v>0</v>
      </c>
      <c r="AE686" s="411">
        <f t="shared" si="297"/>
        <v>0</v>
      </c>
      <c r="AF686" s="411">
        <f t="shared" si="297"/>
        <v>0</v>
      </c>
      <c r="AG686" s="411">
        <f t="shared" si="297"/>
        <v>0</v>
      </c>
      <c r="AH686" s="411">
        <f t="shared" si="297"/>
        <v>0</v>
      </c>
      <c r="AI686" s="411">
        <f t="shared" si="297"/>
        <v>0</v>
      </c>
      <c r="AJ686" s="411">
        <f t="shared" si="297"/>
        <v>0</v>
      </c>
      <c r="AK686" s="411">
        <f t="shared" si="297"/>
        <v>0</v>
      </c>
      <c r="AL686" s="411">
        <f t="shared" si="297"/>
        <v>0</v>
      </c>
      <c r="AM686" s="306"/>
    </row>
    <row r="687" spans="1:39" hidden="1" outlineLevel="1">
      <c r="A687" s="531"/>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31">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31"/>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 t="shared" ref="Y689:AL689" si="298">Y688</f>
        <v>0</v>
      </c>
      <c r="Z689" s="411">
        <f t="shared" si="298"/>
        <v>0</v>
      </c>
      <c r="AA689" s="411">
        <f t="shared" si="298"/>
        <v>0</v>
      </c>
      <c r="AB689" s="411">
        <f t="shared" si="298"/>
        <v>0</v>
      </c>
      <c r="AC689" s="411">
        <f t="shared" si="298"/>
        <v>0</v>
      </c>
      <c r="AD689" s="411">
        <f t="shared" si="298"/>
        <v>0</v>
      </c>
      <c r="AE689" s="411">
        <f t="shared" si="298"/>
        <v>0</v>
      </c>
      <c r="AF689" s="411">
        <f t="shared" si="298"/>
        <v>0</v>
      </c>
      <c r="AG689" s="411">
        <f t="shared" si="298"/>
        <v>0</v>
      </c>
      <c r="AH689" s="411">
        <f t="shared" si="298"/>
        <v>0</v>
      </c>
      <c r="AI689" s="411">
        <f t="shared" si="298"/>
        <v>0</v>
      </c>
      <c r="AJ689" s="411">
        <f t="shared" si="298"/>
        <v>0</v>
      </c>
      <c r="AK689" s="411">
        <f t="shared" si="298"/>
        <v>0</v>
      </c>
      <c r="AL689" s="411">
        <f t="shared" si="298"/>
        <v>0</v>
      </c>
      <c r="AM689" s="306"/>
    </row>
    <row r="690" spans="1:39" hidden="1" outlineLevel="1">
      <c r="A690" s="531"/>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hidden="1" outlineLevel="1">
      <c r="A691" s="531"/>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idden="1" outlineLevel="1">
      <c r="A692" s="531">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idden="1" outlineLevel="1">
      <c r="A693" s="531"/>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 t="shared" ref="Y693:AL693" si="299">Y692</f>
        <v>0</v>
      </c>
      <c r="Z693" s="411">
        <f t="shared" si="299"/>
        <v>0</v>
      </c>
      <c r="AA693" s="411">
        <f t="shared" si="299"/>
        <v>0</v>
      </c>
      <c r="AB693" s="411">
        <f t="shared" si="299"/>
        <v>0</v>
      </c>
      <c r="AC693" s="411">
        <f t="shared" si="299"/>
        <v>0</v>
      </c>
      <c r="AD693" s="411">
        <f t="shared" si="299"/>
        <v>0</v>
      </c>
      <c r="AE693" s="411">
        <f t="shared" si="299"/>
        <v>0</v>
      </c>
      <c r="AF693" s="411">
        <f t="shared" si="299"/>
        <v>0</v>
      </c>
      <c r="AG693" s="411">
        <f t="shared" si="299"/>
        <v>0</v>
      </c>
      <c r="AH693" s="411">
        <f t="shared" si="299"/>
        <v>0</v>
      </c>
      <c r="AI693" s="411">
        <f t="shared" si="299"/>
        <v>0</v>
      </c>
      <c r="AJ693" s="411">
        <f t="shared" si="299"/>
        <v>0</v>
      </c>
      <c r="AK693" s="411">
        <f t="shared" si="299"/>
        <v>0</v>
      </c>
      <c r="AL693" s="411">
        <f t="shared" si="299"/>
        <v>0</v>
      </c>
      <c r="AM693" s="306"/>
    </row>
    <row r="694" spans="1:39" hidden="1" outlineLevel="1">
      <c r="A694" s="531"/>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1">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1"/>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 t="shared" ref="Y696:AL696" si="300">Y695</f>
        <v>0</v>
      </c>
      <c r="Z696" s="411">
        <f t="shared" si="300"/>
        <v>0</v>
      </c>
      <c r="AA696" s="411">
        <f t="shared" si="300"/>
        <v>0</v>
      </c>
      <c r="AB696" s="411">
        <f t="shared" si="300"/>
        <v>0</v>
      </c>
      <c r="AC696" s="411">
        <f t="shared" si="300"/>
        <v>0</v>
      </c>
      <c r="AD696" s="411">
        <f t="shared" si="300"/>
        <v>0</v>
      </c>
      <c r="AE696" s="411">
        <f t="shared" si="300"/>
        <v>0</v>
      </c>
      <c r="AF696" s="411">
        <f t="shared" si="300"/>
        <v>0</v>
      </c>
      <c r="AG696" s="411">
        <f t="shared" si="300"/>
        <v>0</v>
      </c>
      <c r="AH696" s="411">
        <f t="shared" si="300"/>
        <v>0</v>
      </c>
      <c r="AI696" s="411">
        <f t="shared" si="300"/>
        <v>0</v>
      </c>
      <c r="AJ696" s="411">
        <f t="shared" si="300"/>
        <v>0</v>
      </c>
      <c r="AK696" s="411">
        <f t="shared" si="300"/>
        <v>0</v>
      </c>
      <c r="AL696" s="411">
        <f t="shared" si="300"/>
        <v>0</v>
      </c>
      <c r="AM696" s="306"/>
    </row>
    <row r="697" spans="1:39" hidden="1" outlineLevel="1">
      <c r="A697" s="531"/>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31">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31"/>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 t="shared" ref="Y699:AL699" si="301">Y698</f>
        <v>0</v>
      </c>
      <c r="Z699" s="411">
        <f t="shared" si="301"/>
        <v>0</v>
      </c>
      <c r="AA699" s="411">
        <f t="shared" si="301"/>
        <v>0</v>
      </c>
      <c r="AB699" s="411">
        <f t="shared" si="301"/>
        <v>0</v>
      </c>
      <c r="AC699" s="411">
        <f t="shared" si="301"/>
        <v>0</v>
      </c>
      <c r="AD699" s="411">
        <f t="shared" si="301"/>
        <v>0</v>
      </c>
      <c r="AE699" s="411">
        <f t="shared" si="301"/>
        <v>0</v>
      </c>
      <c r="AF699" s="411">
        <f t="shared" si="301"/>
        <v>0</v>
      </c>
      <c r="AG699" s="411">
        <f t="shared" si="301"/>
        <v>0</v>
      </c>
      <c r="AH699" s="411">
        <f t="shared" si="301"/>
        <v>0</v>
      </c>
      <c r="AI699" s="411">
        <f t="shared" si="301"/>
        <v>0</v>
      </c>
      <c r="AJ699" s="411">
        <f t="shared" si="301"/>
        <v>0</v>
      </c>
      <c r="AK699" s="411">
        <f t="shared" si="301"/>
        <v>0</v>
      </c>
      <c r="AL699" s="411">
        <f t="shared" si="301"/>
        <v>0</v>
      </c>
      <c r="AM699" s="306"/>
    </row>
    <row r="700" spans="1:39" hidden="1" outlineLevel="1">
      <c r="A700" s="531"/>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hidden="1" outlineLevel="1">
      <c r="A701" s="531"/>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hidden="1" outlineLevel="1">
      <c r="A702" s="531">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31"/>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 t="shared" ref="Y703:AL703" si="302">Y702</f>
        <v>0</v>
      </c>
      <c r="Z703" s="411">
        <f t="shared" si="302"/>
        <v>0</v>
      </c>
      <c r="AA703" s="411">
        <f t="shared" si="302"/>
        <v>0</v>
      </c>
      <c r="AB703" s="411">
        <f t="shared" si="302"/>
        <v>0</v>
      </c>
      <c r="AC703" s="411">
        <f t="shared" si="302"/>
        <v>0</v>
      </c>
      <c r="AD703" s="411">
        <f t="shared" si="302"/>
        <v>0</v>
      </c>
      <c r="AE703" s="411">
        <f t="shared" si="302"/>
        <v>0</v>
      </c>
      <c r="AF703" s="411">
        <f t="shared" si="302"/>
        <v>0</v>
      </c>
      <c r="AG703" s="411">
        <f t="shared" si="302"/>
        <v>0</v>
      </c>
      <c r="AH703" s="411">
        <f t="shared" si="302"/>
        <v>0</v>
      </c>
      <c r="AI703" s="411">
        <f t="shared" si="302"/>
        <v>0</v>
      </c>
      <c r="AJ703" s="411">
        <f t="shared" si="302"/>
        <v>0</v>
      </c>
      <c r="AK703" s="411">
        <f t="shared" si="302"/>
        <v>0</v>
      </c>
      <c r="AL703" s="411">
        <f t="shared" si="302"/>
        <v>0</v>
      </c>
      <c r="AM703" s="306"/>
    </row>
    <row r="704" spans="1:39" hidden="1" outlineLevel="1">
      <c r="A704" s="531"/>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hidden="1" outlineLevel="1">
      <c r="A705" s="531">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1"/>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 t="shared" ref="Y706:AL706" si="303">Y705</f>
        <v>0</v>
      </c>
      <c r="Z706" s="411">
        <f t="shared" si="303"/>
        <v>0</v>
      </c>
      <c r="AA706" s="411">
        <f t="shared" si="303"/>
        <v>0</v>
      </c>
      <c r="AB706" s="411">
        <f t="shared" si="303"/>
        <v>0</v>
      </c>
      <c r="AC706" s="411">
        <f t="shared" si="303"/>
        <v>0</v>
      </c>
      <c r="AD706" s="411">
        <f t="shared" si="303"/>
        <v>0</v>
      </c>
      <c r="AE706" s="411">
        <f t="shared" si="303"/>
        <v>0</v>
      </c>
      <c r="AF706" s="411">
        <f t="shared" si="303"/>
        <v>0</v>
      </c>
      <c r="AG706" s="411">
        <f t="shared" si="303"/>
        <v>0</v>
      </c>
      <c r="AH706" s="411">
        <f t="shared" si="303"/>
        <v>0</v>
      </c>
      <c r="AI706" s="411">
        <f t="shared" si="303"/>
        <v>0</v>
      </c>
      <c r="AJ706" s="411">
        <f t="shared" si="303"/>
        <v>0</v>
      </c>
      <c r="AK706" s="411">
        <f t="shared" si="303"/>
        <v>0</v>
      </c>
      <c r="AL706" s="411">
        <f t="shared" si="303"/>
        <v>0</v>
      </c>
      <c r="AM706" s="306"/>
    </row>
    <row r="707" spans="1:39" hidden="1" outlineLevel="1">
      <c r="A707" s="531"/>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idden="1" outlineLevel="1">
      <c r="A708" s="531">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1"/>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 t="shared" ref="Y709:AL709" si="304">Y708</f>
        <v>0</v>
      </c>
      <c r="Z709" s="411">
        <f t="shared" si="304"/>
        <v>0</v>
      </c>
      <c r="AA709" s="411">
        <f t="shared" si="304"/>
        <v>0</v>
      </c>
      <c r="AB709" s="411">
        <f t="shared" si="304"/>
        <v>0</v>
      </c>
      <c r="AC709" s="411">
        <f t="shared" si="304"/>
        <v>0</v>
      </c>
      <c r="AD709" s="411">
        <f t="shared" si="304"/>
        <v>0</v>
      </c>
      <c r="AE709" s="411">
        <f t="shared" si="304"/>
        <v>0</v>
      </c>
      <c r="AF709" s="411">
        <f t="shared" si="304"/>
        <v>0</v>
      </c>
      <c r="AG709" s="411">
        <f t="shared" si="304"/>
        <v>0</v>
      </c>
      <c r="AH709" s="411">
        <f t="shared" si="304"/>
        <v>0</v>
      </c>
      <c r="AI709" s="411">
        <f t="shared" si="304"/>
        <v>0</v>
      </c>
      <c r="AJ709" s="411">
        <f t="shared" si="304"/>
        <v>0</v>
      </c>
      <c r="AK709" s="411">
        <f t="shared" si="304"/>
        <v>0</v>
      </c>
      <c r="AL709" s="411">
        <f t="shared" si="304"/>
        <v>0</v>
      </c>
      <c r="AM709" s="306"/>
    </row>
    <row r="710" spans="1:39" hidden="1" outlineLevel="1">
      <c r="A710" s="531"/>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31">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1"/>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 t="shared" ref="Y712:AL712" si="305">Y711</f>
        <v>0</v>
      </c>
      <c r="Z712" s="411">
        <f t="shared" si="305"/>
        <v>0</v>
      </c>
      <c r="AA712" s="411">
        <f t="shared" si="305"/>
        <v>0</v>
      </c>
      <c r="AB712" s="411">
        <f t="shared" si="305"/>
        <v>0</v>
      </c>
      <c r="AC712" s="411">
        <f t="shared" si="305"/>
        <v>0</v>
      </c>
      <c r="AD712" s="411">
        <f t="shared" si="305"/>
        <v>0</v>
      </c>
      <c r="AE712" s="411">
        <f t="shared" si="305"/>
        <v>0</v>
      </c>
      <c r="AF712" s="411">
        <f t="shared" si="305"/>
        <v>0</v>
      </c>
      <c r="AG712" s="411">
        <f t="shared" si="305"/>
        <v>0</v>
      </c>
      <c r="AH712" s="411">
        <f t="shared" si="305"/>
        <v>0</v>
      </c>
      <c r="AI712" s="411">
        <f t="shared" si="305"/>
        <v>0</v>
      </c>
      <c r="AJ712" s="411">
        <f t="shared" si="305"/>
        <v>0</v>
      </c>
      <c r="AK712" s="411">
        <f t="shared" si="305"/>
        <v>0</v>
      </c>
      <c r="AL712" s="411">
        <f t="shared" si="305"/>
        <v>0</v>
      </c>
      <c r="AM712" s="306"/>
    </row>
    <row r="713" spans="1:39" hidden="1" outlineLevel="1">
      <c r="A713" s="531"/>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1">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1"/>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 t="shared" ref="Y715:AL715" si="306">Y714</f>
        <v>0</v>
      </c>
      <c r="Z715" s="411">
        <f t="shared" si="306"/>
        <v>0</v>
      </c>
      <c r="AA715" s="411">
        <f t="shared" si="306"/>
        <v>0</v>
      </c>
      <c r="AB715" s="411">
        <f t="shared" si="306"/>
        <v>0</v>
      </c>
      <c r="AC715" s="411">
        <f t="shared" si="306"/>
        <v>0</v>
      </c>
      <c r="AD715" s="411">
        <f t="shared" si="306"/>
        <v>0</v>
      </c>
      <c r="AE715" s="411">
        <f t="shared" si="306"/>
        <v>0</v>
      </c>
      <c r="AF715" s="411">
        <f t="shared" si="306"/>
        <v>0</v>
      </c>
      <c r="AG715" s="411">
        <f t="shared" si="306"/>
        <v>0</v>
      </c>
      <c r="AH715" s="411">
        <f t="shared" si="306"/>
        <v>0</v>
      </c>
      <c r="AI715" s="411">
        <f t="shared" si="306"/>
        <v>0</v>
      </c>
      <c r="AJ715" s="411">
        <f t="shared" si="306"/>
        <v>0</v>
      </c>
      <c r="AK715" s="411">
        <f t="shared" si="306"/>
        <v>0</v>
      </c>
      <c r="AL715" s="411">
        <f t="shared" si="306"/>
        <v>0</v>
      </c>
      <c r="AM715" s="306"/>
    </row>
    <row r="716" spans="1:39" hidden="1" outlineLevel="1">
      <c r="A716" s="531"/>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31">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1"/>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 t="shared" ref="Y718:AL718" si="307">Y717</f>
        <v>0</v>
      </c>
      <c r="Z718" s="411">
        <f t="shared" si="307"/>
        <v>0</v>
      </c>
      <c r="AA718" s="411">
        <f t="shared" si="307"/>
        <v>0</v>
      </c>
      <c r="AB718" s="411">
        <f t="shared" si="307"/>
        <v>0</v>
      </c>
      <c r="AC718" s="411">
        <f t="shared" si="307"/>
        <v>0</v>
      </c>
      <c r="AD718" s="411">
        <f t="shared" si="307"/>
        <v>0</v>
      </c>
      <c r="AE718" s="411">
        <f t="shared" si="307"/>
        <v>0</v>
      </c>
      <c r="AF718" s="411">
        <f t="shared" si="307"/>
        <v>0</v>
      </c>
      <c r="AG718" s="411">
        <f t="shared" si="307"/>
        <v>0</v>
      </c>
      <c r="AH718" s="411">
        <f t="shared" si="307"/>
        <v>0</v>
      </c>
      <c r="AI718" s="411">
        <f t="shared" si="307"/>
        <v>0</v>
      </c>
      <c r="AJ718" s="411">
        <f t="shared" si="307"/>
        <v>0</v>
      </c>
      <c r="AK718" s="411">
        <f t="shared" si="307"/>
        <v>0</v>
      </c>
      <c r="AL718" s="411">
        <f t="shared" si="307"/>
        <v>0</v>
      </c>
      <c r="AM718" s="306"/>
    </row>
    <row r="719" spans="1:39" hidden="1" outlineLevel="1">
      <c r="A719" s="531"/>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31">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1"/>
      <c r="B721" s="294" t="s">
        <v>310</v>
      </c>
      <c r="C721" s="291" t="s">
        <v>163</v>
      </c>
      <c r="D721" s="295"/>
      <c r="E721" s="295"/>
      <c r="F721" s="295"/>
      <c r="G721" s="295"/>
      <c r="H721" s="295"/>
      <c r="I721" s="295"/>
      <c r="J721" s="295"/>
      <c r="K721" s="295"/>
      <c r="L721" s="295"/>
      <c r="M721" s="295"/>
      <c r="N721" s="467"/>
      <c r="O721" s="295"/>
      <c r="P721" s="295"/>
      <c r="Q721" s="295"/>
      <c r="R721" s="295"/>
      <c r="S721" s="295"/>
      <c r="T721" s="295"/>
      <c r="U721" s="295"/>
      <c r="V721" s="295"/>
      <c r="W721" s="295"/>
      <c r="X721" s="295"/>
      <c r="Y721" s="411">
        <f t="shared" ref="Y721:AL721" si="308">Y720</f>
        <v>0</v>
      </c>
      <c r="Z721" s="411">
        <f t="shared" si="308"/>
        <v>0</v>
      </c>
      <c r="AA721" s="411">
        <f t="shared" si="308"/>
        <v>0</v>
      </c>
      <c r="AB721" s="411">
        <f t="shared" si="308"/>
        <v>0</v>
      </c>
      <c r="AC721" s="411">
        <f t="shared" si="308"/>
        <v>0</v>
      </c>
      <c r="AD721" s="411">
        <f t="shared" si="308"/>
        <v>0</v>
      </c>
      <c r="AE721" s="411">
        <f t="shared" si="308"/>
        <v>0</v>
      </c>
      <c r="AF721" s="411">
        <f t="shared" si="308"/>
        <v>0</v>
      </c>
      <c r="AG721" s="411">
        <f t="shared" si="308"/>
        <v>0</v>
      </c>
      <c r="AH721" s="411">
        <f t="shared" si="308"/>
        <v>0</v>
      </c>
      <c r="AI721" s="411">
        <f t="shared" si="308"/>
        <v>0</v>
      </c>
      <c r="AJ721" s="411">
        <f t="shared" si="308"/>
        <v>0</v>
      </c>
      <c r="AK721" s="411">
        <f t="shared" si="308"/>
        <v>0</v>
      </c>
      <c r="AL721" s="411">
        <f t="shared" si="308"/>
        <v>0</v>
      </c>
      <c r="AM721" s="306"/>
    </row>
    <row r="722" spans="1:39" hidden="1" outlineLevel="1">
      <c r="A722" s="531"/>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hidden="1" outlineLevel="1">
      <c r="A723" s="531">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1"/>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 t="shared" ref="Y724:AL724" si="309">Y723</f>
        <v>0</v>
      </c>
      <c r="Z724" s="411">
        <f t="shared" si="309"/>
        <v>0</v>
      </c>
      <c r="AA724" s="411">
        <f t="shared" si="309"/>
        <v>0</v>
      </c>
      <c r="AB724" s="411">
        <f t="shared" si="309"/>
        <v>0</v>
      </c>
      <c r="AC724" s="411">
        <f t="shared" si="309"/>
        <v>0</v>
      </c>
      <c r="AD724" s="411">
        <f t="shared" si="309"/>
        <v>0</v>
      </c>
      <c r="AE724" s="411">
        <f t="shared" si="309"/>
        <v>0</v>
      </c>
      <c r="AF724" s="411">
        <f t="shared" si="309"/>
        <v>0</v>
      </c>
      <c r="AG724" s="411">
        <f t="shared" si="309"/>
        <v>0</v>
      </c>
      <c r="AH724" s="411">
        <f t="shared" si="309"/>
        <v>0</v>
      </c>
      <c r="AI724" s="411">
        <f t="shared" si="309"/>
        <v>0</v>
      </c>
      <c r="AJ724" s="411">
        <f t="shared" si="309"/>
        <v>0</v>
      </c>
      <c r="AK724" s="411">
        <f t="shared" si="309"/>
        <v>0</v>
      </c>
      <c r="AL724" s="411">
        <f t="shared" si="309"/>
        <v>0</v>
      </c>
      <c r="AM724" s="306"/>
    </row>
    <row r="725" spans="1:39" hidden="1" outlineLevel="1">
      <c r="A725" s="531"/>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hidden="1" outlineLevel="1">
      <c r="A726" s="531">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1"/>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 t="shared" ref="Y727:AL727" si="310">Y726</f>
        <v>0</v>
      </c>
      <c r="Z727" s="411">
        <f t="shared" si="310"/>
        <v>0</v>
      </c>
      <c r="AA727" s="411">
        <f t="shared" si="310"/>
        <v>0</v>
      </c>
      <c r="AB727" s="411">
        <f t="shared" si="310"/>
        <v>0</v>
      </c>
      <c r="AC727" s="411">
        <f t="shared" si="310"/>
        <v>0</v>
      </c>
      <c r="AD727" s="411">
        <f t="shared" si="310"/>
        <v>0</v>
      </c>
      <c r="AE727" s="411">
        <f t="shared" si="310"/>
        <v>0</v>
      </c>
      <c r="AF727" s="411">
        <f t="shared" si="310"/>
        <v>0</v>
      </c>
      <c r="AG727" s="411">
        <f t="shared" si="310"/>
        <v>0</v>
      </c>
      <c r="AH727" s="411">
        <f t="shared" si="310"/>
        <v>0</v>
      </c>
      <c r="AI727" s="411">
        <f t="shared" si="310"/>
        <v>0</v>
      </c>
      <c r="AJ727" s="411">
        <f t="shared" si="310"/>
        <v>0</v>
      </c>
      <c r="AK727" s="411">
        <f t="shared" si="310"/>
        <v>0</v>
      </c>
      <c r="AL727" s="411">
        <f t="shared" si="310"/>
        <v>0</v>
      </c>
      <c r="AM727" s="306"/>
    </row>
    <row r="728" spans="1:39" hidden="1" outlineLevel="1">
      <c r="A728" s="531"/>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31">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1"/>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 t="shared" ref="Y730:AL730" si="311">Y729</f>
        <v>0</v>
      </c>
      <c r="Z730" s="411">
        <f t="shared" si="311"/>
        <v>0</v>
      </c>
      <c r="AA730" s="411">
        <f t="shared" si="311"/>
        <v>0</v>
      </c>
      <c r="AB730" s="411">
        <f t="shared" si="311"/>
        <v>0</v>
      </c>
      <c r="AC730" s="411">
        <f t="shared" si="311"/>
        <v>0</v>
      </c>
      <c r="AD730" s="411">
        <f t="shared" si="311"/>
        <v>0</v>
      </c>
      <c r="AE730" s="411">
        <f t="shared" si="311"/>
        <v>0</v>
      </c>
      <c r="AF730" s="411">
        <f t="shared" si="311"/>
        <v>0</v>
      </c>
      <c r="AG730" s="411">
        <f t="shared" si="311"/>
        <v>0</v>
      </c>
      <c r="AH730" s="411">
        <f t="shared" si="311"/>
        <v>0</v>
      </c>
      <c r="AI730" s="411">
        <f t="shared" si="311"/>
        <v>0</v>
      </c>
      <c r="AJ730" s="411">
        <f t="shared" si="311"/>
        <v>0</v>
      </c>
      <c r="AK730" s="411">
        <f t="shared" si="311"/>
        <v>0</v>
      </c>
      <c r="AL730" s="411">
        <f t="shared" si="311"/>
        <v>0</v>
      </c>
      <c r="AM730" s="306"/>
    </row>
    <row r="731" spans="1:39" hidden="1" outlineLevel="1">
      <c r="A731" s="531"/>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1">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1"/>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 t="shared" ref="Y733:AL733" si="312">Y732</f>
        <v>0</v>
      </c>
      <c r="Z733" s="411">
        <f t="shared" si="312"/>
        <v>0</v>
      </c>
      <c r="AA733" s="411">
        <f t="shared" si="312"/>
        <v>0</v>
      </c>
      <c r="AB733" s="411">
        <f t="shared" si="312"/>
        <v>0</v>
      </c>
      <c r="AC733" s="411">
        <f t="shared" si="312"/>
        <v>0</v>
      </c>
      <c r="AD733" s="411">
        <f t="shared" si="312"/>
        <v>0</v>
      </c>
      <c r="AE733" s="411">
        <f t="shared" si="312"/>
        <v>0</v>
      </c>
      <c r="AF733" s="411">
        <f t="shared" si="312"/>
        <v>0</v>
      </c>
      <c r="AG733" s="411">
        <f t="shared" si="312"/>
        <v>0</v>
      </c>
      <c r="AH733" s="411">
        <f t="shared" si="312"/>
        <v>0</v>
      </c>
      <c r="AI733" s="411">
        <f t="shared" si="312"/>
        <v>0</v>
      </c>
      <c r="AJ733" s="411">
        <f t="shared" si="312"/>
        <v>0</v>
      </c>
      <c r="AK733" s="411">
        <f t="shared" si="312"/>
        <v>0</v>
      </c>
      <c r="AL733" s="411">
        <f t="shared" si="312"/>
        <v>0</v>
      </c>
      <c r="AM733" s="306"/>
    </row>
    <row r="734" spans="1:39" hidden="1" outlineLevel="1">
      <c r="A734" s="531"/>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1">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1"/>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 t="shared" ref="Y736:AL736" si="313">Y735</f>
        <v>0</v>
      </c>
      <c r="Z736" s="411">
        <f t="shared" si="313"/>
        <v>0</v>
      </c>
      <c r="AA736" s="411">
        <f t="shared" si="313"/>
        <v>0</v>
      </c>
      <c r="AB736" s="411">
        <f t="shared" si="313"/>
        <v>0</v>
      </c>
      <c r="AC736" s="411">
        <f t="shared" si="313"/>
        <v>0</v>
      </c>
      <c r="AD736" s="411">
        <f t="shared" si="313"/>
        <v>0</v>
      </c>
      <c r="AE736" s="411">
        <f t="shared" si="313"/>
        <v>0</v>
      </c>
      <c r="AF736" s="411">
        <f t="shared" si="313"/>
        <v>0</v>
      </c>
      <c r="AG736" s="411">
        <f t="shared" si="313"/>
        <v>0</v>
      </c>
      <c r="AH736" s="411">
        <f t="shared" si="313"/>
        <v>0</v>
      </c>
      <c r="AI736" s="411">
        <f t="shared" si="313"/>
        <v>0</v>
      </c>
      <c r="AJ736" s="411">
        <f t="shared" si="313"/>
        <v>0</v>
      </c>
      <c r="AK736" s="411">
        <f t="shared" si="313"/>
        <v>0</v>
      </c>
      <c r="AL736" s="411">
        <f t="shared" si="313"/>
        <v>0</v>
      </c>
      <c r="AM736" s="306"/>
    </row>
    <row r="737" spans="1:40" hidden="1" outlineLevel="1">
      <c r="A737" s="531"/>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hidden="1" outlineLevel="1">
      <c r="A738" s="531">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1"/>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 t="shared" ref="Y739:AL739" si="314">Y738</f>
        <v>0</v>
      </c>
      <c r="Z739" s="411">
        <f t="shared" si="314"/>
        <v>0</v>
      </c>
      <c r="AA739" s="411">
        <f t="shared" si="314"/>
        <v>0</v>
      </c>
      <c r="AB739" s="411">
        <f t="shared" si="314"/>
        <v>0</v>
      </c>
      <c r="AC739" s="411">
        <f t="shared" si="314"/>
        <v>0</v>
      </c>
      <c r="AD739" s="411">
        <f t="shared" si="314"/>
        <v>0</v>
      </c>
      <c r="AE739" s="411">
        <f t="shared" si="314"/>
        <v>0</v>
      </c>
      <c r="AF739" s="411">
        <f t="shared" si="314"/>
        <v>0</v>
      </c>
      <c r="AG739" s="411">
        <f t="shared" si="314"/>
        <v>0</v>
      </c>
      <c r="AH739" s="411">
        <f t="shared" si="314"/>
        <v>0</v>
      </c>
      <c r="AI739" s="411">
        <f t="shared" si="314"/>
        <v>0</v>
      </c>
      <c r="AJ739" s="411">
        <f t="shared" si="314"/>
        <v>0</v>
      </c>
      <c r="AK739" s="411">
        <f t="shared" si="314"/>
        <v>0</v>
      </c>
      <c r="AL739" s="411">
        <f t="shared" si="314"/>
        <v>0</v>
      </c>
      <c r="AM739" s="306"/>
    </row>
    <row r="740" spans="1:40" hidden="1" outlineLevel="1">
      <c r="A740" s="531"/>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hidden="1" outlineLevel="1">
      <c r="A741" s="531">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31"/>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 t="shared" ref="Y742:AL742" si="315">Y741</f>
        <v>0</v>
      </c>
      <c r="Z742" s="411">
        <f t="shared" si="315"/>
        <v>0</v>
      </c>
      <c r="AA742" s="411">
        <f t="shared" si="315"/>
        <v>0</v>
      </c>
      <c r="AB742" s="411">
        <f t="shared" si="315"/>
        <v>0</v>
      </c>
      <c r="AC742" s="411">
        <f t="shared" si="315"/>
        <v>0</v>
      </c>
      <c r="AD742" s="411">
        <f t="shared" si="315"/>
        <v>0</v>
      </c>
      <c r="AE742" s="411">
        <f t="shared" si="315"/>
        <v>0</v>
      </c>
      <c r="AF742" s="411">
        <f t="shared" si="315"/>
        <v>0</v>
      </c>
      <c r="AG742" s="411">
        <f t="shared" si="315"/>
        <v>0</v>
      </c>
      <c r="AH742" s="411">
        <f t="shared" si="315"/>
        <v>0</v>
      </c>
      <c r="AI742" s="411">
        <f t="shared" si="315"/>
        <v>0</v>
      </c>
      <c r="AJ742" s="411">
        <f t="shared" si="315"/>
        <v>0</v>
      </c>
      <c r="AK742" s="411">
        <f t="shared" si="315"/>
        <v>0</v>
      </c>
      <c r="AL742" s="411">
        <f t="shared" si="315"/>
        <v>0</v>
      </c>
      <c r="AM742" s="306"/>
    </row>
    <row r="743" spans="1:40" hidden="1" outlineLevel="1">
      <c r="A743" s="531"/>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ollapsed="1">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2.8299999999999999E-2</v>
      </c>
      <c r="Z747" s="341">
        <f>HLOOKUP(Z$35,'3.  Distribution Rates'!$C$122:$P$133,10,FALSE)</f>
        <v>0.1338</v>
      </c>
      <c r="AA747" s="341">
        <f>HLOOKUP(AA$35,'3.  Distribution Rates'!$C$122:$P$133,10,FALSE)</f>
        <v>3.3451</v>
      </c>
      <c r="AB747" s="341">
        <f>HLOOKUP(AB$35,'3.  Distribution Rates'!$C$122:$P$133,10,FALSE)</f>
        <v>0.30840000000000001</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7">
        <f t="shared" ref="AM748:AM755" si="316">SUM(Y748:AL748)</f>
        <v>0</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7">
        <f t="shared" si="316"/>
        <v>0</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7">
        <f t="shared" si="316"/>
        <v>0</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15335.066578521673</v>
      </c>
      <c r="Z751" s="378">
        <f>'4.  2011-2014 LRAM'!Z529*Z747</f>
        <v>2725.6509539421877</v>
      </c>
      <c r="AA751" s="378">
        <f>'4.  2011-2014 LRAM'!AA529*AA747</f>
        <v>1081.0813171700509</v>
      </c>
      <c r="AB751" s="378">
        <f>'4.  2011-2014 LRAM'!AB529*AB747</f>
        <v>3214.1420092267199</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7">
        <f t="shared" si="316"/>
        <v>22355.940858860631</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317">Y210*Y747</f>
        <v>18796.470127879998</v>
      </c>
      <c r="Z752" s="378">
        <f t="shared" si="317"/>
        <v>3294.9588000000003</v>
      </c>
      <c r="AA752" s="378">
        <f t="shared" si="317"/>
        <v>32.661731501266559</v>
      </c>
      <c r="AB752" s="378">
        <f t="shared" si="317"/>
        <v>67888.083734879998</v>
      </c>
      <c r="AC752" s="378">
        <f t="shared" si="317"/>
        <v>0</v>
      </c>
      <c r="AD752" s="378">
        <f t="shared" si="317"/>
        <v>0</v>
      </c>
      <c r="AE752" s="378">
        <f t="shared" si="317"/>
        <v>0</v>
      </c>
      <c r="AF752" s="378">
        <f t="shared" si="317"/>
        <v>0</v>
      </c>
      <c r="AG752" s="378">
        <f t="shared" si="317"/>
        <v>0</v>
      </c>
      <c r="AH752" s="378">
        <f t="shared" si="317"/>
        <v>0</v>
      </c>
      <c r="AI752" s="378">
        <f t="shared" si="317"/>
        <v>0</v>
      </c>
      <c r="AJ752" s="378">
        <f t="shared" si="317"/>
        <v>0</v>
      </c>
      <c r="AK752" s="378">
        <f t="shared" si="317"/>
        <v>0</v>
      </c>
      <c r="AL752" s="378">
        <f t="shared" si="317"/>
        <v>0</v>
      </c>
      <c r="AM752" s="627">
        <f t="shared" si="316"/>
        <v>90012.174394261267</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Y393*Y747</f>
        <v>38453.865162599999</v>
      </c>
      <c r="Z753" s="378">
        <f t="shared" ref="Z753:AL753" si="318">Z393*Z747</f>
        <v>9005.8023720000001</v>
      </c>
      <c r="AA753" s="378">
        <f t="shared" si="318"/>
        <v>91.203963425097612</v>
      </c>
      <c r="AB753" s="378">
        <f t="shared" si="318"/>
        <v>0</v>
      </c>
      <c r="AC753" s="378">
        <f t="shared" si="318"/>
        <v>0</v>
      </c>
      <c r="AD753" s="378">
        <f t="shared" si="318"/>
        <v>0</v>
      </c>
      <c r="AE753" s="378">
        <f t="shared" si="318"/>
        <v>0</v>
      </c>
      <c r="AF753" s="378">
        <f t="shared" si="318"/>
        <v>0</v>
      </c>
      <c r="AG753" s="378">
        <f t="shared" si="318"/>
        <v>0</v>
      </c>
      <c r="AH753" s="378">
        <f t="shared" si="318"/>
        <v>0</v>
      </c>
      <c r="AI753" s="378">
        <f t="shared" si="318"/>
        <v>0</v>
      </c>
      <c r="AJ753" s="378">
        <f t="shared" si="318"/>
        <v>0</v>
      </c>
      <c r="AK753" s="378">
        <f t="shared" si="318"/>
        <v>0</v>
      </c>
      <c r="AL753" s="378">
        <f t="shared" si="318"/>
        <v>0</v>
      </c>
      <c r="AM753" s="627">
        <f t="shared" si="316"/>
        <v>47550.871498025095</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319">Y576*Y747</f>
        <v>57307.373589559997</v>
      </c>
      <c r="Z754" s="378">
        <f t="shared" si="319"/>
        <v>11928.612528000001</v>
      </c>
      <c r="AA754" s="378">
        <f t="shared" si="319"/>
        <v>476.98406222824894</v>
      </c>
      <c r="AB754" s="378">
        <f t="shared" si="319"/>
        <v>23438.126140800003</v>
      </c>
      <c r="AC754" s="378">
        <f t="shared" si="319"/>
        <v>0</v>
      </c>
      <c r="AD754" s="378">
        <f t="shared" si="319"/>
        <v>0</v>
      </c>
      <c r="AE754" s="378">
        <f t="shared" si="319"/>
        <v>0</v>
      </c>
      <c r="AF754" s="378">
        <f t="shared" si="319"/>
        <v>0</v>
      </c>
      <c r="AG754" s="378">
        <f t="shared" si="319"/>
        <v>0</v>
      </c>
      <c r="AH754" s="378">
        <f t="shared" si="319"/>
        <v>0</v>
      </c>
      <c r="AI754" s="378">
        <f t="shared" si="319"/>
        <v>0</v>
      </c>
      <c r="AJ754" s="378">
        <f t="shared" si="319"/>
        <v>0</v>
      </c>
      <c r="AK754" s="378">
        <f t="shared" si="319"/>
        <v>0</v>
      </c>
      <c r="AL754" s="378">
        <f t="shared" si="319"/>
        <v>0</v>
      </c>
      <c r="AM754" s="627">
        <f t="shared" si="316"/>
        <v>93151.096320588244</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320">Z744*Z747</f>
        <v>0</v>
      </c>
      <c r="AA755" s="378">
        <f t="shared" si="320"/>
        <v>0</v>
      </c>
      <c r="AB755" s="378">
        <f t="shared" si="320"/>
        <v>0</v>
      </c>
      <c r="AC755" s="378">
        <f t="shared" si="320"/>
        <v>0</v>
      </c>
      <c r="AD755" s="378">
        <f t="shared" si="320"/>
        <v>0</v>
      </c>
      <c r="AE755" s="378">
        <f t="shared" si="320"/>
        <v>0</v>
      </c>
      <c r="AF755" s="378">
        <f t="shared" si="320"/>
        <v>0</v>
      </c>
      <c r="AG755" s="378">
        <f t="shared" si="320"/>
        <v>0</v>
      </c>
      <c r="AH755" s="378">
        <f t="shared" si="320"/>
        <v>0</v>
      </c>
      <c r="AI755" s="378">
        <f t="shared" si="320"/>
        <v>0</v>
      </c>
      <c r="AJ755" s="378">
        <f t="shared" si="320"/>
        <v>0</v>
      </c>
      <c r="AK755" s="378">
        <f t="shared" si="320"/>
        <v>0</v>
      </c>
      <c r="AL755" s="378">
        <f t="shared" si="320"/>
        <v>0</v>
      </c>
      <c r="AM755" s="627">
        <f t="shared" si="316"/>
        <v>0</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129892.77545856168</v>
      </c>
      <c r="Z756" s="346">
        <f t="shared" ref="Z756:AE756" si="321">SUM(Z748:Z755)</f>
        <v>26955.02465394219</v>
      </c>
      <c r="AA756" s="346">
        <f t="shared" si="321"/>
        <v>1681.9310743246638</v>
      </c>
      <c r="AB756" s="346">
        <f t="shared" si="321"/>
        <v>94540.351884906719</v>
      </c>
      <c r="AC756" s="346">
        <f t="shared" si="321"/>
        <v>0</v>
      </c>
      <c r="AD756" s="346">
        <f t="shared" si="321"/>
        <v>0</v>
      </c>
      <c r="AE756" s="346">
        <f t="shared" si="321"/>
        <v>0</v>
      </c>
      <c r="AF756" s="346">
        <f t="shared" ref="AF756:AL756" si="322">SUM(AF748:AF755)</f>
        <v>0</v>
      </c>
      <c r="AG756" s="346">
        <f t="shared" si="322"/>
        <v>0</v>
      </c>
      <c r="AH756" s="346">
        <f t="shared" si="322"/>
        <v>0</v>
      </c>
      <c r="AI756" s="346">
        <f t="shared" si="322"/>
        <v>0</v>
      </c>
      <c r="AJ756" s="346">
        <f t="shared" si="322"/>
        <v>0</v>
      </c>
      <c r="AK756" s="346">
        <f t="shared" si="322"/>
        <v>0</v>
      </c>
      <c r="AL756" s="346">
        <f t="shared" si="322"/>
        <v>0</v>
      </c>
      <c r="AM756" s="407">
        <f>SUM(AM748:AM755)</f>
        <v>253070.08307173522</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323">Z745*Z747</f>
        <v>0</v>
      </c>
      <c r="AA757" s="347">
        <f t="shared" si="323"/>
        <v>0</v>
      </c>
      <c r="AB757" s="347">
        <f t="shared" si="323"/>
        <v>0</v>
      </c>
      <c r="AC757" s="347">
        <f t="shared" si="323"/>
        <v>0</v>
      </c>
      <c r="AD757" s="347">
        <f t="shared" si="323"/>
        <v>0</v>
      </c>
      <c r="AE757" s="347">
        <f t="shared" si="323"/>
        <v>0</v>
      </c>
      <c r="AF757" s="347">
        <f t="shared" ref="AF757:AL757" si="324">AF745*AF747</f>
        <v>0</v>
      </c>
      <c r="AG757" s="347">
        <f t="shared" si="324"/>
        <v>0</v>
      </c>
      <c r="AH757" s="347">
        <f t="shared" si="324"/>
        <v>0</v>
      </c>
      <c r="AI757" s="347">
        <f t="shared" si="324"/>
        <v>0</v>
      </c>
      <c r="AJ757" s="347">
        <f t="shared" si="324"/>
        <v>0</v>
      </c>
      <c r="AK757" s="347">
        <f t="shared" si="324"/>
        <v>0</v>
      </c>
      <c r="AL757" s="347">
        <f t="shared" si="324"/>
        <v>0</v>
      </c>
      <c r="AM757" s="407">
        <f>SUM(Y757:AL757)</f>
        <v>0</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253070.08307173522</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325">IF(AA585="kw",SUMPRODUCT($N$587:$N$742,$P$587:$P$742,AA587:AA742),SUMPRODUCT($E$587:$E$742,AA587:AA742))</f>
        <v>0</v>
      </c>
      <c r="AB760" s="291">
        <f t="shared" si="325"/>
        <v>0</v>
      </c>
      <c r="AC760" s="291">
        <f t="shared" si="325"/>
        <v>0</v>
      </c>
      <c r="AD760" s="291">
        <f t="shared" si="325"/>
        <v>0</v>
      </c>
      <c r="AE760" s="291">
        <f t="shared" si="325"/>
        <v>0</v>
      </c>
      <c r="AF760" s="291">
        <f t="shared" si="325"/>
        <v>0</v>
      </c>
      <c r="AG760" s="291">
        <f t="shared" si="325"/>
        <v>0</v>
      </c>
      <c r="AH760" s="291">
        <f t="shared" si="325"/>
        <v>0</v>
      </c>
      <c r="AI760" s="291">
        <f t="shared" si="325"/>
        <v>0</v>
      </c>
      <c r="AJ760" s="291">
        <f t="shared" si="325"/>
        <v>0</v>
      </c>
      <c r="AK760" s="291">
        <f t="shared" si="325"/>
        <v>0</v>
      </c>
      <c r="AL760" s="291">
        <f t="shared" si="325"/>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326">IF(AA585="kw",SUMPRODUCT($N$587:$N$742,$Q$587:$Q$742,AA587:AA742),SUMPRODUCT($F$587:$F$742,AA587:AA742))</f>
        <v>0</v>
      </c>
      <c r="AB761" s="326">
        <f t="shared" si="326"/>
        <v>0</v>
      </c>
      <c r="AC761" s="326">
        <f t="shared" si="326"/>
        <v>0</v>
      </c>
      <c r="AD761" s="326">
        <f t="shared" si="326"/>
        <v>0</v>
      </c>
      <c r="AE761" s="326">
        <f t="shared" si="326"/>
        <v>0</v>
      </c>
      <c r="AF761" s="326">
        <f t="shared" si="326"/>
        <v>0</v>
      </c>
      <c r="AG761" s="326">
        <f t="shared" si="326"/>
        <v>0</v>
      </c>
      <c r="AH761" s="326">
        <f t="shared" si="326"/>
        <v>0</v>
      </c>
      <c r="AI761" s="326">
        <f t="shared" si="326"/>
        <v>0</v>
      </c>
      <c r="AJ761" s="326">
        <f t="shared" si="326"/>
        <v>0</v>
      </c>
      <c r="AK761" s="326">
        <f t="shared" si="326"/>
        <v>0</v>
      </c>
      <c r="AL761" s="326">
        <f t="shared" si="326"/>
        <v>0</v>
      </c>
      <c r="AM761" s="386"/>
    </row>
    <row r="762" spans="1:40" ht="20.25" customHeight="1">
      <c r="B762" s="368" t="s">
        <v>586</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88" t="s">
        <v>526</v>
      </c>
      <c r="E765" s="253"/>
      <c r="F765" s="588"/>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25" t="s">
        <v>211</v>
      </c>
      <c r="C766" s="827" t="s">
        <v>33</v>
      </c>
      <c r="D766" s="284" t="s">
        <v>422</v>
      </c>
      <c r="E766" s="829" t="s">
        <v>209</v>
      </c>
      <c r="F766" s="830"/>
      <c r="G766" s="830"/>
      <c r="H766" s="830"/>
      <c r="I766" s="830"/>
      <c r="J766" s="830"/>
      <c r="K766" s="830"/>
      <c r="L766" s="830"/>
      <c r="M766" s="831"/>
      <c r="N766" s="832" t="s">
        <v>213</v>
      </c>
      <c r="O766" s="284" t="s">
        <v>423</v>
      </c>
      <c r="P766" s="829" t="s">
        <v>212</v>
      </c>
      <c r="Q766" s="830"/>
      <c r="R766" s="830"/>
      <c r="S766" s="830"/>
      <c r="T766" s="830"/>
      <c r="U766" s="830"/>
      <c r="V766" s="830"/>
      <c r="W766" s="830"/>
      <c r="X766" s="831"/>
      <c r="Y766" s="822" t="s">
        <v>243</v>
      </c>
      <c r="Z766" s="823"/>
      <c r="AA766" s="823"/>
      <c r="AB766" s="823"/>
      <c r="AC766" s="823"/>
      <c r="AD766" s="823"/>
      <c r="AE766" s="823"/>
      <c r="AF766" s="823"/>
      <c r="AG766" s="823"/>
      <c r="AH766" s="823"/>
      <c r="AI766" s="823"/>
      <c r="AJ766" s="823"/>
      <c r="AK766" s="823"/>
      <c r="AL766" s="823"/>
      <c r="AM766" s="824"/>
    </row>
    <row r="767" spans="1:40" ht="65.25" customHeight="1">
      <c r="B767" s="826"/>
      <c r="C767" s="828"/>
      <c r="D767" s="285">
        <v>2019</v>
      </c>
      <c r="E767" s="285">
        <v>2020</v>
      </c>
      <c r="F767" s="285">
        <v>2021</v>
      </c>
      <c r="G767" s="285">
        <v>2022</v>
      </c>
      <c r="H767" s="285">
        <v>2023</v>
      </c>
      <c r="I767" s="285">
        <v>2024</v>
      </c>
      <c r="J767" s="285">
        <v>2025</v>
      </c>
      <c r="K767" s="285">
        <v>2026</v>
      </c>
      <c r="L767" s="285">
        <v>2027</v>
      </c>
      <c r="M767" s="285">
        <v>2028</v>
      </c>
      <c r="N767" s="833"/>
      <c r="O767" s="285">
        <v>2019</v>
      </c>
      <c r="P767" s="285">
        <v>2020</v>
      </c>
      <c r="Q767" s="285">
        <v>2021</v>
      </c>
      <c r="R767" s="285">
        <v>2022</v>
      </c>
      <c r="S767" s="285">
        <v>2023</v>
      </c>
      <c r="T767" s="285">
        <v>2024</v>
      </c>
      <c r="U767" s="285">
        <v>2025</v>
      </c>
      <c r="V767" s="285">
        <v>2026</v>
      </c>
      <c r="W767" s="285">
        <v>2027</v>
      </c>
      <c r="X767" s="285">
        <v>2028</v>
      </c>
      <c r="Y767" s="285" t="str">
        <f>'1.  LRAMVA Summary'!D52</f>
        <v>R1 (kWh)</v>
      </c>
      <c r="Z767" s="285" t="str">
        <f>'1.  LRAMVA Summary'!E52</f>
        <v>Seasonal (kWh)</v>
      </c>
      <c r="AA767" s="285" t="str">
        <f>'1.  LRAMVA Summary'!F52</f>
        <v>R2 (kW)</v>
      </c>
      <c r="AB767" s="285" t="str">
        <f>'1.  LRAMVA Summary'!G52</f>
        <v>Street Lights (kWh)</v>
      </c>
      <c r="AC767" s="285" t="str">
        <f>'1.  LRAMVA Summary'!H52</f>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1"/>
      <c r="B768" s="517"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kWh</v>
      </c>
      <c r="AC768" s="291">
        <f>'1.  LRAMVA Summary'!H53</f>
        <v>0</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1"/>
      <c r="B769" s="503"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1">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1"/>
      <c r="B771" s="294" t="s">
        <v>342</v>
      </c>
      <c r="C771" s="291" t="s">
        <v>163</v>
      </c>
      <c r="D771" s="295"/>
      <c r="E771" s="295"/>
      <c r="F771" s="295"/>
      <c r="G771" s="295"/>
      <c r="H771" s="295"/>
      <c r="I771" s="295"/>
      <c r="J771" s="295"/>
      <c r="K771" s="295"/>
      <c r="L771" s="295"/>
      <c r="M771" s="295"/>
      <c r="N771" s="467"/>
      <c r="O771" s="295"/>
      <c r="P771" s="295"/>
      <c r="Q771" s="295"/>
      <c r="R771" s="295"/>
      <c r="S771" s="295"/>
      <c r="T771" s="295"/>
      <c r="U771" s="295"/>
      <c r="V771" s="295"/>
      <c r="W771" s="295"/>
      <c r="X771" s="295"/>
      <c r="Y771" s="411">
        <f t="shared" ref="Y771:AL771" si="327">Y770</f>
        <v>0</v>
      </c>
      <c r="Z771" s="411">
        <f t="shared" si="327"/>
        <v>0</v>
      </c>
      <c r="AA771" s="411">
        <f t="shared" si="327"/>
        <v>0</v>
      </c>
      <c r="AB771" s="411">
        <f t="shared" si="327"/>
        <v>0</v>
      </c>
      <c r="AC771" s="411">
        <f t="shared" si="327"/>
        <v>0</v>
      </c>
      <c r="AD771" s="411">
        <f t="shared" si="327"/>
        <v>0</v>
      </c>
      <c r="AE771" s="411">
        <f t="shared" si="327"/>
        <v>0</v>
      </c>
      <c r="AF771" s="411">
        <f t="shared" si="327"/>
        <v>0</v>
      </c>
      <c r="AG771" s="411">
        <f t="shared" si="327"/>
        <v>0</v>
      </c>
      <c r="AH771" s="411">
        <f t="shared" si="327"/>
        <v>0</v>
      </c>
      <c r="AI771" s="411">
        <f t="shared" si="327"/>
        <v>0</v>
      </c>
      <c r="AJ771" s="411">
        <f t="shared" si="327"/>
        <v>0</v>
      </c>
      <c r="AK771" s="411">
        <f t="shared" si="327"/>
        <v>0</v>
      </c>
      <c r="AL771" s="411">
        <f t="shared" si="327"/>
        <v>0</v>
      </c>
      <c r="AM771" s="297"/>
    </row>
    <row r="772" spans="1:39" ht="15.75" hidden="1" outlineLevel="1">
      <c r="A772" s="531"/>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1">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1"/>
      <c r="B774" s="294" t="s">
        <v>342</v>
      </c>
      <c r="C774" s="291" t="s">
        <v>163</v>
      </c>
      <c r="D774" s="295"/>
      <c r="E774" s="295"/>
      <c r="F774" s="295"/>
      <c r="G774" s="295"/>
      <c r="H774" s="295"/>
      <c r="I774" s="295"/>
      <c r="J774" s="295"/>
      <c r="K774" s="295"/>
      <c r="L774" s="295"/>
      <c r="M774" s="295"/>
      <c r="N774" s="467"/>
      <c r="O774" s="295"/>
      <c r="P774" s="295"/>
      <c r="Q774" s="295"/>
      <c r="R774" s="295"/>
      <c r="S774" s="295"/>
      <c r="T774" s="295"/>
      <c r="U774" s="295"/>
      <c r="V774" s="295"/>
      <c r="W774" s="295"/>
      <c r="X774" s="295"/>
      <c r="Y774" s="411">
        <f t="shared" ref="Y774:AL774" si="328">Y773</f>
        <v>0</v>
      </c>
      <c r="Z774" s="411">
        <f t="shared" si="328"/>
        <v>0</v>
      </c>
      <c r="AA774" s="411">
        <f t="shared" si="328"/>
        <v>0</v>
      </c>
      <c r="AB774" s="411">
        <f t="shared" si="328"/>
        <v>0</v>
      </c>
      <c r="AC774" s="411">
        <f t="shared" si="328"/>
        <v>0</v>
      </c>
      <c r="AD774" s="411">
        <f t="shared" si="328"/>
        <v>0</v>
      </c>
      <c r="AE774" s="411">
        <f t="shared" si="328"/>
        <v>0</v>
      </c>
      <c r="AF774" s="411">
        <f t="shared" si="328"/>
        <v>0</v>
      </c>
      <c r="AG774" s="411">
        <f t="shared" si="328"/>
        <v>0</v>
      </c>
      <c r="AH774" s="411">
        <f t="shared" si="328"/>
        <v>0</v>
      </c>
      <c r="AI774" s="411">
        <f t="shared" si="328"/>
        <v>0</v>
      </c>
      <c r="AJ774" s="411">
        <f t="shared" si="328"/>
        <v>0</v>
      </c>
      <c r="AK774" s="411">
        <f t="shared" si="328"/>
        <v>0</v>
      </c>
      <c r="AL774" s="411">
        <f t="shared" si="328"/>
        <v>0</v>
      </c>
      <c r="AM774" s="297"/>
    </row>
    <row r="775" spans="1:39" ht="15.75" hidden="1" outlineLevel="1">
      <c r="A775" s="531"/>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1">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1"/>
      <c r="B777" s="294" t="s">
        <v>342</v>
      </c>
      <c r="C777" s="291" t="s">
        <v>163</v>
      </c>
      <c r="D777" s="295"/>
      <c r="E777" s="295"/>
      <c r="F777" s="295"/>
      <c r="G777" s="295"/>
      <c r="H777" s="295"/>
      <c r="I777" s="295"/>
      <c r="J777" s="295"/>
      <c r="K777" s="295"/>
      <c r="L777" s="295"/>
      <c r="M777" s="295"/>
      <c r="N777" s="467"/>
      <c r="O777" s="295"/>
      <c r="P777" s="295"/>
      <c r="Q777" s="295"/>
      <c r="R777" s="295"/>
      <c r="S777" s="295"/>
      <c r="T777" s="295"/>
      <c r="U777" s="295"/>
      <c r="V777" s="295"/>
      <c r="W777" s="295"/>
      <c r="X777" s="295"/>
      <c r="Y777" s="411">
        <f t="shared" ref="Y777:AL777" si="329">Y776</f>
        <v>0</v>
      </c>
      <c r="Z777" s="411">
        <f t="shared" si="329"/>
        <v>0</v>
      </c>
      <c r="AA777" s="411">
        <f t="shared" si="329"/>
        <v>0</v>
      </c>
      <c r="AB777" s="411">
        <f t="shared" si="329"/>
        <v>0</v>
      </c>
      <c r="AC777" s="411">
        <f t="shared" si="329"/>
        <v>0</v>
      </c>
      <c r="AD777" s="411">
        <f t="shared" si="329"/>
        <v>0</v>
      </c>
      <c r="AE777" s="411">
        <f t="shared" si="329"/>
        <v>0</v>
      </c>
      <c r="AF777" s="411">
        <f t="shared" si="329"/>
        <v>0</v>
      </c>
      <c r="AG777" s="411">
        <f t="shared" si="329"/>
        <v>0</v>
      </c>
      <c r="AH777" s="411">
        <f t="shared" si="329"/>
        <v>0</v>
      </c>
      <c r="AI777" s="411">
        <f t="shared" si="329"/>
        <v>0</v>
      </c>
      <c r="AJ777" s="411">
        <f t="shared" si="329"/>
        <v>0</v>
      </c>
      <c r="AK777" s="411">
        <f t="shared" si="329"/>
        <v>0</v>
      </c>
      <c r="AL777" s="411">
        <f t="shared" si="329"/>
        <v>0</v>
      </c>
      <c r="AM777" s="297"/>
    </row>
    <row r="778" spans="1:39" hidden="1" outlineLevel="1">
      <c r="A778" s="531"/>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1">
        <v>4</v>
      </c>
      <c r="B779" s="519" t="s">
        <v>679</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1"/>
      <c r="B780" s="294" t="s">
        <v>342</v>
      </c>
      <c r="C780" s="291" t="s">
        <v>163</v>
      </c>
      <c r="D780" s="295"/>
      <c r="E780" s="295"/>
      <c r="F780" s="295"/>
      <c r="G780" s="295"/>
      <c r="H780" s="295"/>
      <c r="I780" s="295"/>
      <c r="J780" s="295"/>
      <c r="K780" s="295"/>
      <c r="L780" s="295"/>
      <c r="M780" s="295"/>
      <c r="N780" s="467"/>
      <c r="O780" s="295"/>
      <c r="P780" s="295"/>
      <c r="Q780" s="295"/>
      <c r="R780" s="295"/>
      <c r="S780" s="295"/>
      <c r="T780" s="295"/>
      <c r="U780" s="295"/>
      <c r="V780" s="295"/>
      <c r="W780" s="295"/>
      <c r="X780" s="295"/>
      <c r="Y780" s="411">
        <f t="shared" ref="Y780:AL780" si="330">Y779</f>
        <v>0</v>
      </c>
      <c r="Z780" s="411">
        <f t="shared" si="330"/>
        <v>0</v>
      </c>
      <c r="AA780" s="411">
        <f t="shared" si="330"/>
        <v>0</v>
      </c>
      <c r="AB780" s="411">
        <f t="shared" si="330"/>
        <v>0</v>
      </c>
      <c r="AC780" s="411">
        <f t="shared" si="330"/>
        <v>0</v>
      </c>
      <c r="AD780" s="411">
        <f t="shared" si="330"/>
        <v>0</v>
      </c>
      <c r="AE780" s="411">
        <f t="shared" si="330"/>
        <v>0</v>
      </c>
      <c r="AF780" s="411">
        <f t="shared" si="330"/>
        <v>0</v>
      </c>
      <c r="AG780" s="411">
        <f t="shared" si="330"/>
        <v>0</v>
      </c>
      <c r="AH780" s="411">
        <f t="shared" si="330"/>
        <v>0</v>
      </c>
      <c r="AI780" s="411">
        <f t="shared" si="330"/>
        <v>0</v>
      </c>
      <c r="AJ780" s="411">
        <f t="shared" si="330"/>
        <v>0</v>
      </c>
      <c r="AK780" s="411">
        <f t="shared" si="330"/>
        <v>0</v>
      </c>
      <c r="AL780" s="411">
        <f t="shared" si="330"/>
        <v>0</v>
      </c>
      <c r="AM780" s="297"/>
    </row>
    <row r="781" spans="1:39" hidden="1" outlineLevel="1">
      <c r="A781" s="531"/>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1">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1"/>
      <c r="B783" s="294" t="s">
        <v>342</v>
      </c>
      <c r="C783" s="291" t="s">
        <v>163</v>
      </c>
      <c r="D783" s="295"/>
      <c r="E783" s="295"/>
      <c r="F783" s="295"/>
      <c r="G783" s="295"/>
      <c r="H783" s="295"/>
      <c r="I783" s="295"/>
      <c r="J783" s="295"/>
      <c r="K783" s="295"/>
      <c r="L783" s="295"/>
      <c r="M783" s="295"/>
      <c r="N783" s="467"/>
      <c r="O783" s="295"/>
      <c r="P783" s="295"/>
      <c r="Q783" s="295"/>
      <c r="R783" s="295"/>
      <c r="S783" s="295"/>
      <c r="T783" s="295"/>
      <c r="U783" s="295"/>
      <c r="V783" s="295"/>
      <c r="W783" s="295"/>
      <c r="X783" s="295"/>
      <c r="Y783" s="411">
        <f t="shared" ref="Y783:AL783" si="331">Y782</f>
        <v>0</v>
      </c>
      <c r="Z783" s="411">
        <f t="shared" si="331"/>
        <v>0</v>
      </c>
      <c r="AA783" s="411">
        <f t="shared" si="331"/>
        <v>0</v>
      </c>
      <c r="AB783" s="411">
        <f t="shared" si="331"/>
        <v>0</v>
      </c>
      <c r="AC783" s="411">
        <f t="shared" si="331"/>
        <v>0</v>
      </c>
      <c r="AD783" s="411">
        <f t="shared" si="331"/>
        <v>0</v>
      </c>
      <c r="AE783" s="411">
        <f t="shared" si="331"/>
        <v>0</v>
      </c>
      <c r="AF783" s="411">
        <f t="shared" si="331"/>
        <v>0</v>
      </c>
      <c r="AG783" s="411">
        <f t="shared" si="331"/>
        <v>0</v>
      </c>
      <c r="AH783" s="411">
        <f t="shared" si="331"/>
        <v>0</v>
      </c>
      <c r="AI783" s="411">
        <f t="shared" si="331"/>
        <v>0</v>
      </c>
      <c r="AJ783" s="411">
        <f t="shared" si="331"/>
        <v>0</v>
      </c>
      <c r="AK783" s="411">
        <f t="shared" si="331"/>
        <v>0</v>
      </c>
      <c r="AL783" s="411">
        <f t="shared" si="331"/>
        <v>0</v>
      </c>
      <c r="AM783" s="297"/>
    </row>
    <row r="784" spans="1:39" hidden="1" outlineLevel="1">
      <c r="A784" s="531"/>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1"/>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1">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1"/>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 t="shared" ref="Y787:AL787" si="332">Y786</f>
        <v>0</v>
      </c>
      <c r="Z787" s="411">
        <f t="shared" si="332"/>
        <v>0</v>
      </c>
      <c r="AA787" s="411">
        <f t="shared" si="332"/>
        <v>0</v>
      </c>
      <c r="AB787" s="411">
        <f t="shared" si="332"/>
        <v>0</v>
      </c>
      <c r="AC787" s="411">
        <f t="shared" si="332"/>
        <v>0</v>
      </c>
      <c r="AD787" s="411">
        <f t="shared" si="332"/>
        <v>0</v>
      </c>
      <c r="AE787" s="411">
        <f t="shared" si="332"/>
        <v>0</v>
      </c>
      <c r="AF787" s="411">
        <f t="shared" si="332"/>
        <v>0</v>
      </c>
      <c r="AG787" s="411">
        <f t="shared" si="332"/>
        <v>0</v>
      </c>
      <c r="AH787" s="411">
        <f t="shared" si="332"/>
        <v>0</v>
      </c>
      <c r="AI787" s="411">
        <f t="shared" si="332"/>
        <v>0</v>
      </c>
      <c r="AJ787" s="411">
        <f t="shared" si="332"/>
        <v>0</v>
      </c>
      <c r="AK787" s="411">
        <f t="shared" si="332"/>
        <v>0</v>
      </c>
      <c r="AL787" s="411">
        <f t="shared" si="332"/>
        <v>0</v>
      </c>
      <c r="AM787" s="311"/>
    </row>
    <row r="788" spans="1:39" hidden="1" outlineLevel="1">
      <c r="A788" s="531"/>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1">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1"/>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 t="shared" ref="Y790:AL790" si="333">Y789</f>
        <v>0</v>
      </c>
      <c r="Z790" s="411">
        <f t="shared" si="333"/>
        <v>0</v>
      </c>
      <c r="AA790" s="411">
        <f t="shared" si="333"/>
        <v>0</v>
      </c>
      <c r="AB790" s="411">
        <f t="shared" si="333"/>
        <v>0</v>
      </c>
      <c r="AC790" s="411">
        <f t="shared" si="333"/>
        <v>0</v>
      </c>
      <c r="AD790" s="411">
        <f t="shared" si="333"/>
        <v>0</v>
      </c>
      <c r="AE790" s="411">
        <f t="shared" si="333"/>
        <v>0</v>
      </c>
      <c r="AF790" s="411">
        <f t="shared" si="333"/>
        <v>0</v>
      </c>
      <c r="AG790" s="411">
        <f t="shared" si="333"/>
        <v>0</v>
      </c>
      <c r="AH790" s="411">
        <f t="shared" si="333"/>
        <v>0</v>
      </c>
      <c r="AI790" s="411">
        <f t="shared" si="333"/>
        <v>0</v>
      </c>
      <c r="AJ790" s="411">
        <f t="shared" si="333"/>
        <v>0</v>
      </c>
      <c r="AK790" s="411">
        <f t="shared" si="333"/>
        <v>0</v>
      </c>
      <c r="AL790" s="411">
        <f t="shared" si="333"/>
        <v>0</v>
      </c>
      <c r="AM790" s="311"/>
    </row>
    <row r="791" spans="1:39" hidden="1" outlineLevel="1">
      <c r="A791" s="531"/>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1">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1"/>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 t="shared" ref="Y793:AL793" si="334">Y792</f>
        <v>0</v>
      </c>
      <c r="Z793" s="411">
        <f t="shared" si="334"/>
        <v>0</v>
      </c>
      <c r="AA793" s="411">
        <f t="shared" si="334"/>
        <v>0</v>
      </c>
      <c r="AB793" s="411">
        <f t="shared" si="334"/>
        <v>0</v>
      </c>
      <c r="AC793" s="411">
        <f t="shared" si="334"/>
        <v>0</v>
      </c>
      <c r="AD793" s="411">
        <f t="shared" si="334"/>
        <v>0</v>
      </c>
      <c r="AE793" s="411">
        <f t="shared" si="334"/>
        <v>0</v>
      </c>
      <c r="AF793" s="411">
        <f t="shared" si="334"/>
        <v>0</v>
      </c>
      <c r="AG793" s="411">
        <f t="shared" si="334"/>
        <v>0</v>
      </c>
      <c r="AH793" s="411">
        <f t="shared" si="334"/>
        <v>0</v>
      </c>
      <c r="AI793" s="411">
        <f t="shared" si="334"/>
        <v>0</v>
      </c>
      <c r="AJ793" s="411">
        <f t="shared" si="334"/>
        <v>0</v>
      </c>
      <c r="AK793" s="411">
        <f t="shared" si="334"/>
        <v>0</v>
      </c>
      <c r="AL793" s="411">
        <f t="shared" si="334"/>
        <v>0</v>
      </c>
      <c r="AM793" s="311"/>
    </row>
    <row r="794" spans="1:39" hidden="1" outlineLevel="1">
      <c r="A794" s="531"/>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1">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1"/>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 t="shared" ref="Y796:AL796" si="335">Y795</f>
        <v>0</v>
      </c>
      <c r="Z796" s="411">
        <f t="shared" si="335"/>
        <v>0</v>
      </c>
      <c r="AA796" s="411">
        <f t="shared" si="335"/>
        <v>0</v>
      </c>
      <c r="AB796" s="411">
        <f t="shared" si="335"/>
        <v>0</v>
      </c>
      <c r="AC796" s="411">
        <f t="shared" si="335"/>
        <v>0</v>
      </c>
      <c r="AD796" s="411">
        <f t="shared" si="335"/>
        <v>0</v>
      </c>
      <c r="AE796" s="411">
        <f t="shared" si="335"/>
        <v>0</v>
      </c>
      <c r="AF796" s="411">
        <f t="shared" si="335"/>
        <v>0</v>
      </c>
      <c r="AG796" s="411">
        <f t="shared" si="335"/>
        <v>0</v>
      </c>
      <c r="AH796" s="411">
        <f t="shared" si="335"/>
        <v>0</v>
      </c>
      <c r="AI796" s="411">
        <f t="shared" si="335"/>
        <v>0</v>
      </c>
      <c r="AJ796" s="411">
        <f t="shared" si="335"/>
        <v>0</v>
      </c>
      <c r="AK796" s="411">
        <f t="shared" si="335"/>
        <v>0</v>
      </c>
      <c r="AL796" s="411">
        <f t="shared" si="335"/>
        <v>0</v>
      </c>
      <c r="AM796" s="311"/>
    </row>
    <row r="797" spans="1:39" hidden="1" outlineLevel="1">
      <c r="A797" s="531"/>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1">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1"/>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 t="shared" ref="Y799:AL799" si="336">Y798</f>
        <v>0</v>
      </c>
      <c r="Z799" s="411">
        <f t="shared" si="336"/>
        <v>0</v>
      </c>
      <c r="AA799" s="411">
        <f t="shared" si="336"/>
        <v>0</v>
      </c>
      <c r="AB799" s="411">
        <f t="shared" si="336"/>
        <v>0</v>
      </c>
      <c r="AC799" s="411">
        <f t="shared" si="336"/>
        <v>0</v>
      </c>
      <c r="AD799" s="411">
        <f t="shared" si="336"/>
        <v>0</v>
      </c>
      <c r="AE799" s="411">
        <f t="shared" si="336"/>
        <v>0</v>
      </c>
      <c r="AF799" s="411">
        <f t="shared" si="336"/>
        <v>0</v>
      </c>
      <c r="AG799" s="411">
        <f t="shared" si="336"/>
        <v>0</v>
      </c>
      <c r="AH799" s="411">
        <f t="shared" si="336"/>
        <v>0</v>
      </c>
      <c r="AI799" s="411">
        <f t="shared" si="336"/>
        <v>0</v>
      </c>
      <c r="AJ799" s="411">
        <f t="shared" si="336"/>
        <v>0</v>
      </c>
      <c r="AK799" s="411">
        <f t="shared" si="336"/>
        <v>0</v>
      </c>
      <c r="AL799" s="411">
        <f t="shared" si="336"/>
        <v>0</v>
      </c>
      <c r="AM799" s="311"/>
    </row>
    <row r="800" spans="1:39" hidden="1" outlineLevel="1">
      <c r="A800" s="531"/>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1"/>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1">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1"/>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 t="shared" ref="Y803:AL803" si="337">Y802</f>
        <v>0</v>
      </c>
      <c r="Z803" s="411">
        <f t="shared" si="337"/>
        <v>0</v>
      </c>
      <c r="AA803" s="411">
        <f t="shared" si="337"/>
        <v>0</v>
      </c>
      <c r="AB803" s="411">
        <f t="shared" si="337"/>
        <v>0</v>
      </c>
      <c r="AC803" s="411">
        <f t="shared" si="337"/>
        <v>0</v>
      </c>
      <c r="AD803" s="411">
        <f t="shared" si="337"/>
        <v>0</v>
      </c>
      <c r="AE803" s="411">
        <f t="shared" si="337"/>
        <v>0</v>
      </c>
      <c r="AF803" s="411">
        <f t="shared" si="337"/>
        <v>0</v>
      </c>
      <c r="AG803" s="411">
        <f t="shared" si="337"/>
        <v>0</v>
      </c>
      <c r="AH803" s="411">
        <f t="shared" si="337"/>
        <v>0</v>
      </c>
      <c r="AI803" s="411">
        <f t="shared" si="337"/>
        <v>0</v>
      </c>
      <c r="AJ803" s="411">
        <f t="shared" si="337"/>
        <v>0</v>
      </c>
      <c r="AK803" s="411">
        <f t="shared" si="337"/>
        <v>0</v>
      </c>
      <c r="AL803" s="411">
        <f t="shared" si="337"/>
        <v>0</v>
      </c>
      <c r="AM803" s="297"/>
    </row>
    <row r="804" spans="1:39" hidden="1" outlineLevel="1">
      <c r="A804" s="531"/>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3"/>
      <c r="AA804" s="423"/>
      <c r="AB804" s="423"/>
      <c r="AC804" s="423"/>
      <c r="AD804" s="423"/>
      <c r="AE804" s="423"/>
      <c r="AF804" s="423"/>
      <c r="AG804" s="423"/>
      <c r="AH804" s="423"/>
      <c r="AI804" s="423"/>
      <c r="AJ804" s="423"/>
      <c r="AK804" s="423"/>
      <c r="AL804" s="423"/>
      <c r="AM804" s="306"/>
    </row>
    <row r="805" spans="1:39" ht="45" hidden="1" outlineLevel="1">
      <c r="A805" s="531">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1"/>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 t="shared" ref="Y806:AL806" si="338">Y805</f>
        <v>0</v>
      </c>
      <c r="Z806" s="411">
        <f t="shared" si="338"/>
        <v>0</v>
      </c>
      <c r="AA806" s="411">
        <f t="shared" si="338"/>
        <v>0</v>
      </c>
      <c r="AB806" s="411">
        <f t="shared" si="338"/>
        <v>0</v>
      </c>
      <c r="AC806" s="411">
        <f t="shared" si="338"/>
        <v>0</v>
      </c>
      <c r="AD806" s="411">
        <f t="shared" si="338"/>
        <v>0</v>
      </c>
      <c r="AE806" s="411">
        <f t="shared" si="338"/>
        <v>0</v>
      </c>
      <c r="AF806" s="411">
        <f t="shared" si="338"/>
        <v>0</v>
      </c>
      <c r="AG806" s="411">
        <f t="shared" si="338"/>
        <v>0</v>
      </c>
      <c r="AH806" s="411">
        <f t="shared" si="338"/>
        <v>0</v>
      </c>
      <c r="AI806" s="411">
        <f t="shared" si="338"/>
        <v>0</v>
      </c>
      <c r="AJ806" s="411">
        <f t="shared" si="338"/>
        <v>0</v>
      </c>
      <c r="AK806" s="411">
        <f t="shared" si="338"/>
        <v>0</v>
      </c>
      <c r="AL806" s="411">
        <f t="shared" si="338"/>
        <v>0</v>
      </c>
      <c r="AM806" s="297"/>
    </row>
    <row r="807" spans="1:39" hidden="1" outlineLevel="1">
      <c r="A807" s="531"/>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1">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1"/>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 t="shared" ref="Y809:AL809" si="339">Y808</f>
        <v>0</v>
      </c>
      <c r="Z809" s="411">
        <f t="shared" si="339"/>
        <v>0</v>
      </c>
      <c r="AA809" s="411">
        <f t="shared" si="339"/>
        <v>0</v>
      </c>
      <c r="AB809" s="411">
        <f t="shared" si="339"/>
        <v>0</v>
      </c>
      <c r="AC809" s="411">
        <f t="shared" si="339"/>
        <v>0</v>
      </c>
      <c r="AD809" s="411">
        <f t="shared" si="339"/>
        <v>0</v>
      </c>
      <c r="AE809" s="411">
        <f t="shared" si="339"/>
        <v>0</v>
      </c>
      <c r="AF809" s="411">
        <f t="shared" si="339"/>
        <v>0</v>
      </c>
      <c r="AG809" s="411">
        <f t="shared" si="339"/>
        <v>0</v>
      </c>
      <c r="AH809" s="411">
        <f t="shared" si="339"/>
        <v>0</v>
      </c>
      <c r="AI809" s="411">
        <f t="shared" si="339"/>
        <v>0</v>
      </c>
      <c r="AJ809" s="411">
        <f t="shared" si="339"/>
        <v>0</v>
      </c>
      <c r="AK809" s="411">
        <f t="shared" si="339"/>
        <v>0</v>
      </c>
      <c r="AL809" s="411">
        <f t="shared" si="339"/>
        <v>0</v>
      </c>
      <c r="AM809" s="306"/>
    </row>
    <row r="810" spans="1:39" hidden="1" outlineLevel="1">
      <c r="A810" s="531"/>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1"/>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1">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1"/>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 t="shared" ref="Y813:AL813" si="340">Y812</f>
        <v>0</v>
      </c>
      <c r="Z813" s="411">
        <f t="shared" si="340"/>
        <v>0</v>
      </c>
      <c r="AA813" s="411">
        <f t="shared" si="340"/>
        <v>0</v>
      </c>
      <c r="AB813" s="411">
        <f t="shared" si="340"/>
        <v>0</v>
      </c>
      <c r="AC813" s="411">
        <f t="shared" si="340"/>
        <v>0</v>
      </c>
      <c r="AD813" s="411">
        <f t="shared" si="340"/>
        <v>0</v>
      </c>
      <c r="AE813" s="411">
        <f t="shared" si="340"/>
        <v>0</v>
      </c>
      <c r="AF813" s="411">
        <f t="shared" si="340"/>
        <v>0</v>
      </c>
      <c r="AG813" s="411">
        <f t="shared" si="340"/>
        <v>0</v>
      </c>
      <c r="AH813" s="411">
        <f t="shared" si="340"/>
        <v>0</v>
      </c>
      <c r="AI813" s="411">
        <f t="shared" si="340"/>
        <v>0</v>
      </c>
      <c r="AJ813" s="411">
        <f t="shared" si="340"/>
        <v>0</v>
      </c>
      <c r="AK813" s="411">
        <f t="shared" si="340"/>
        <v>0</v>
      </c>
      <c r="AL813" s="411">
        <f t="shared" si="340"/>
        <v>0</v>
      </c>
      <c r="AM813" s="297"/>
    </row>
    <row r="814" spans="1:39" hidden="1" outlineLevel="1">
      <c r="A814" s="531"/>
      <c r="B814" s="315"/>
      <c r="C814" s="305"/>
      <c r="D814" s="291"/>
      <c r="E814" s="291"/>
      <c r="F814" s="291"/>
      <c r="G814" s="291"/>
      <c r="H814" s="291"/>
      <c r="I814" s="291"/>
      <c r="J814" s="291"/>
      <c r="K814" s="291"/>
      <c r="L814" s="291"/>
      <c r="M814" s="291"/>
      <c r="N814" s="467"/>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1"/>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6"/>
    </row>
    <row r="816" spans="1:39" hidden="1" outlineLevel="1">
      <c r="A816" s="531">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1"/>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341">Z816</f>
        <v>0</v>
      </c>
      <c r="AA817" s="411">
        <f t="shared" si="341"/>
        <v>0</v>
      </c>
      <c r="AB817" s="411">
        <f t="shared" si="341"/>
        <v>0</v>
      </c>
      <c r="AC817" s="411">
        <f t="shared" si="341"/>
        <v>0</v>
      </c>
      <c r="AD817" s="411">
        <f t="shared" si="341"/>
        <v>0</v>
      </c>
      <c r="AE817" s="411">
        <f t="shared" si="341"/>
        <v>0</v>
      </c>
      <c r="AF817" s="411">
        <f t="shared" si="341"/>
        <v>0</v>
      </c>
      <c r="AG817" s="411">
        <f t="shared" si="341"/>
        <v>0</v>
      </c>
      <c r="AH817" s="411">
        <f t="shared" si="341"/>
        <v>0</v>
      </c>
      <c r="AI817" s="411">
        <f t="shared" si="341"/>
        <v>0</v>
      </c>
      <c r="AJ817" s="411">
        <f t="shared" si="341"/>
        <v>0</v>
      </c>
      <c r="AK817" s="411">
        <f t="shared" si="341"/>
        <v>0</v>
      </c>
      <c r="AL817" s="411">
        <f t="shared" si="341"/>
        <v>0</v>
      </c>
      <c r="AM817" s="297"/>
    </row>
    <row r="818" spans="1:39" hidden="1" outlineLevel="1">
      <c r="A818" s="531"/>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1">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1"/>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342">Z819</f>
        <v>0</v>
      </c>
      <c r="AA820" s="411">
        <f t="shared" si="342"/>
        <v>0</v>
      </c>
      <c r="AB820" s="411">
        <f t="shared" si="342"/>
        <v>0</v>
      </c>
      <c r="AC820" s="411">
        <f t="shared" si="342"/>
        <v>0</v>
      </c>
      <c r="AD820" s="411">
        <f t="shared" si="342"/>
        <v>0</v>
      </c>
      <c r="AE820" s="411">
        <f t="shared" si="342"/>
        <v>0</v>
      </c>
      <c r="AF820" s="411">
        <f t="shared" si="342"/>
        <v>0</v>
      </c>
      <c r="AG820" s="411">
        <f t="shared" si="342"/>
        <v>0</v>
      </c>
      <c r="AH820" s="411">
        <f t="shared" si="342"/>
        <v>0</v>
      </c>
      <c r="AI820" s="411">
        <f t="shared" si="342"/>
        <v>0</v>
      </c>
      <c r="AJ820" s="411">
        <f t="shared" si="342"/>
        <v>0</v>
      </c>
      <c r="AK820" s="411">
        <f t="shared" si="342"/>
        <v>0</v>
      </c>
      <c r="AL820" s="411">
        <f t="shared" si="342"/>
        <v>0</v>
      </c>
      <c r="AM820" s="297"/>
    </row>
    <row r="821" spans="1:39" s="283" customFormat="1" hidden="1" outlineLevel="1">
      <c r="A821" s="531"/>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1"/>
      <c r="B822" s="518"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1">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1"/>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343">Z823</f>
        <v>0</v>
      </c>
      <c r="AA824" s="411">
        <f t="shared" si="343"/>
        <v>0</v>
      </c>
      <c r="AB824" s="411">
        <f t="shared" si="343"/>
        <v>0</v>
      </c>
      <c r="AC824" s="411">
        <f t="shared" si="343"/>
        <v>0</v>
      </c>
      <c r="AD824" s="411">
        <f t="shared" si="343"/>
        <v>0</v>
      </c>
      <c r="AE824" s="411">
        <f t="shared" si="343"/>
        <v>0</v>
      </c>
      <c r="AF824" s="411">
        <f t="shared" si="343"/>
        <v>0</v>
      </c>
      <c r="AG824" s="411">
        <f t="shared" si="343"/>
        <v>0</v>
      </c>
      <c r="AH824" s="411">
        <f t="shared" si="343"/>
        <v>0</v>
      </c>
      <c r="AI824" s="411">
        <f t="shared" si="343"/>
        <v>0</v>
      </c>
      <c r="AJ824" s="411">
        <f t="shared" si="343"/>
        <v>0</v>
      </c>
      <c r="AK824" s="411">
        <f t="shared" si="343"/>
        <v>0</v>
      </c>
      <c r="AL824" s="411">
        <f t="shared" si="343"/>
        <v>0</v>
      </c>
      <c r="AM824" s="306"/>
    </row>
    <row r="825" spans="1:39" hidden="1" outlineLevel="1">
      <c r="A825" s="531"/>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1">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1"/>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344">Z826</f>
        <v>0</v>
      </c>
      <c r="AA827" s="411">
        <f t="shared" si="344"/>
        <v>0</v>
      </c>
      <c r="AB827" s="411">
        <f t="shared" si="344"/>
        <v>0</v>
      </c>
      <c r="AC827" s="411">
        <f t="shared" si="344"/>
        <v>0</v>
      </c>
      <c r="AD827" s="411">
        <f t="shared" si="344"/>
        <v>0</v>
      </c>
      <c r="AE827" s="411">
        <f t="shared" si="344"/>
        <v>0</v>
      </c>
      <c r="AF827" s="411">
        <f t="shared" si="344"/>
        <v>0</v>
      </c>
      <c r="AG827" s="411">
        <f t="shared" si="344"/>
        <v>0</v>
      </c>
      <c r="AH827" s="411">
        <f t="shared" si="344"/>
        <v>0</v>
      </c>
      <c r="AI827" s="411">
        <f t="shared" si="344"/>
        <v>0</v>
      </c>
      <c r="AJ827" s="411">
        <f t="shared" si="344"/>
        <v>0</v>
      </c>
      <c r="AK827" s="411">
        <f t="shared" si="344"/>
        <v>0</v>
      </c>
      <c r="AL827" s="411">
        <f t="shared" si="344"/>
        <v>0</v>
      </c>
      <c r="AM827" s="306"/>
    </row>
    <row r="828" spans="1:39" hidden="1" outlineLevel="1">
      <c r="A828" s="531"/>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1">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1"/>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345">Z829</f>
        <v>0</v>
      </c>
      <c r="AA830" s="411">
        <f t="shared" si="345"/>
        <v>0</v>
      </c>
      <c r="AB830" s="411">
        <f t="shared" si="345"/>
        <v>0</v>
      </c>
      <c r="AC830" s="411">
        <f t="shared" si="345"/>
        <v>0</v>
      </c>
      <c r="AD830" s="411">
        <f t="shared" si="345"/>
        <v>0</v>
      </c>
      <c r="AE830" s="411">
        <f t="shared" si="345"/>
        <v>0</v>
      </c>
      <c r="AF830" s="411">
        <f t="shared" si="345"/>
        <v>0</v>
      </c>
      <c r="AG830" s="411">
        <f t="shared" si="345"/>
        <v>0</v>
      </c>
      <c r="AH830" s="411">
        <f t="shared" si="345"/>
        <v>0</v>
      </c>
      <c r="AI830" s="411">
        <f t="shared" si="345"/>
        <v>0</v>
      </c>
      <c r="AJ830" s="411">
        <f t="shared" si="345"/>
        <v>0</v>
      </c>
      <c r="AK830" s="411">
        <f t="shared" si="345"/>
        <v>0</v>
      </c>
      <c r="AL830" s="411">
        <f t="shared" si="345"/>
        <v>0</v>
      </c>
      <c r="AM830" s="297"/>
    </row>
    <row r="831" spans="1:39" hidden="1" outlineLevel="1">
      <c r="A831" s="531"/>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1">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1"/>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346">Z832</f>
        <v>0</v>
      </c>
      <c r="AA833" s="411">
        <f t="shared" si="346"/>
        <v>0</v>
      </c>
      <c r="AB833" s="411">
        <f t="shared" si="346"/>
        <v>0</v>
      </c>
      <c r="AC833" s="411">
        <f t="shared" si="346"/>
        <v>0</v>
      </c>
      <c r="AD833" s="411">
        <f t="shared" si="346"/>
        <v>0</v>
      </c>
      <c r="AE833" s="411">
        <f t="shared" si="346"/>
        <v>0</v>
      </c>
      <c r="AF833" s="411">
        <f t="shared" si="346"/>
        <v>0</v>
      </c>
      <c r="AG833" s="411">
        <f t="shared" si="346"/>
        <v>0</v>
      </c>
      <c r="AH833" s="411">
        <f t="shared" si="346"/>
        <v>0</v>
      </c>
      <c r="AI833" s="411">
        <f t="shared" si="346"/>
        <v>0</v>
      </c>
      <c r="AJ833" s="411">
        <f t="shared" si="346"/>
        <v>0</v>
      </c>
      <c r="AK833" s="411">
        <f t="shared" si="346"/>
        <v>0</v>
      </c>
      <c r="AL833" s="411">
        <f t="shared" si="346"/>
        <v>0</v>
      </c>
      <c r="AM833" s="306"/>
    </row>
    <row r="834" spans="1:39" ht="15.75" hidden="1" outlineLevel="1">
      <c r="A834" s="531"/>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1"/>
      <c r="B835" s="517"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1"/>
      <c r="B836" s="503"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1">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1"/>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 t="shared" ref="Y838:AL838" si="347">Y837</f>
        <v>0</v>
      </c>
      <c r="Z838" s="411">
        <f t="shared" si="347"/>
        <v>0</v>
      </c>
      <c r="AA838" s="411">
        <f t="shared" si="347"/>
        <v>0</v>
      </c>
      <c r="AB838" s="411">
        <f t="shared" si="347"/>
        <v>0</v>
      </c>
      <c r="AC838" s="411">
        <f t="shared" si="347"/>
        <v>0</v>
      </c>
      <c r="AD838" s="411">
        <f t="shared" si="347"/>
        <v>0</v>
      </c>
      <c r="AE838" s="411">
        <f t="shared" si="347"/>
        <v>0</v>
      </c>
      <c r="AF838" s="411">
        <f t="shared" si="347"/>
        <v>0</v>
      </c>
      <c r="AG838" s="411">
        <f t="shared" si="347"/>
        <v>0</v>
      </c>
      <c r="AH838" s="411">
        <f t="shared" si="347"/>
        <v>0</v>
      </c>
      <c r="AI838" s="411">
        <f t="shared" si="347"/>
        <v>0</v>
      </c>
      <c r="AJ838" s="411">
        <f t="shared" si="347"/>
        <v>0</v>
      </c>
      <c r="AK838" s="411">
        <f t="shared" si="347"/>
        <v>0</v>
      </c>
      <c r="AL838" s="411">
        <f t="shared" si="347"/>
        <v>0</v>
      </c>
      <c r="AM838" s="306"/>
    </row>
    <row r="839" spans="1:39" hidden="1" outlineLevel="1">
      <c r="A839" s="531"/>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1">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1"/>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 t="shared" ref="Y841:AL841" si="348">Y840</f>
        <v>0</v>
      </c>
      <c r="Z841" s="411">
        <f t="shared" si="348"/>
        <v>0</v>
      </c>
      <c r="AA841" s="411">
        <f t="shared" si="348"/>
        <v>0</v>
      </c>
      <c r="AB841" s="411">
        <f t="shared" si="348"/>
        <v>0</v>
      </c>
      <c r="AC841" s="411">
        <f t="shared" si="348"/>
        <v>0</v>
      </c>
      <c r="AD841" s="411">
        <f t="shared" si="348"/>
        <v>0</v>
      </c>
      <c r="AE841" s="411">
        <f t="shared" si="348"/>
        <v>0</v>
      </c>
      <c r="AF841" s="411">
        <f t="shared" si="348"/>
        <v>0</v>
      </c>
      <c r="AG841" s="411">
        <f t="shared" si="348"/>
        <v>0</v>
      </c>
      <c r="AH841" s="411">
        <f t="shared" si="348"/>
        <v>0</v>
      </c>
      <c r="AI841" s="411">
        <f t="shared" si="348"/>
        <v>0</v>
      </c>
      <c r="AJ841" s="411">
        <f t="shared" si="348"/>
        <v>0</v>
      </c>
      <c r="AK841" s="411">
        <f t="shared" si="348"/>
        <v>0</v>
      </c>
      <c r="AL841" s="411">
        <f t="shared" si="348"/>
        <v>0</v>
      </c>
      <c r="AM841" s="306"/>
    </row>
    <row r="842" spans="1:39" hidden="1" outlineLevel="1">
      <c r="A842" s="531"/>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1">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1"/>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 t="shared" ref="Y844:AL844" si="349">Y843</f>
        <v>0</v>
      </c>
      <c r="Z844" s="411">
        <f t="shared" si="349"/>
        <v>0</v>
      </c>
      <c r="AA844" s="411">
        <f t="shared" si="349"/>
        <v>0</v>
      </c>
      <c r="AB844" s="411">
        <f t="shared" si="349"/>
        <v>0</v>
      </c>
      <c r="AC844" s="411">
        <f t="shared" si="349"/>
        <v>0</v>
      </c>
      <c r="AD844" s="411">
        <f t="shared" si="349"/>
        <v>0</v>
      </c>
      <c r="AE844" s="411">
        <f t="shared" si="349"/>
        <v>0</v>
      </c>
      <c r="AF844" s="411">
        <f t="shared" si="349"/>
        <v>0</v>
      </c>
      <c r="AG844" s="411">
        <f t="shared" si="349"/>
        <v>0</v>
      </c>
      <c r="AH844" s="411">
        <f t="shared" si="349"/>
        <v>0</v>
      </c>
      <c r="AI844" s="411">
        <f t="shared" si="349"/>
        <v>0</v>
      </c>
      <c r="AJ844" s="411">
        <f t="shared" si="349"/>
        <v>0</v>
      </c>
      <c r="AK844" s="411">
        <f t="shared" si="349"/>
        <v>0</v>
      </c>
      <c r="AL844" s="411">
        <f t="shared" si="349"/>
        <v>0</v>
      </c>
      <c r="AM844" s="306"/>
    </row>
    <row r="845" spans="1:39" hidden="1" outlineLevel="1">
      <c r="A845" s="531"/>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1">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1"/>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 t="shared" ref="Y847:AL847" si="350">Y846</f>
        <v>0</v>
      </c>
      <c r="Z847" s="411">
        <f t="shared" si="350"/>
        <v>0</v>
      </c>
      <c r="AA847" s="411">
        <f t="shared" si="350"/>
        <v>0</v>
      </c>
      <c r="AB847" s="411">
        <f t="shared" si="350"/>
        <v>0</v>
      </c>
      <c r="AC847" s="411">
        <f t="shared" si="350"/>
        <v>0</v>
      </c>
      <c r="AD847" s="411">
        <f t="shared" si="350"/>
        <v>0</v>
      </c>
      <c r="AE847" s="411">
        <f t="shared" si="350"/>
        <v>0</v>
      </c>
      <c r="AF847" s="411">
        <f t="shared" si="350"/>
        <v>0</v>
      </c>
      <c r="AG847" s="411">
        <f t="shared" si="350"/>
        <v>0</v>
      </c>
      <c r="AH847" s="411">
        <f t="shared" si="350"/>
        <v>0</v>
      </c>
      <c r="AI847" s="411">
        <f t="shared" si="350"/>
        <v>0</v>
      </c>
      <c r="AJ847" s="411">
        <f t="shared" si="350"/>
        <v>0</v>
      </c>
      <c r="AK847" s="411">
        <f t="shared" si="350"/>
        <v>0</v>
      </c>
      <c r="AL847" s="411">
        <f t="shared" si="350"/>
        <v>0</v>
      </c>
      <c r="AM847" s="306"/>
    </row>
    <row r="848" spans="1:39" hidden="1" outlineLevel="1">
      <c r="A848" s="531"/>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1"/>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1">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1"/>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 t="shared" ref="Y851:AL851" si="351">Y850</f>
        <v>0</v>
      </c>
      <c r="Z851" s="411">
        <f t="shared" si="351"/>
        <v>0</v>
      </c>
      <c r="AA851" s="411">
        <f t="shared" si="351"/>
        <v>0</v>
      </c>
      <c r="AB851" s="411">
        <f t="shared" si="351"/>
        <v>0</v>
      </c>
      <c r="AC851" s="411">
        <f t="shared" si="351"/>
        <v>0</v>
      </c>
      <c r="AD851" s="411">
        <f t="shared" si="351"/>
        <v>0</v>
      </c>
      <c r="AE851" s="411">
        <f t="shared" si="351"/>
        <v>0</v>
      </c>
      <c r="AF851" s="411">
        <f t="shared" si="351"/>
        <v>0</v>
      </c>
      <c r="AG851" s="411">
        <f t="shared" si="351"/>
        <v>0</v>
      </c>
      <c r="AH851" s="411">
        <f t="shared" si="351"/>
        <v>0</v>
      </c>
      <c r="AI851" s="411">
        <f t="shared" si="351"/>
        <v>0</v>
      </c>
      <c r="AJ851" s="411">
        <f t="shared" si="351"/>
        <v>0</v>
      </c>
      <c r="AK851" s="411">
        <f t="shared" si="351"/>
        <v>0</v>
      </c>
      <c r="AL851" s="411">
        <f t="shared" si="351"/>
        <v>0</v>
      </c>
      <c r="AM851" s="306"/>
    </row>
    <row r="852" spans="1:39" hidden="1" outlineLevel="1">
      <c r="A852" s="531"/>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1">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1"/>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 t="shared" ref="Y854:AL854" si="352">Y853</f>
        <v>0</v>
      </c>
      <c r="Z854" s="411">
        <f t="shared" si="352"/>
        <v>0</v>
      </c>
      <c r="AA854" s="411">
        <f t="shared" si="352"/>
        <v>0</v>
      </c>
      <c r="AB854" s="411">
        <f t="shared" si="352"/>
        <v>0</v>
      </c>
      <c r="AC854" s="411">
        <f t="shared" si="352"/>
        <v>0</v>
      </c>
      <c r="AD854" s="411">
        <f t="shared" si="352"/>
        <v>0</v>
      </c>
      <c r="AE854" s="411">
        <f t="shared" si="352"/>
        <v>0</v>
      </c>
      <c r="AF854" s="411">
        <f t="shared" si="352"/>
        <v>0</v>
      </c>
      <c r="AG854" s="411">
        <f t="shared" si="352"/>
        <v>0</v>
      </c>
      <c r="AH854" s="411">
        <f t="shared" si="352"/>
        <v>0</v>
      </c>
      <c r="AI854" s="411">
        <f t="shared" si="352"/>
        <v>0</v>
      </c>
      <c r="AJ854" s="411">
        <f t="shared" si="352"/>
        <v>0</v>
      </c>
      <c r="AK854" s="411">
        <f t="shared" si="352"/>
        <v>0</v>
      </c>
      <c r="AL854" s="411">
        <f t="shared" si="352"/>
        <v>0</v>
      </c>
      <c r="AM854" s="306"/>
    </row>
    <row r="855" spans="1:39" hidden="1" outlineLevel="1">
      <c r="A855" s="531"/>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1">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1"/>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 t="shared" ref="Y857:AL857" si="353">Y856</f>
        <v>0</v>
      </c>
      <c r="Z857" s="411">
        <f t="shared" si="353"/>
        <v>0</v>
      </c>
      <c r="AA857" s="411">
        <f t="shared" si="353"/>
        <v>0</v>
      </c>
      <c r="AB857" s="411">
        <f t="shared" si="353"/>
        <v>0</v>
      </c>
      <c r="AC857" s="411">
        <f t="shared" si="353"/>
        <v>0</v>
      </c>
      <c r="AD857" s="411">
        <f t="shared" si="353"/>
        <v>0</v>
      </c>
      <c r="AE857" s="411">
        <f t="shared" si="353"/>
        <v>0</v>
      </c>
      <c r="AF857" s="411">
        <f t="shared" si="353"/>
        <v>0</v>
      </c>
      <c r="AG857" s="411">
        <f t="shared" si="353"/>
        <v>0</v>
      </c>
      <c r="AH857" s="411">
        <f t="shared" si="353"/>
        <v>0</v>
      </c>
      <c r="AI857" s="411">
        <f t="shared" si="353"/>
        <v>0</v>
      </c>
      <c r="AJ857" s="411">
        <f t="shared" si="353"/>
        <v>0</v>
      </c>
      <c r="AK857" s="411">
        <f t="shared" si="353"/>
        <v>0</v>
      </c>
      <c r="AL857" s="411">
        <f t="shared" si="353"/>
        <v>0</v>
      </c>
      <c r="AM857" s="306"/>
    </row>
    <row r="858" spans="1:39" hidden="1" outlineLevel="1">
      <c r="A858" s="531"/>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1">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1"/>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 t="shared" ref="Y860:AL860" si="354">Y859</f>
        <v>0</v>
      </c>
      <c r="Z860" s="411">
        <f t="shared" si="354"/>
        <v>0</v>
      </c>
      <c r="AA860" s="411">
        <f t="shared" si="354"/>
        <v>0</v>
      </c>
      <c r="AB860" s="411">
        <f t="shared" si="354"/>
        <v>0</v>
      </c>
      <c r="AC860" s="411">
        <f t="shared" si="354"/>
        <v>0</v>
      </c>
      <c r="AD860" s="411">
        <f t="shared" si="354"/>
        <v>0</v>
      </c>
      <c r="AE860" s="411">
        <f t="shared" si="354"/>
        <v>0</v>
      </c>
      <c r="AF860" s="411">
        <f t="shared" si="354"/>
        <v>0</v>
      </c>
      <c r="AG860" s="411">
        <f t="shared" si="354"/>
        <v>0</v>
      </c>
      <c r="AH860" s="411">
        <f t="shared" si="354"/>
        <v>0</v>
      </c>
      <c r="AI860" s="411">
        <f t="shared" si="354"/>
        <v>0</v>
      </c>
      <c r="AJ860" s="411">
        <f t="shared" si="354"/>
        <v>0</v>
      </c>
      <c r="AK860" s="411">
        <f t="shared" si="354"/>
        <v>0</v>
      </c>
      <c r="AL860" s="411">
        <f t="shared" si="354"/>
        <v>0</v>
      </c>
      <c r="AM860" s="306"/>
    </row>
    <row r="861" spans="1:39" hidden="1" outlineLevel="1">
      <c r="A861" s="531"/>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1">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1"/>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 t="shared" ref="Y863:AL863" si="355">Y862</f>
        <v>0</v>
      </c>
      <c r="Z863" s="411">
        <f t="shared" si="355"/>
        <v>0</v>
      </c>
      <c r="AA863" s="411">
        <f t="shared" si="355"/>
        <v>0</v>
      </c>
      <c r="AB863" s="411">
        <f t="shared" si="355"/>
        <v>0</v>
      </c>
      <c r="AC863" s="411">
        <f t="shared" si="355"/>
        <v>0</v>
      </c>
      <c r="AD863" s="411">
        <f t="shared" si="355"/>
        <v>0</v>
      </c>
      <c r="AE863" s="411">
        <f t="shared" si="355"/>
        <v>0</v>
      </c>
      <c r="AF863" s="411">
        <f t="shared" si="355"/>
        <v>0</v>
      </c>
      <c r="AG863" s="411">
        <f t="shared" si="355"/>
        <v>0</v>
      </c>
      <c r="AH863" s="411">
        <f t="shared" si="355"/>
        <v>0</v>
      </c>
      <c r="AI863" s="411">
        <f t="shared" si="355"/>
        <v>0</v>
      </c>
      <c r="AJ863" s="411">
        <f t="shared" si="355"/>
        <v>0</v>
      </c>
      <c r="AK863" s="411">
        <f t="shared" si="355"/>
        <v>0</v>
      </c>
      <c r="AL863" s="411">
        <f t="shared" si="355"/>
        <v>0</v>
      </c>
      <c r="AM863" s="306"/>
    </row>
    <row r="864" spans="1:39" hidden="1" outlineLevel="1">
      <c r="A864" s="531"/>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1">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1"/>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 t="shared" ref="Y866:AL866" si="356">Y865</f>
        <v>0</v>
      </c>
      <c r="Z866" s="411">
        <f t="shared" si="356"/>
        <v>0</v>
      </c>
      <c r="AA866" s="411">
        <f t="shared" si="356"/>
        <v>0</v>
      </c>
      <c r="AB866" s="411">
        <f t="shared" si="356"/>
        <v>0</v>
      </c>
      <c r="AC866" s="411">
        <f t="shared" si="356"/>
        <v>0</v>
      </c>
      <c r="AD866" s="411">
        <f t="shared" si="356"/>
        <v>0</v>
      </c>
      <c r="AE866" s="411">
        <f t="shared" si="356"/>
        <v>0</v>
      </c>
      <c r="AF866" s="411">
        <f t="shared" si="356"/>
        <v>0</v>
      </c>
      <c r="AG866" s="411">
        <f t="shared" si="356"/>
        <v>0</v>
      </c>
      <c r="AH866" s="411">
        <f t="shared" si="356"/>
        <v>0</v>
      </c>
      <c r="AI866" s="411">
        <f t="shared" si="356"/>
        <v>0</v>
      </c>
      <c r="AJ866" s="411">
        <f t="shared" si="356"/>
        <v>0</v>
      </c>
      <c r="AK866" s="411">
        <f t="shared" si="356"/>
        <v>0</v>
      </c>
      <c r="AL866" s="411">
        <f t="shared" si="356"/>
        <v>0</v>
      </c>
      <c r="AM866" s="306"/>
    </row>
    <row r="867" spans="1:39" hidden="1" outlineLevel="1">
      <c r="A867" s="531"/>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1">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1"/>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 t="shared" ref="Y869:AL869" si="357">Y868</f>
        <v>0</v>
      </c>
      <c r="Z869" s="411">
        <f t="shared" si="357"/>
        <v>0</v>
      </c>
      <c r="AA869" s="411">
        <f t="shared" si="357"/>
        <v>0</v>
      </c>
      <c r="AB869" s="411">
        <f t="shared" si="357"/>
        <v>0</v>
      </c>
      <c r="AC869" s="411">
        <f t="shared" si="357"/>
        <v>0</v>
      </c>
      <c r="AD869" s="411">
        <f t="shared" si="357"/>
        <v>0</v>
      </c>
      <c r="AE869" s="411">
        <f t="shared" si="357"/>
        <v>0</v>
      </c>
      <c r="AF869" s="411">
        <f t="shared" si="357"/>
        <v>0</v>
      </c>
      <c r="AG869" s="411">
        <f t="shared" si="357"/>
        <v>0</v>
      </c>
      <c r="AH869" s="411">
        <f t="shared" si="357"/>
        <v>0</v>
      </c>
      <c r="AI869" s="411">
        <f t="shared" si="357"/>
        <v>0</v>
      </c>
      <c r="AJ869" s="411">
        <f t="shared" si="357"/>
        <v>0</v>
      </c>
      <c r="AK869" s="411">
        <f t="shared" si="357"/>
        <v>0</v>
      </c>
      <c r="AL869" s="411">
        <f t="shared" si="357"/>
        <v>0</v>
      </c>
      <c r="AM869" s="306"/>
    </row>
    <row r="870" spans="1:39" hidden="1" outlineLevel="1">
      <c r="A870" s="531"/>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1">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1"/>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 t="shared" ref="Y872:AL872" si="358">Y871</f>
        <v>0</v>
      </c>
      <c r="Z872" s="411">
        <f t="shared" si="358"/>
        <v>0</v>
      </c>
      <c r="AA872" s="411">
        <f t="shared" si="358"/>
        <v>0</v>
      </c>
      <c r="AB872" s="411">
        <f t="shared" si="358"/>
        <v>0</v>
      </c>
      <c r="AC872" s="411">
        <f t="shared" si="358"/>
        <v>0</v>
      </c>
      <c r="AD872" s="411">
        <f t="shared" si="358"/>
        <v>0</v>
      </c>
      <c r="AE872" s="411">
        <f t="shared" si="358"/>
        <v>0</v>
      </c>
      <c r="AF872" s="411">
        <f t="shared" si="358"/>
        <v>0</v>
      </c>
      <c r="AG872" s="411">
        <f t="shared" si="358"/>
        <v>0</v>
      </c>
      <c r="AH872" s="411">
        <f t="shared" si="358"/>
        <v>0</v>
      </c>
      <c r="AI872" s="411">
        <f t="shared" si="358"/>
        <v>0</v>
      </c>
      <c r="AJ872" s="411">
        <f t="shared" si="358"/>
        <v>0</v>
      </c>
      <c r="AK872" s="411">
        <f t="shared" si="358"/>
        <v>0</v>
      </c>
      <c r="AL872" s="411">
        <f t="shared" si="358"/>
        <v>0</v>
      </c>
      <c r="AM872" s="306"/>
    </row>
    <row r="873" spans="1:39" hidden="1" outlineLevel="1">
      <c r="A873" s="531"/>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1"/>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1">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1"/>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 t="shared" ref="Y876:AL876" si="359">Y875</f>
        <v>0</v>
      </c>
      <c r="Z876" s="411">
        <f t="shared" si="359"/>
        <v>0</v>
      </c>
      <c r="AA876" s="411">
        <f t="shared" si="359"/>
        <v>0</v>
      </c>
      <c r="AB876" s="411">
        <f t="shared" si="359"/>
        <v>0</v>
      </c>
      <c r="AC876" s="411">
        <f t="shared" si="359"/>
        <v>0</v>
      </c>
      <c r="AD876" s="411">
        <f t="shared" si="359"/>
        <v>0</v>
      </c>
      <c r="AE876" s="411">
        <f t="shared" si="359"/>
        <v>0</v>
      </c>
      <c r="AF876" s="411">
        <f t="shared" si="359"/>
        <v>0</v>
      </c>
      <c r="AG876" s="411">
        <f t="shared" si="359"/>
        <v>0</v>
      </c>
      <c r="AH876" s="411">
        <f t="shared" si="359"/>
        <v>0</v>
      </c>
      <c r="AI876" s="411">
        <f t="shared" si="359"/>
        <v>0</v>
      </c>
      <c r="AJ876" s="411">
        <f t="shared" si="359"/>
        <v>0</v>
      </c>
      <c r="AK876" s="411">
        <f t="shared" si="359"/>
        <v>0</v>
      </c>
      <c r="AL876" s="411">
        <f t="shared" si="359"/>
        <v>0</v>
      </c>
      <c r="AM876" s="306"/>
    </row>
    <row r="877" spans="1:39" hidden="1" outlineLevel="1">
      <c r="A877" s="531"/>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1">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1"/>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 t="shared" ref="Y879:AL879" si="360">Y878</f>
        <v>0</v>
      </c>
      <c r="Z879" s="411">
        <f t="shared" si="360"/>
        <v>0</v>
      </c>
      <c r="AA879" s="411">
        <f t="shared" si="360"/>
        <v>0</v>
      </c>
      <c r="AB879" s="411">
        <f t="shared" si="360"/>
        <v>0</v>
      </c>
      <c r="AC879" s="411">
        <f t="shared" si="360"/>
        <v>0</v>
      </c>
      <c r="AD879" s="411">
        <f t="shared" si="360"/>
        <v>0</v>
      </c>
      <c r="AE879" s="411">
        <f t="shared" si="360"/>
        <v>0</v>
      </c>
      <c r="AF879" s="411">
        <f t="shared" si="360"/>
        <v>0</v>
      </c>
      <c r="AG879" s="411">
        <f t="shared" si="360"/>
        <v>0</v>
      </c>
      <c r="AH879" s="411">
        <f t="shared" si="360"/>
        <v>0</v>
      </c>
      <c r="AI879" s="411">
        <f t="shared" si="360"/>
        <v>0</v>
      </c>
      <c r="AJ879" s="411">
        <f t="shared" si="360"/>
        <v>0</v>
      </c>
      <c r="AK879" s="411">
        <f t="shared" si="360"/>
        <v>0</v>
      </c>
      <c r="AL879" s="411">
        <f t="shared" si="360"/>
        <v>0</v>
      </c>
      <c r="AM879" s="306"/>
    </row>
    <row r="880" spans="1:39" hidden="1" outlineLevel="1">
      <c r="A880" s="531"/>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1">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1"/>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 t="shared" ref="Y882:AL882" si="361">Y881</f>
        <v>0</v>
      </c>
      <c r="Z882" s="411">
        <f t="shared" si="361"/>
        <v>0</v>
      </c>
      <c r="AA882" s="411">
        <f t="shared" si="361"/>
        <v>0</v>
      </c>
      <c r="AB882" s="411">
        <f t="shared" si="361"/>
        <v>0</v>
      </c>
      <c r="AC882" s="411">
        <f t="shared" si="361"/>
        <v>0</v>
      </c>
      <c r="AD882" s="411">
        <f t="shared" si="361"/>
        <v>0</v>
      </c>
      <c r="AE882" s="411">
        <f t="shared" si="361"/>
        <v>0</v>
      </c>
      <c r="AF882" s="411">
        <f t="shared" si="361"/>
        <v>0</v>
      </c>
      <c r="AG882" s="411">
        <f t="shared" si="361"/>
        <v>0</v>
      </c>
      <c r="AH882" s="411">
        <f t="shared" si="361"/>
        <v>0</v>
      </c>
      <c r="AI882" s="411">
        <f t="shared" si="361"/>
        <v>0</v>
      </c>
      <c r="AJ882" s="411">
        <f t="shared" si="361"/>
        <v>0</v>
      </c>
      <c r="AK882" s="411">
        <f t="shared" si="361"/>
        <v>0</v>
      </c>
      <c r="AL882" s="411">
        <f t="shared" si="361"/>
        <v>0</v>
      </c>
      <c r="AM882" s="306"/>
    </row>
    <row r="883" spans="1:39" hidden="1" outlineLevel="1">
      <c r="A883" s="531"/>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1"/>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1">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1"/>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 t="shared" ref="Y886:AL886" si="362">Y885</f>
        <v>0</v>
      </c>
      <c r="Z886" s="411">
        <f t="shared" si="362"/>
        <v>0</v>
      </c>
      <c r="AA886" s="411">
        <f t="shared" si="362"/>
        <v>0</v>
      </c>
      <c r="AB886" s="411">
        <f t="shared" si="362"/>
        <v>0</v>
      </c>
      <c r="AC886" s="411">
        <f t="shared" si="362"/>
        <v>0</v>
      </c>
      <c r="AD886" s="411">
        <f t="shared" si="362"/>
        <v>0</v>
      </c>
      <c r="AE886" s="411">
        <f t="shared" si="362"/>
        <v>0</v>
      </c>
      <c r="AF886" s="411">
        <f t="shared" si="362"/>
        <v>0</v>
      </c>
      <c r="AG886" s="411">
        <f t="shared" si="362"/>
        <v>0</v>
      </c>
      <c r="AH886" s="411">
        <f t="shared" si="362"/>
        <v>0</v>
      </c>
      <c r="AI886" s="411">
        <f t="shared" si="362"/>
        <v>0</v>
      </c>
      <c r="AJ886" s="411">
        <f t="shared" si="362"/>
        <v>0</v>
      </c>
      <c r="AK886" s="411">
        <f t="shared" si="362"/>
        <v>0</v>
      </c>
      <c r="AL886" s="411">
        <f t="shared" si="362"/>
        <v>0</v>
      </c>
      <c r="AM886" s="306"/>
    </row>
    <row r="887" spans="1:39" hidden="1" outlineLevel="1">
      <c r="A887" s="531"/>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1">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1"/>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 t="shared" ref="Y889:AL889" si="363">Y888</f>
        <v>0</v>
      </c>
      <c r="Z889" s="411">
        <f t="shared" si="363"/>
        <v>0</v>
      </c>
      <c r="AA889" s="411">
        <f t="shared" si="363"/>
        <v>0</v>
      </c>
      <c r="AB889" s="411">
        <f t="shared" si="363"/>
        <v>0</v>
      </c>
      <c r="AC889" s="411">
        <f t="shared" si="363"/>
        <v>0</v>
      </c>
      <c r="AD889" s="411">
        <f t="shared" si="363"/>
        <v>0</v>
      </c>
      <c r="AE889" s="411">
        <f t="shared" si="363"/>
        <v>0</v>
      </c>
      <c r="AF889" s="411">
        <f t="shared" si="363"/>
        <v>0</v>
      </c>
      <c r="AG889" s="411">
        <f t="shared" si="363"/>
        <v>0</v>
      </c>
      <c r="AH889" s="411">
        <f t="shared" si="363"/>
        <v>0</v>
      </c>
      <c r="AI889" s="411">
        <f t="shared" si="363"/>
        <v>0</v>
      </c>
      <c r="AJ889" s="411">
        <f t="shared" si="363"/>
        <v>0</v>
      </c>
      <c r="AK889" s="411">
        <f t="shared" si="363"/>
        <v>0</v>
      </c>
      <c r="AL889" s="411">
        <f t="shared" si="363"/>
        <v>0</v>
      </c>
      <c r="AM889" s="306"/>
    </row>
    <row r="890" spans="1:39" hidden="1" outlineLevel="1">
      <c r="A890" s="531"/>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1">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1"/>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 t="shared" ref="Y892:AL892" si="364">Y891</f>
        <v>0</v>
      </c>
      <c r="Z892" s="411">
        <f t="shared" si="364"/>
        <v>0</v>
      </c>
      <c r="AA892" s="411">
        <f t="shared" si="364"/>
        <v>0</v>
      </c>
      <c r="AB892" s="411">
        <f t="shared" si="364"/>
        <v>0</v>
      </c>
      <c r="AC892" s="411">
        <f t="shared" si="364"/>
        <v>0</v>
      </c>
      <c r="AD892" s="411">
        <f t="shared" si="364"/>
        <v>0</v>
      </c>
      <c r="AE892" s="411">
        <f t="shared" si="364"/>
        <v>0</v>
      </c>
      <c r="AF892" s="411">
        <f t="shared" si="364"/>
        <v>0</v>
      </c>
      <c r="AG892" s="411">
        <f t="shared" si="364"/>
        <v>0</v>
      </c>
      <c r="AH892" s="411">
        <f t="shared" si="364"/>
        <v>0</v>
      </c>
      <c r="AI892" s="411">
        <f t="shared" si="364"/>
        <v>0</v>
      </c>
      <c r="AJ892" s="411">
        <f t="shared" si="364"/>
        <v>0</v>
      </c>
      <c r="AK892" s="411">
        <f t="shared" si="364"/>
        <v>0</v>
      </c>
      <c r="AL892" s="411">
        <f t="shared" si="364"/>
        <v>0</v>
      </c>
      <c r="AM892" s="306"/>
    </row>
    <row r="893" spans="1:39" hidden="1" outlineLevel="1">
      <c r="A893" s="531"/>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1">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1"/>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 t="shared" ref="Y895:AL895" si="365">Y894</f>
        <v>0</v>
      </c>
      <c r="Z895" s="411">
        <f t="shared" si="365"/>
        <v>0</v>
      </c>
      <c r="AA895" s="411">
        <f t="shared" si="365"/>
        <v>0</v>
      </c>
      <c r="AB895" s="411">
        <f t="shared" si="365"/>
        <v>0</v>
      </c>
      <c r="AC895" s="411">
        <f t="shared" si="365"/>
        <v>0</v>
      </c>
      <c r="AD895" s="411">
        <f t="shared" si="365"/>
        <v>0</v>
      </c>
      <c r="AE895" s="411">
        <f t="shared" si="365"/>
        <v>0</v>
      </c>
      <c r="AF895" s="411">
        <f t="shared" si="365"/>
        <v>0</v>
      </c>
      <c r="AG895" s="411">
        <f t="shared" si="365"/>
        <v>0</v>
      </c>
      <c r="AH895" s="411">
        <f t="shared" si="365"/>
        <v>0</v>
      </c>
      <c r="AI895" s="411">
        <f t="shared" si="365"/>
        <v>0</v>
      </c>
      <c r="AJ895" s="411">
        <f t="shared" si="365"/>
        <v>0</v>
      </c>
      <c r="AK895" s="411">
        <f t="shared" si="365"/>
        <v>0</v>
      </c>
      <c r="AL895" s="411">
        <f t="shared" si="365"/>
        <v>0</v>
      </c>
      <c r="AM895" s="306"/>
    </row>
    <row r="896" spans="1:39" hidden="1" outlineLevel="1">
      <c r="A896" s="531"/>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1">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1"/>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 t="shared" ref="Y898:AL898" si="366">Y897</f>
        <v>0</v>
      </c>
      <c r="Z898" s="411">
        <f t="shared" si="366"/>
        <v>0</v>
      </c>
      <c r="AA898" s="411">
        <f t="shared" si="366"/>
        <v>0</v>
      </c>
      <c r="AB898" s="411">
        <f t="shared" si="366"/>
        <v>0</v>
      </c>
      <c r="AC898" s="411">
        <f t="shared" si="366"/>
        <v>0</v>
      </c>
      <c r="AD898" s="411">
        <f t="shared" si="366"/>
        <v>0</v>
      </c>
      <c r="AE898" s="411">
        <f t="shared" si="366"/>
        <v>0</v>
      </c>
      <c r="AF898" s="411">
        <f t="shared" si="366"/>
        <v>0</v>
      </c>
      <c r="AG898" s="411">
        <f t="shared" si="366"/>
        <v>0</v>
      </c>
      <c r="AH898" s="411">
        <f t="shared" si="366"/>
        <v>0</v>
      </c>
      <c r="AI898" s="411">
        <f t="shared" si="366"/>
        <v>0</v>
      </c>
      <c r="AJ898" s="411">
        <f t="shared" si="366"/>
        <v>0</v>
      </c>
      <c r="AK898" s="411">
        <f t="shared" si="366"/>
        <v>0</v>
      </c>
      <c r="AL898" s="411">
        <f t="shared" si="366"/>
        <v>0</v>
      </c>
      <c r="AM898" s="306"/>
    </row>
    <row r="899" spans="1:39" hidden="1" outlineLevel="1">
      <c r="A899" s="531"/>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1">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1"/>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 t="shared" ref="Y901:AL901" si="367">Y900</f>
        <v>0</v>
      </c>
      <c r="Z901" s="411">
        <f t="shared" si="367"/>
        <v>0</v>
      </c>
      <c r="AA901" s="411">
        <f t="shared" si="367"/>
        <v>0</v>
      </c>
      <c r="AB901" s="411">
        <f t="shared" si="367"/>
        <v>0</v>
      </c>
      <c r="AC901" s="411">
        <f t="shared" si="367"/>
        <v>0</v>
      </c>
      <c r="AD901" s="411">
        <f t="shared" si="367"/>
        <v>0</v>
      </c>
      <c r="AE901" s="411">
        <f t="shared" si="367"/>
        <v>0</v>
      </c>
      <c r="AF901" s="411">
        <f t="shared" si="367"/>
        <v>0</v>
      </c>
      <c r="AG901" s="411">
        <f t="shared" si="367"/>
        <v>0</v>
      </c>
      <c r="AH901" s="411">
        <f t="shared" si="367"/>
        <v>0</v>
      </c>
      <c r="AI901" s="411">
        <f t="shared" si="367"/>
        <v>0</v>
      </c>
      <c r="AJ901" s="411">
        <f t="shared" si="367"/>
        <v>0</v>
      </c>
      <c r="AK901" s="411">
        <f t="shared" si="367"/>
        <v>0</v>
      </c>
      <c r="AL901" s="411">
        <f t="shared" si="367"/>
        <v>0</v>
      </c>
      <c r="AM901" s="306"/>
    </row>
    <row r="902" spans="1:39" hidden="1" outlineLevel="1">
      <c r="A902" s="531"/>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1">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1"/>
      <c r="B904" s="294" t="s">
        <v>342</v>
      </c>
      <c r="C904" s="291" t="s">
        <v>163</v>
      </c>
      <c r="D904" s="295"/>
      <c r="E904" s="295"/>
      <c r="F904" s="295"/>
      <c r="G904" s="295"/>
      <c r="H904" s="295"/>
      <c r="I904" s="295"/>
      <c r="J904" s="295"/>
      <c r="K904" s="295"/>
      <c r="L904" s="295"/>
      <c r="M904" s="295"/>
      <c r="N904" s="467"/>
      <c r="O904" s="295"/>
      <c r="P904" s="295"/>
      <c r="Q904" s="295"/>
      <c r="R904" s="295"/>
      <c r="S904" s="295"/>
      <c r="T904" s="295"/>
      <c r="U904" s="295"/>
      <c r="V904" s="295"/>
      <c r="W904" s="295"/>
      <c r="X904" s="295"/>
      <c r="Y904" s="411">
        <f t="shared" ref="Y904:AL904" si="368">Y903</f>
        <v>0</v>
      </c>
      <c r="Z904" s="411">
        <f t="shared" si="368"/>
        <v>0</v>
      </c>
      <c r="AA904" s="411">
        <f t="shared" si="368"/>
        <v>0</v>
      </c>
      <c r="AB904" s="411">
        <f t="shared" si="368"/>
        <v>0</v>
      </c>
      <c r="AC904" s="411">
        <f t="shared" si="368"/>
        <v>0</v>
      </c>
      <c r="AD904" s="411">
        <f t="shared" si="368"/>
        <v>0</v>
      </c>
      <c r="AE904" s="411">
        <f t="shared" si="368"/>
        <v>0</v>
      </c>
      <c r="AF904" s="411">
        <f t="shared" si="368"/>
        <v>0</v>
      </c>
      <c r="AG904" s="411">
        <f t="shared" si="368"/>
        <v>0</v>
      </c>
      <c r="AH904" s="411">
        <f t="shared" si="368"/>
        <v>0</v>
      </c>
      <c r="AI904" s="411">
        <f t="shared" si="368"/>
        <v>0</v>
      </c>
      <c r="AJ904" s="411">
        <f t="shared" si="368"/>
        <v>0</v>
      </c>
      <c r="AK904" s="411">
        <f t="shared" si="368"/>
        <v>0</v>
      </c>
      <c r="AL904" s="411">
        <f t="shared" si="368"/>
        <v>0</v>
      </c>
      <c r="AM904" s="306"/>
    </row>
    <row r="905" spans="1:39" hidden="1" outlineLevel="1">
      <c r="A905" s="531"/>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1">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1"/>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 t="shared" ref="Y907:AL907" si="369">Y906</f>
        <v>0</v>
      </c>
      <c r="Z907" s="411">
        <f t="shared" si="369"/>
        <v>0</v>
      </c>
      <c r="AA907" s="411">
        <f t="shared" si="369"/>
        <v>0</v>
      </c>
      <c r="AB907" s="411">
        <f t="shared" si="369"/>
        <v>0</v>
      </c>
      <c r="AC907" s="411">
        <f t="shared" si="369"/>
        <v>0</v>
      </c>
      <c r="AD907" s="411">
        <f t="shared" si="369"/>
        <v>0</v>
      </c>
      <c r="AE907" s="411">
        <f t="shared" si="369"/>
        <v>0</v>
      </c>
      <c r="AF907" s="411">
        <f t="shared" si="369"/>
        <v>0</v>
      </c>
      <c r="AG907" s="411">
        <f t="shared" si="369"/>
        <v>0</v>
      </c>
      <c r="AH907" s="411">
        <f t="shared" si="369"/>
        <v>0</v>
      </c>
      <c r="AI907" s="411">
        <f t="shared" si="369"/>
        <v>0</v>
      </c>
      <c r="AJ907" s="411">
        <f t="shared" si="369"/>
        <v>0</v>
      </c>
      <c r="AK907" s="411">
        <f t="shared" si="369"/>
        <v>0</v>
      </c>
      <c r="AL907" s="411">
        <f t="shared" si="369"/>
        <v>0</v>
      </c>
      <c r="AM907" s="306"/>
    </row>
    <row r="908" spans="1:39" hidden="1" outlineLevel="1">
      <c r="A908" s="531"/>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1">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1"/>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 t="shared" ref="Y910:AL910" si="370">Y909</f>
        <v>0</v>
      </c>
      <c r="Z910" s="411">
        <f t="shared" si="370"/>
        <v>0</v>
      </c>
      <c r="AA910" s="411">
        <f t="shared" si="370"/>
        <v>0</v>
      </c>
      <c r="AB910" s="411">
        <f t="shared" si="370"/>
        <v>0</v>
      </c>
      <c r="AC910" s="411">
        <f t="shared" si="370"/>
        <v>0</v>
      </c>
      <c r="AD910" s="411">
        <f t="shared" si="370"/>
        <v>0</v>
      </c>
      <c r="AE910" s="411">
        <f t="shared" si="370"/>
        <v>0</v>
      </c>
      <c r="AF910" s="411">
        <f t="shared" si="370"/>
        <v>0</v>
      </c>
      <c r="AG910" s="411">
        <f t="shared" si="370"/>
        <v>0</v>
      </c>
      <c r="AH910" s="411">
        <f t="shared" si="370"/>
        <v>0</v>
      </c>
      <c r="AI910" s="411">
        <f t="shared" si="370"/>
        <v>0</v>
      </c>
      <c r="AJ910" s="411">
        <f t="shared" si="370"/>
        <v>0</v>
      </c>
      <c r="AK910" s="411">
        <f t="shared" si="370"/>
        <v>0</v>
      </c>
      <c r="AL910" s="411">
        <f t="shared" si="370"/>
        <v>0</v>
      </c>
      <c r="AM910" s="306"/>
    </row>
    <row r="911" spans="1:39" hidden="1" outlineLevel="1">
      <c r="A911" s="531"/>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1">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1"/>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 t="shared" ref="Y913:AL913" si="371">Y912</f>
        <v>0</v>
      </c>
      <c r="Z913" s="411">
        <f t="shared" si="371"/>
        <v>0</v>
      </c>
      <c r="AA913" s="411">
        <f t="shared" si="371"/>
        <v>0</v>
      </c>
      <c r="AB913" s="411">
        <f t="shared" si="371"/>
        <v>0</v>
      </c>
      <c r="AC913" s="411">
        <f t="shared" si="371"/>
        <v>0</v>
      </c>
      <c r="AD913" s="411">
        <f t="shared" si="371"/>
        <v>0</v>
      </c>
      <c r="AE913" s="411">
        <f t="shared" si="371"/>
        <v>0</v>
      </c>
      <c r="AF913" s="411">
        <f t="shared" si="371"/>
        <v>0</v>
      </c>
      <c r="AG913" s="411">
        <f t="shared" si="371"/>
        <v>0</v>
      </c>
      <c r="AH913" s="411">
        <f t="shared" si="371"/>
        <v>0</v>
      </c>
      <c r="AI913" s="411">
        <f t="shared" si="371"/>
        <v>0</v>
      </c>
      <c r="AJ913" s="411">
        <f t="shared" si="371"/>
        <v>0</v>
      </c>
      <c r="AK913" s="411">
        <f t="shared" si="371"/>
        <v>0</v>
      </c>
      <c r="AL913" s="411">
        <f t="shared" si="371"/>
        <v>0</v>
      </c>
      <c r="AM913" s="306"/>
    </row>
    <row r="914" spans="1:39" hidden="1" outlineLevel="1">
      <c r="A914" s="531"/>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1">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1"/>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 t="shared" ref="Y916:AL916" si="372">Y915</f>
        <v>0</v>
      </c>
      <c r="Z916" s="411">
        <f t="shared" si="372"/>
        <v>0</v>
      </c>
      <c r="AA916" s="411">
        <f t="shared" si="372"/>
        <v>0</v>
      </c>
      <c r="AB916" s="411">
        <f t="shared" si="372"/>
        <v>0</v>
      </c>
      <c r="AC916" s="411">
        <f t="shared" si="372"/>
        <v>0</v>
      </c>
      <c r="AD916" s="411">
        <f t="shared" si="372"/>
        <v>0</v>
      </c>
      <c r="AE916" s="411">
        <f t="shared" si="372"/>
        <v>0</v>
      </c>
      <c r="AF916" s="411">
        <f t="shared" si="372"/>
        <v>0</v>
      </c>
      <c r="AG916" s="411">
        <f t="shared" si="372"/>
        <v>0</v>
      </c>
      <c r="AH916" s="411">
        <f t="shared" si="372"/>
        <v>0</v>
      </c>
      <c r="AI916" s="411">
        <f t="shared" si="372"/>
        <v>0</v>
      </c>
      <c r="AJ916" s="411">
        <f t="shared" si="372"/>
        <v>0</v>
      </c>
      <c r="AK916" s="411">
        <f t="shared" si="372"/>
        <v>0</v>
      </c>
      <c r="AL916" s="411">
        <f t="shared" si="372"/>
        <v>0</v>
      </c>
      <c r="AM916" s="306"/>
    </row>
    <row r="917" spans="1:39" hidden="1" outlineLevel="1">
      <c r="A917" s="531"/>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1">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1"/>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 t="shared" ref="Y919:AL919" si="373">Y918</f>
        <v>0</v>
      </c>
      <c r="Z919" s="411">
        <f t="shared" si="373"/>
        <v>0</v>
      </c>
      <c r="AA919" s="411">
        <f t="shared" si="373"/>
        <v>0</v>
      </c>
      <c r="AB919" s="411">
        <f t="shared" si="373"/>
        <v>0</v>
      </c>
      <c r="AC919" s="411">
        <f t="shared" si="373"/>
        <v>0</v>
      </c>
      <c r="AD919" s="411">
        <f t="shared" si="373"/>
        <v>0</v>
      </c>
      <c r="AE919" s="411">
        <f t="shared" si="373"/>
        <v>0</v>
      </c>
      <c r="AF919" s="411">
        <f t="shared" si="373"/>
        <v>0</v>
      </c>
      <c r="AG919" s="411">
        <f t="shared" si="373"/>
        <v>0</v>
      </c>
      <c r="AH919" s="411">
        <f t="shared" si="373"/>
        <v>0</v>
      </c>
      <c r="AI919" s="411">
        <f t="shared" si="373"/>
        <v>0</v>
      </c>
      <c r="AJ919" s="411">
        <f t="shared" si="373"/>
        <v>0</v>
      </c>
      <c r="AK919" s="411">
        <f t="shared" si="373"/>
        <v>0</v>
      </c>
      <c r="AL919" s="411">
        <f t="shared" si="373"/>
        <v>0</v>
      </c>
      <c r="AM919" s="306"/>
    </row>
    <row r="920" spans="1:39" hidden="1" outlineLevel="1">
      <c r="A920" s="531"/>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1">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1"/>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 t="shared" ref="Y922:AL922" si="374">Y921</f>
        <v>0</v>
      </c>
      <c r="Z922" s="411">
        <f t="shared" si="374"/>
        <v>0</v>
      </c>
      <c r="AA922" s="411">
        <f t="shared" si="374"/>
        <v>0</v>
      </c>
      <c r="AB922" s="411">
        <f t="shared" si="374"/>
        <v>0</v>
      </c>
      <c r="AC922" s="411">
        <f t="shared" si="374"/>
        <v>0</v>
      </c>
      <c r="AD922" s="411">
        <f t="shared" si="374"/>
        <v>0</v>
      </c>
      <c r="AE922" s="411">
        <f t="shared" si="374"/>
        <v>0</v>
      </c>
      <c r="AF922" s="411">
        <f t="shared" si="374"/>
        <v>0</v>
      </c>
      <c r="AG922" s="411">
        <f t="shared" si="374"/>
        <v>0</v>
      </c>
      <c r="AH922" s="411">
        <f t="shared" si="374"/>
        <v>0</v>
      </c>
      <c r="AI922" s="411">
        <f t="shared" si="374"/>
        <v>0</v>
      </c>
      <c r="AJ922" s="411">
        <f t="shared" si="374"/>
        <v>0</v>
      </c>
      <c r="AK922" s="411">
        <f t="shared" si="374"/>
        <v>0</v>
      </c>
      <c r="AL922" s="411">
        <f t="shared" si="374"/>
        <v>0</v>
      </c>
      <c r="AM922" s="306"/>
    </row>
    <row r="923" spans="1:39" hidden="1" outlineLevel="1">
      <c r="A923" s="531"/>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1">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1"/>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 t="shared" ref="Y925:AL925" si="375">Y924</f>
        <v>0</v>
      </c>
      <c r="Z925" s="411">
        <f t="shared" si="375"/>
        <v>0</v>
      </c>
      <c r="AA925" s="411">
        <f t="shared" si="375"/>
        <v>0</v>
      </c>
      <c r="AB925" s="411">
        <f t="shared" si="375"/>
        <v>0</v>
      </c>
      <c r="AC925" s="411">
        <f t="shared" si="375"/>
        <v>0</v>
      </c>
      <c r="AD925" s="411">
        <f t="shared" si="375"/>
        <v>0</v>
      </c>
      <c r="AE925" s="411">
        <f t="shared" si="375"/>
        <v>0</v>
      </c>
      <c r="AF925" s="411">
        <f t="shared" si="375"/>
        <v>0</v>
      </c>
      <c r="AG925" s="411">
        <f t="shared" si="375"/>
        <v>0</v>
      </c>
      <c r="AH925" s="411">
        <f t="shared" si="375"/>
        <v>0</v>
      </c>
      <c r="AI925" s="411">
        <f t="shared" si="375"/>
        <v>0</v>
      </c>
      <c r="AJ925" s="411">
        <f t="shared" si="375"/>
        <v>0</v>
      </c>
      <c r="AK925" s="411">
        <f t="shared" si="375"/>
        <v>0</v>
      </c>
      <c r="AL925" s="411">
        <f t="shared" si="375"/>
        <v>0</v>
      </c>
      <c r="AM925" s="306"/>
    </row>
    <row r="926" spans="1:39" hidden="1" outlineLevel="1">
      <c r="A926" s="531"/>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1.72E-2</v>
      </c>
      <c r="Z930" s="341">
        <f>HLOOKUP(Z$35,'3.  Distribution Rates'!$C$122:$P$133,11,FALSE)</f>
        <v>0.14940000000000001</v>
      </c>
      <c r="AA930" s="341">
        <f>HLOOKUP(AA$35,'3.  Distribution Rates'!$C$122:$P$133,11,FALSE)</f>
        <v>3.4194</v>
      </c>
      <c r="AB930" s="341">
        <f>HLOOKUP(AB$35,'3.  Distribution Rates'!$C$122:$P$133,11,FALSE)</f>
        <v>0.33100000000000002</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7">
        <f t="shared" ref="AM931:AM939" si="376">SUM(Y931:AL931)</f>
        <v>0</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7">
        <f t="shared" si="376"/>
        <v>0</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7">
        <f t="shared" si="376"/>
        <v>0</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9078.5112448978271</v>
      </c>
      <c r="Z934" s="378">
        <f>'4.  2011-2014 LRAM'!Z530*Z930</f>
        <v>2885.39222847372</v>
      </c>
      <c r="AA934" s="378">
        <f>'4.  2011-2014 LRAM'!AA530*AA930</f>
        <v>1105.093855469574</v>
      </c>
      <c r="AB934" s="378">
        <f>'4.  2011-2014 LRAM'!AB530*AB930</f>
        <v>3449.6790047148002</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7">
        <f t="shared" si="376"/>
        <v>16518.676333555919</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377">Y211*Y930</f>
        <v>11313.070785919999</v>
      </c>
      <c r="Z935" s="378">
        <f t="shared" si="377"/>
        <v>3606.5981700000011</v>
      </c>
      <c r="AA935" s="378">
        <f t="shared" si="377"/>
        <v>33.387200590544637</v>
      </c>
      <c r="AB935" s="378">
        <f t="shared" si="377"/>
        <v>72863.021129200002</v>
      </c>
      <c r="AC935" s="378">
        <f t="shared" si="377"/>
        <v>0</v>
      </c>
      <c r="AD935" s="378">
        <f t="shared" si="377"/>
        <v>0</v>
      </c>
      <c r="AE935" s="378">
        <f t="shared" si="377"/>
        <v>0</v>
      </c>
      <c r="AF935" s="378">
        <f t="shared" si="377"/>
        <v>0</v>
      </c>
      <c r="AG935" s="378">
        <f t="shared" si="377"/>
        <v>0</v>
      </c>
      <c r="AH935" s="378">
        <f t="shared" si="377"/>
        <v>0</v>
      </c>
      <c r="AI935" s="378">
        <f t="shared" si="377"/>
        <v>0</v>
      </c>
      <c r="AJ935" s="378">
        <f t="shared" si="377"/>
        <v>0</v>
      </c>
      <c r="AK935" s="378">
        <f t="shared" si="377"/>
        <v>0</v>
      </c>
      <c r="AL935" s="378">
        <f t="shared" si="377"/>
        <v>0</v>
      </c>
      <c r="AM935" s="627">
        <f t="shared" si="376"/>
        <v>87816.077285710548</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378">Y394*Y930</f>
        <v>23371.253738399999</v>
      </c>
      <c r="Z936" s="378">
        <f t="shared" si="378"/>
        <v>10055.806236</v>
      </c>
      <c r="AA936" s="378">
        <f t="shared" si="378"/>
        <v>93.229748747654412</v>
      </c>
      <c r="AB936" s="378">
        <f t="shared" si="378"/>
        <v>0</v>
      </c>
      <c r="AC936" s="378">
        <f t="shared" si="378"/>
        <v>0</v>
      </c>
      <c r="AD936" s="378">
        <f t="shared" si="378"/>
        <v>0</v>
      </c>
      <c r="AE936" s="378">
        <f t="shared" si="378"/>
        <v>0</v>
      </c>
      <c r="AF936" s="378">
        <f t="shared" si="378"/>
        <v>0</v>
      </c>
      <c r="AG936" s="378">
        <f t="shared" si="378"/>
        <v>0</v>
      </c>
      <c r="AH936" s="378">
        <f t="shared" si="378"/>
        <v>0</v>
      </c>
      <c r="AI936" s="378">
        <f t="shared" si="378"/>
        <v>0</v>
      </c>
      <c r="AJ936" s="378">
        <f t="shared" si="378"/>
        <v>0</v>
      </c>
      <c r="AK936" s="378">
        <f t="shared" si="378"/>
        <v>0</v>
      </c>
      <c r="AL936" s="378">
        <f t="shared" si="378"/>
        <v>0</v>
      </c>
      <c r="AM936" s="627">
        <f t="shared" si="376"/>
        <v>33520.289723147653</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379">Y577*Y930</f>
        <v>34785.388329040004</v>
      </c>
      <c r="Z937" s="378">
        <f t="shared" si="379"/>
        <v>13319.392464000002</v>
      </c>
      <c r="AA937" s="378">
        <f t="shared" si="379"/>
        <v>487.25078851237816</v>
      </c>
      <c r="AB937" s="378">
        <f t="shared" si="379"/>
        <v>25155.706072000004</v>
      </c>
      <c r="AC937" s="378">
        <f t="shared" si="379"/>
        <v>0</v>
      </c>
      <c r="AD937" s="378">
        <f t="shared" si="379"/>
        <v>0</v>
      </c>
      <c r="AE937" s="378">
        <f t="shared" si="379"/>
        <v>0</v>
      </c>
      <c r="AF937" s="378">
        <f t="shared" si="379"/>
        <v>0</v>
      </c>
      <c r="AG937" s="378">
        <f t="shared" si="379"/>
        <v>0</v>
      </c>
      <c r="AH937" s="378">
        <f t="shared" si="379"/>
        <v>0</v>
      </c>
      <c r="AI937" s="378">
        <f t="shared" si="379"/>
        <v>0</v>
      </c>
      <c r="AJ937" s="378">
        <f t="shared" si="379"/>
        <v>0</v>
      </c>
      <c r="AK937" s="378">
        <f t="shared" si="379"/>
        <v>0</v>
      </c>
      <c r="AL937" s="378">
        <f t="shared" si="379"/>
        <v>0</v>
      </c>
      <c r="AM937" s="627">
        <f t="shared" si="376"/>
        <v>73747.737653552394</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380">Y760*Y930</f>
        <v>0</v>
      </c>
      <c r="Z938" s="378">
        <f t="shared" si="380"/>
        <v>0</v>
      </c>
      <c r="AA938" s="378">
        <f t="shared" si="380"/>
        <v>0</v>
      </c>
      <c r="AB938" s="378">
        <f t="shared" si="380"/>
        <v>0</v>
      </c>
      <c r="AC938" s="378">
        <f t="shared" si="380"/>
        <v>0</v>
      </c>
      <c r="AD938" s="378">
        <f t="shared" si="380"/>
        <v>0</v>
      </c>
      <c r="AE938" s="378">
        <f t="shared" si="380"/>
        <v>0</v>
      </c>
      <c r="AF938" s="378">
        <f t="shared" si="380"/>
        <v>0</v>
      </c>
      <c r="AG938" s="378">
        <f t="shared" si="380"/>
        <v>0</v>
      </c>
      <c r="AH938" s="378">
        <f t="shared" si="380"/>
        <v>0</v>
      </c>
      <c r="AI938" s="378">
        <f t="shared" si="380"/>
        <v>0</v>
      </c>
      <c r="AJ938" s="378">
        <f t="shared" si="380"/>
        <v>0</v>
      </c>
      <c r="AK938" s="378">
        <f t="shared" si="380"/>
        <v>0</v>
      </c>
      <c r="AL938" s="378">
        <f t="shared" si="380"/>
        <v>0</v>
      </c>
      <c r="AM938" s="627">
        <f t="shared" si="376"/>
        <v>0</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381">Z927*Z930</f>
        <v>0</v>
      </c>
      <c r="AA939" s="378">
        <f t="shared" si="381"/>
        <v>0</v>
      </c>
      <c r="AB939" s="378">
        <f t="shared" si="381"/>
        <v>0</v>
      </c>
      <c r="AC939" s="378">
        <f t="shared" si="381"/>
        <v>0</v>
      </c>
      <c r="AD939" s="378">
        <f t="shared" si="381"/>
        <v>0</v>
      </c>
      <c r="AE939" s="378">
        <f t="shared" si="381"/>
        <v>0</v>
      </c>
      <c r="AF939" s="378">
        <f t="shared" si="381"/>
        <v>0</v>
      </c>
      <c r="AG939" s="378">
        <f t="shared" si="381"/>
        <v>0</v>
      </c>
      <c r="AH939" s="378">
        <f t="shared" si="381"/>
        <v>0</v>
      </c>
      <c r="AI939" s="378">
        <f t="shared" si="381"/>
        <v>0</v>
      </c>
      <c r="AJ939" s="378">
        <f t="shared" si="381"/>
        <v>0</v>
      </c>
      <c r="AK939" s="378">
        <f t="shared" si="381"/>
        <v>0</v>
      </c>
      <c r="AL939" s="378">
        <f t="shared" si="381"/>
        <v>0</v>
      </c>
      <c r="AM939" s="627">
        <f t="shared" si="376"/>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78548.224098257837</v>
      </c>
      <c r="Z940" s="346">
        <f t="shared" ref="Z940:AE940" si="382">SUM(Z931:Z939)</f>
        <v>29867.189098473726</v>
      </c>
      <c r="AA940" s="346">
        <f t="shared" si="382"/>
        <v>1718.9615933201512</v>
      </c>
      <c r="AB940" s="346">
        <f t="shared" si="382"/>
        <v>101468.4062059148</v>
      </c>
      <c r="AC940" s="346">
        <f t="shared" si="382"/>
        <v>0</v>
      </c>
      <c r="AD940" s="346">
        <f t="shared" si="382"/>
        <v>0</v>
      </c>
      <c r="AE940" s="346">
        <f t="shared" si="382"/>
        <v>0</v>
      </c>
      <c r="AF940" s="346">
        <f>SUM(AF931:AF939)</f>
        <v>0</v>
      </c>
      <c r="AG940" s="346">
        <f t="shared" ref="AG940:AL940" si="383">SUM(AG931:AG939)</f>
        <v>0</v>
      </c>
      <c r="AH940" s="346">
        <f t="shared" si="383"/>
        <v>0</v>
      </c>
      <c r="AI940" s="346">
        <f t="shared" si="383"/>
        <v>0</v>
      </c>
      <c r="AJ940" s="346">
        <f t="shared" si="383"/>
        <v>0</v>
      </c>
      <c r="AK940" s="346">
        <f t="shared" si="383"/>
        <v>0</v>
      </c>
      <c r="AL940" s="346">
        <f t="shared" si="383"/>
        <v>0</v>
      </c>
      <c r="AM940" s="407">
        <f>SUM(AM931:AM939)</f>
        <v>211602.78099596652</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384">Z928*Z930</f>
        <v>0</v>
      </c>
      <c r="AA941" s="347">
        <f t="shared" si="384"/>
        <v>0</v>
      </c>
      <c r="AB941" s="347">
        <f t="shared" si="384"/>
        <v>0</v>
      </c>
      <c r="AC941" s="347">
        <f t="shared" si="384"/>
        <v>0</v>
      </c>
      <c r="AD941" s="347">
        <f t="shared" si="384"/>
        <v>0</v>
      </c>
      <c r="AE941" s="347">
        <f t="shared" si="384"/>
        <v>0</v>
      </c>
      <c r="AF941" s="347">
        <f>AF928*AF930</f>
        <v>0</v>
      </c>
      <c r="AG941" s="347">
        <f t="shared" ref="AG941:AL941" si="385">AG928*AG930</f>
        <v>0</v>
      </c>
      <c r="AH941" s="347">
        <f t="shared" si="385"/>
        <v>0</v>
      </c>
      <c r="AI941" s="347">
        <f t="shared" si="385"/>
        <v>0</v>
      </c>
      <c r="AJ941" s="347">
        <f t="shared" si="385"/>
        <v>0</v>
      </c>
      <c r="AK941" s="347">
        <f t="shared" si="385"/>
        <v>0</v>
      </c>
      <c r="AL941" s="347">
        <f t="shared" si="385"/>
        <v>0</v>
      </c>
      <c r="AM941" s="407">
        <f>SUM(Y941:AL941)</f>
        <v>0</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211602.78099596652</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386">IF(AA768="kw",SUMPRODUCT($N$770:$N$925,$P$770:$P$925,AA770:AA925),SUMPRODUCT($E$770:$E$925,AA770:AA925))</f>
        <v>0</v>
      </c>
      <c r="AB944" s="326">
        <f t="shared" si="386"/>
        <v>0</v>
      </c>
      <c r="AC944" s="326">
        <f t="shared" si="386"/>
        <v>0</v>
      </c>
      <c r="AD944" s="326">
        <f t="shared" si="386"/>
        <v>0</v>
      </c>
      <c r="AE944" s="326">
        <f t="shared" si="386"/>
        <v>0</v>
      </c>
      <c r="AF944" s="326">
        <f t="shared" si="386"/>
        <v>0</v>
      </c>
      <c r="AG944" s="326">
        <f t="shared" si="386"/>
        <v>0</v>
      </c>
      <c r="AH944" s="326">
        <f t="shared" si="386"/>
        <v>0</v>
      </c>
      <c r="AI944" s="326">
        <f t="shared" si="386"/>
        <v>0</v>
      </c>
      <c r="AJ944" s="326">
        <f t="shared" si="386"/>
        <v>0</v>
      </c>
      <c r="AK944" s="326">
        <f t="shared" si="386"/>
        <v>0</v>
      </c>
      <c r="AL944" s="326">
        <f t="shared" si="386"/>
        <v>0</v>
      </c>
      <c r="AM944" s="386"/>
    </row>
    <row r="945" spans="1:39" ht="18.75" customHeight="1">
      <c r="B945" s="368" t="s">
        <v>586</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88" t="s">
        <v>526</v>
      </c>
      <c r="E948" s="253"/>
      <c r="F948" s="588"/>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25" t="s">
        <v>211</v>
      </c>
      <c r="C949" s="827" t="s">
        <v>33</v>
      </c>
      <c r="D949" s="284" t="s">
        <v>422</v>
      </c>
      <c r="E949" s="829" t="s">
        <v>209</v>
      </c>
      <c r="F949" s="830"/>
      <c r="G949" s="830"/>
      <c r="H949" s="830"/>
      <c r="I949" s="830"/>
      <c r="J949" s="830"/>
      <c r="K949" s="830"/>
      <c r="L949" s="830"/>
      <c r="M949" s="831"/>
      <c r="N949" s="832" t="s">
        <v>213</v>
      </c>
      <c r="O949" s="284" t="s">
        <v>423</v>
      </c>
      <c r="P949" s="829" t="s">
        <v>212</v>
      </c>
      <c r="Q949" s="830"/>
      <c r="R949" s="830"/>
      <c r="S949" s="830"/>
      <c r="T949" s="830"/>
      <c r="U949" s="830"/>
      <c r="V949" s="830"/>
      <c r="W949" s="830"/>
      <c r="X949" s="831"/>
      <c r="Y949" s="822" t="s">
        <v>243</v>
      </c>
      <c r="Z949" s="823"/>
      <c r="AA949" s="823"/>
      <c r="AB949" s="823"/>
      <c r="AC949" s="823"/>
      <c r="AD949" s="823"/>
      <c r="AE949" s="823"/>
      <c r="AF949" s="823"/>
      <c r="AG949" s="823"/>
      <c r="AH949" s="823"/>
      <c r="AI949" s="823"/>
      <c r="AJ949" s="823"/>
      <c r="AK949" s="823"/>
      <c r="AL949" s="823"/>
      <c r="AM949" s="824"/>
    </row>
    <row r="950" spans="1:39" ht="65.25" customHeight="1">
      <c r="B950" s="826"/>
      <c r="C950" s="828"/>
      <c r="D950" s="285">
        <v>2020</v>
      </c>
      <c r="E950" s="285">
        <v>2021</v>
      </c>
      <c r="F950" s="285">
        <v>2022</v>
      </c>
      <c r="G950" s="285">
        <v>2023</v>
      </c>
      <c r="H950" s="285">
        <v>2024</v>
      </c>
      <c r="I950" s="285">
        <v>2025</v>
      </c>
      <c r="J950" s="285">
        <v>2026</v>
      </c>
      <c r="K950" s="285">
        <v>2027</v>
      </c>
      <c r="L950" s="285">
        <v>2028</v>
      </c>
      <c r="M950" s="285">
        <v>2029</v>
      </c>
      <c r="N950" s="833"/>
      <c r="O950" s="285">
        <v>2020</v>
      </c>
      <c r="P950" s="285">
        <v>2021</v>
      </c>
      <c r="Q950" s="285">
        <v>2022</v>
      </c>
      <c r="R950" s="285">
        <v>2023</v>
      </c>
      <c r="S950" s="285">
        <v>2024</v>
      </c>
      <c r="T950" s="285">
        <v>2025</v>
      </c>
      <c r="U950" s="285">
        <v>2026</v>
      </c>
      <c r="V950" s="285">
        <v>2027</v>
      </c>
      <c r="W950" s="285">
        <v>2028</v>
      </c>
      <c r="X950" s="285">
        <v>2029</v>
      </c>
      <c r="Y950" s="285" t="str">
        <f>'1.  LRAMVA Summary'!D52</f>
        <v>R1 (kWh)</v>
      </c>
      <c r="Z950" s="285" t="str">
        <f>'1.  LRAMVA Summary'!E52</f>
        <v>Seasonal (kWh)</v>
      </c>
      <c r="AA950" s="285" t="str">
        <f>'1.  LRAMVA Summary'!F52</f>
        <v>R2 (kW)</v>
      </c>
      <c r="AB950" s="285" t="str">
        <f>'1.  LRAMVA Summary'!G52</f>
        <v>Street Lights (kWh)</v>
      </c>
      <c r="AC950" s="285" t="str">
        <f>'1.  LRAMVA Summary'!H52</f>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1"/>
      <c r="B951" s="517"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kWh</v>
      </c>
      <c r="AC951" s="291">
        <f>'1.  LRAMVA Summary'!H53</f>
        <v>0</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1"/>
      <c r="B952" s="503"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1">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1"/>
      <c r="B954" s="294" t="s">
        <v>346</v>
      </c>
      <c r="C954" s="291" t="s">
        <v>163</v>
      </c>
      <c r="D954" s="295"/>
      <c r="E954" s="295"/>
      <c r="F954" s="295"/>
      <c r="G954" s="295"/>
      <c r="H954" s="295"/>
      <c r="I954" s="295"/>
      <c r="J954" s="295"/>
      <c r="K954" s="295"/>
      <c r="L954" s="295"/>
      <c r="M954" s="295"/>
      <c r="N954" s="467"/>
      <c r="O954" s="295"/>
      <c r="P954" s="295"/>
      <c r="Q954" s="295"/>
      <c r="R954" s="295"/>
      <c r="S954" s="295"/>
      <c r="T954" s="295"/>
      <c r="U954" s="295"/>
      <c r="V954" s="295"/>
      <c r="W954" s="295"/>
      <c r="X954" s="295"/>
      <c r="Y954" s="411">
        <f t="shared" ref="Y954:AL954" si="387">Y953</f>
        <v>0</v>
      </c>
      <c r="Z954" s="411">
        <f t="shared" si="387"/>
        <v>0</v>
      </c>
      <c r="AA954" s="411">
        <f t="shared" si="387"/>
        <v>0</v>
      </c>
      <c r="AB954" s="411">
        <f t="shared" si="387"/>
        <v>0</v>
      </c>
      <c r="AC954" s="411">
        <f t="shared" si="387"/>
        <v>0</v>
      </c>
      <c r="AD954" s="411">
        <f t="shared" si="387"/>
        <v>0</v>
      </c>
      <c r="AE954" s="411">
        <f t="shared" si="387"/>
        <v>0</v>
      </c>
      <c r="AF954" s="411">
        <f t="shared" si="387"/>
        <v>0</v>
      </c>
      <c r="AG954" s="411">
        <f t="shared" si="387"/>
        <v>0</v>
      </c>
      <c r="AH954" s="411">
        <f t="shared" si="387"/>
        <v>0</v>
      </c>
      <c r="AI954" s="411">
        <f t="shared" si="387"/>
        <v>0</v>
      </c>
      <c r="AJ954" s="411">
        <f t="shared" si="387"/>
        <v>0</v>
      </c>
      <c r="AK954" s="411">
        <f t="shared" si="387"/>
        <v>0</v>
      </c>
      <c r="AL954" s="411">
        <f t="shared" si="387"/>
        <v>0</v>
      </c>
      <c r="AM954" s="297"/>
    </row>
    <row r="955" spans="1:39" ht="15" hidden="1" customHeight="1" outlineLevel="1">
      <c r="A955" s="531"/>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1">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1"/>
      <c r="B957" s="294" t="s">
        <v>346</v>
      </c>
      <c r="C957" s="291" t="s">
        <v>163</v>
      </c>
      <c r="D957" s="295"/>
      <c r="E957" s="295"/>
      <c r="F957" s="295"/>
      <c r="G957" s="295"/>
      <c r="H957" s="295"/>
      <c r="I957" s="295"/>
      <c r="J957" s="295"/>
      <c r="K957" s="295"/>
      <c r="L957" s="295"/>
      <c r="M957" s="295"/>
      <c r="N957" s="467"/>
      <c r="O957" s="295"/>
      <c r="P957" s="295"/>
      <c r="Q957" s="295"/>
      <c r="R957" s="295"/>
      <c r="S957" s="295"/>
      <c r="T957" s="295"/>
      <c r="U957" s="295"/>
      <c r="V957" s="295"/>
      <c r="W957" s="295"/>
      <c r="X957" s="295"/>
      <c r="Y957" s="411">
        <f t="shared" ref="Y957:AL957" si="388">Y956</f>
        <v>0</v>
      </c>
      <c r="Z957" s="411">
        <f t="shared" si="388"/>
        <v>0</v>
      </c>
      <c r="AA957" s="411">
        <f t="shared" si="388"/>
        <v>0</v>
      </c>
      <c r="AB957" s="411">
        <f t="shared" si="388"/>
        <v>0</v>
      </c>
      <c r="AC957" s="411">
        <f t="shared" si="388"/>
        <v>0</v>
      </c>
      <c r="AD957" s="411">
        <f t="shared" si="388"/>
        <v>0</v>
      </c>
      <c r="AE957" s="411">
        <f t="shared" si="388"/>
        <v>0</v>
      </c>
      <c r="AF957" s="411">
        <f t="shared" si="388"/>
        <v>0</v>
      </c>
      <c r="AG957" s="411">
        <f t="shared" si="388"/>
        <v>0</v>
      </c>
      <c r="AH957" s="411">
        <f t="shared" si="388"/>
        <v>0</v>
      </c>
      <c r="AI957" s="411">
        <f t="shared" si="388"/>
        <v>0</v>
      </c>
      <c r="AJ957" s="411">
        <f t="shared" si="388"/>
        <v>0</v>
      </c>
      <c r="AK957" s="411">
        <f t="shared" si="388"/>
        <v>0</v>
      </c>
      <c r="AL957" s="411">
        <f t="shared" si="388"/>
        <v>0</v>
      </c>
      <c r="AM957" s="297"/>
    </row>
    <row r="958" spans="1:39" ht="15" hidden="1" customHeight="1" outlineLevel="1">
      <c r="A958" s="531"/>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1">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1"/>
      <c r="B960" s="294" t="s">
        <v>346</v>
      </c>
      <c r="C960" s="291" t="s">
        <v>163</v>
      </c>
      <c r="D960" s="295"/>
      <c r="E960" s="295"/>
      <c r="F960" s="295"/>
      <c r="G960" s="295"/>
      <c r="H960" s="295"/>
      <c r="I960" s="295"/>
      <c r="J960" s="295"/>
      <c r="K960" s="295"/>
      <c r="L960" s="295"/>
      <c r="M960" s="295"/>
      <c r="N960" s="467"/>
      <c r="O960" s="295"/>
      <c r="P960" s="295"/>
      <c r="Q960" s="295"/>
      <c r="R960" s="295"/>
      <c r="S960" s="295"/>
      <c r="T960" s="295"/>
      <c r="U960" s="295"/>
      <c r="V960" s="295"/>
      <c r="W960" s="295"/>
      <c r="X960" s="295"/>
      <c r="Y960" s="411">
        <f t="shared" ref="Y960:AL960" si="389">Y959</f>
        <v>0</v>
      </c>
      <c r="Z960" s="411">
        <f t="shared" si="389"/>
        <v>0</v>
      </c>
      <c r="AA960" s="411">
        <f t="shared" si="389"/>
        <v>0</v>
      </c>
      <c r="AB960" s="411">
        <f t="shared" si="389"/>
        <v>0</v>
      </c>
      <c r="AC960" s="411">
        <f t="shared" si="389"/>
        <v>0</v>
      </c>
      <c r="AD960" s="411">
        <f t="shared" si="389"/>
        <v>0</v>
      </c>
      <c r="AE960" s="411">
        <f t="shared" si="389"/>
        <v>0</v>
      </c>
      <c r="AF960" s="411">
        <f t="shared" si="389"/>
        <v>0</v>
      </c>
      <c r="AG960" s="411">
        <f t="shared" si="389"/>
        <v>0</v>
      </c>
      <c r="AH960" s="411">
        <f t="shared" si="389"/>
        <v>0</v>
      </c>
      <c r="AI960" s="411">
        <f t="shared" si="389"/>
        <v>0</v>
      </c>
      <c r="AJ960" s="411">
        <f t="shared" si="389"/>
        <v>0</v>
      </c>
      <c r="AK960" s="411">
        <f t="shared" si="389"/>
        <v>0</v>
      </c>
      <c r="AL960" s="411">
        <f t="shared" si="389"/>
        <v>0</v>
      </c>
      <c r="AM960" s="297"/>
    </row>
    <row r="961" spans="1:39" ht="15" hidden="1" customHeight="1" outlineLevel="1">
      <c r="A961" s="531"/>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1">
        <v>4</v>
      </c>
      <c r="B962" s="519" t="s">
        <v>679</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1"/>
      <c r="B963" s="294" t="s">
        <v>346</v>
      </c>
      <c r="C963" s="291" t="s">
        <v>163</v>
      </c>
      <c r="D963" s="295"/>
      <c r="E963" s="295"/>
      <c r="F963" s="295"/>
      <c r="G963" s="295"/>
      <c r="H963" s="295"/>
      <c r="I963" s="295"/>
      <c r="J963" s="295"/>
      <c r="K963" s="295"/>
      <c r="L963" s="295"/>
      <c r="M963" s="295"/>
      <c r="N963" s="467"/>
      <c r="O963" s="295"/>
      <c r="P963" s="295"/>
      <c r="Q963" s="295"/>
      <c r="R963" s="295"/>
      <c r="S963" s="295"/>
      <c r="T963" s="295"/>
      <c r="U963" s="295"/>
      <c r="V963" s="295"/>
      <c r="W963" s="295"/>
      <c r="X963" s="295"/>
      <c r="Y963" s="411">
        <f t="shared" ref="Y963:AL963" si="390">Y962</f>
        <v>0</v>
      </c>
      <c r="Z963" s="411">
        <f t="shared" si="390"/>
        <v>0</v>
      </c>
      <c r="AA963" s="411">
        <f t="shared" si="390"/>
        <v>0</v>
      </c>
      <c r="AB963" s="411">
        <f t="shared" si="390"/>
        <v>0</v>
      </c>
      <c r="AC963" s="411">
        <f t="shared" si="390"/>
        <v>0</v>
      </c>
      <c r="AD963" s="411">
        <f t="shared" si="390"/>
        <v>0</v>
      </c>
      <c r="AE963" s="411">
        <f t="shared" si="390"/>
        <v>0</v>
      </c>
      <c r="AF963" s="411">
        <f t="shared" si="390"/>
        <v>0</v>
      </c>
      <c r="AG963" s="411">
        <f t="shared" si="390"/>
        <v>0</v>
      </c>
      <c r="AH963" s="411">
        <f t="shared" si="390"/>
        <v>0</v>
      </c>
      <c r="AI963" s="411">
        <f t="shared" si="390"/>
        <v>0</v>
      </c>
      <c r="AJ963" s="411">
        <f t="shared" si="390"/>
        <v>0</v>
      </c>
      <c r="AK963" s="411">
        <f t="shared" si="390"/>
        <v>0</v>
      </c>
      <c r="AL963" s="411">
        <f t="shared" si="390"/>
        <v>0</v>
      </c>
      <c r="AM963" s="297"/>
    </row>
    <row r="964" spans="1:39" ht="15" hidden="1" customHeight="1" outlineLevel="1">
      <c r="A964" s="531"/>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1">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1"/>
      <c r="B966" s="294" t="s">
        <v>346</v>
      </c>
      <c r="C966" s="291" t="s">
        <v>163</v>
      </c>
      <c r="D966" s="295"/>
      <c r="E966" s="295"/>
      <c r="F966" s="295"/>
      <c r="G966" s="295"/>
      <c r="H966" s="295"/>
      <c r="I966" s="295"/>
      <c r="J966" s="295"/>
      <c r="K966" s="295"/>
      <c r="L966" s="295"/>
      <c r="M966" s="295"/>
      <c r="N966" s="467"/>
      <c r="O966" s="295"/>
      <c r="P966" s="295"/>
      <c r="Q966" s="295"/>
      <c r="R966" s="295"/>
      <c r="S966" s="295"/>
      <c r="T966" s="295"/>
      <c r="U966" s="295"/>
      <c r="V966" s="295"/>
      <c r="W966" s="295"/>
      <c r="X966" s="295"/>
      <c r="Y966" s="411">
        <f t="shared" ref="Y966:AL966" si="391">Y965</f>
        <v>0</v>
      </c>
      <c r="Z966" s="411">
        <f t="shared" si="391"/>
        <v>0</v>
      </c>
      <c r="AA966" s="411">
        <f t="shared" si="391"/>
        <v>0</v>
      </c>
      <c r="AB966" s="411">
        <f t="shared" si="391"/>
        <v>0</v>
      </c>
      <c r="AC966" s="411">
        <f t="shared" si="391"/>
        <v>0</v>
      </c>
      <c r="AD966" s="411">
        <f t="shared" si="391"/>
        <v>0</v>
      </c>
      <c r="AE966" s="411">
        <f t="shared" si="391"/>
        <v>0</v>
      </c>
      <c r="AF966" s="411">
        <f t="shared" si="391"/>
        <v>0</v>
      </c>
      <c r="AG966" s="411">
        <f t="shared" si="391"/>
        <v>0</v>
      </c>
      <c r="AH966" s="411">
        <f t="shared" si="391"/>
        <v>0</v>
      </c>
      <c r="AI966" s="411">
        <f t="shared" si="391"/>
        <v>0</v>
      </c>
      <c r="AJ966" s="411">
        <f t="shared" si="391"/>
        <v>0</v>
      </c>
      <c r="AK966" s="411">
        <f t="shared" si="391"/>
        <v>0</v>
      </c>
      <c r="AL966" s="411">
        <f t="shared" si="391"/>
        <v>0</v>
      </c>
      <c r="AM966" s="297"/>
    </row>
    <row r="967" spans="1:39" ht="15" hidden="1" customHeight="1" outlineLevel="1">
      <c r="A967" s="531"/>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1"/>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1">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1"/>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 t="shared" ref="Y970:AL970" si="392">Y969</f>
        <v>0</v>
      </c>
      <c r="Z970" s="411">
        <f t="shared" si="392"/>
        <v>0</v>
      </c>
      <c r="AA970" s="411">
        <f t="shared" si="392"/>
        <v>0</v>
      </c>
      <c r="AB970" s="411">
        <f t="shared" si="392"/>
        <v>0</v>
      </c>
      <c r="AC970" s="411">
        <f t="shared" si="392"/>
        <v>0</v>
      </c>
      <c r="AD970" s="411">
        <f t="shared" si="392"/>
        <v>0</v>
      </c>
      <c r="AE970" s="411">
        <f t="shared" si="392"/>
        <v>0</v>
      </c>
      <c r="AF970" s="411">
        <f t="shared" si="392"/>
        <v>0</v>
      </c>
      <c r="AG970" s="411">
        <f t="shared" si="392"/>
        <v>0</v>
      </c>
      <c r="AH970" s="411">
        <f t="shared" si="392"/>
        <v>0</v>
      </c>
      <c r="AI970" s="411">
        <f t="shared" si="392"/>
        <v>0</v>
      </c>
      <c r="AJ970" s="411">
        <f t="shared" si="392"/>
        <v>0</v>
      </c>
      <c r="AK970" s="411">
        <f t="shared" si="392"/>
        <v>0</v>
      </c>
      <c r="AL970" s="411">
        <f t="shared" si="392"/>
        <v>0</v>
      </c>
      <c r="AM970" s="311"/>
    </row>
    <row r="971" spans="1:39" ht="15" hidden="1" customHeight="1" outlineLevel="1">
      <c r="A971" s="531"/>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1">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1"/>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 t="shared" ref="Y973:AL973" si="393">Y972</f>
        <v>0</v>
      </c>
      <c r="Z973" s="411">
        <f t="shared" si="393"/>
        <v>0</v>
      </c>
      <c r="AA973" s="411">
        <f t="shared" si="393"/>
        <v>0</v>
      </c>
      <c r="AB973" s="411">
        <f t="shared" si="393"/>
        <v>0</v>
      </c>
      <c r="AC973" s="411">
        <f t="shared" si="393"/>
        <v>0</v>
      </c>
      <c r="AD973" s="411">
        <f t="shared" si="393"/>
        <v>0</v>
      </c>
      <c r="AE973" s="411">
        <f t="shared" si="393"/>
        <v>0</v>
      </c>
      <c r="AF973" s="411">
        <f t="shared" si="393"/>
        <v>0</v>
      </c>
      <c r="AG973" s="411">
        <f t="shared" si="393"/>
        <v>0</v>
      </c>
      <c r="AH973" s="411">
        <f t="shared" si="393"/>
        <v>0</v>
      </c>
      <c r="AI973" s="411">
        <f t="shared" si="393"/>
        <v>0</v>
      </c>
      <c r="AJ973" s="411">
        <f t="shared" si="393"/>
        <v>0</v>
      </c>
      <c r="AK973" s="411">
        <f t="shared" si="393"/>
        <v>0</v>
      </c>
      <c r="AL973" s="411">
        <f t="shared" si="393"/>
        <v>0</v>
      </c>
      <c r="AM973" s="311"/>
    </row>
    <row r="974" spans="1:39" ht="15" hidden="1" customHeight="1" outlineLevel="1">
      <c r="A974" s="531"/>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1">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1"/>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 t="shared" ref="Y976:AL976" si="394">Y975</f>
        <v>0</v>
      </c>
      <c r="Z976" s="411">
        <f t="shared" si="394"/>
        <v>0</v>
      </c>
      <c r="AA976" s="411">
        <f t="shared" si="394"/>
        <v>0</v>
      </c>
      <c r="AB976" s="411">
        <f t="shared" si="394"/>
        <v>0</v>
      </c>
      <c r="AC976" s="411">
        <f t="shared" si="394"/>
        <v>0</v>
      </c>
      <c r="AD976" s="411">
        <f t="shared" si="394"/>
        <v>0</v>
      </c>
      <c r="AE976" s="411">
        <f t="shared" si="394"/>
        <v>0</v>
      </c>
      <c r="AF976" s="411">
        <f t="shared" si="394"/>
        <v>0</v>
      </c>
      <c r="AG976" s="411">
        <f t="shared" si="394"/>
        <v>0</v>
      </c>
      <c r="AH976" s="411">
        <f t="shared" si="394"/>
        <v>0</v>
      </c>
      <c r="AI976" s="411">
        <f t="shared" si="394"/>
        <v>0</v>
      </c>
      <c r="AJ976" s="411">
        <f t="shared" si="394"/>
        <v>0</v>
      </c>
      <c r="AK976" s="411">
        <f t="shared" si="394"/>
        <v>0</v>
      </c>
      <c r="AL976" s="411">
        <f t="shared" si="394"/>
        <v>0</v>
      </c>
      <c r="AM976" s="311"/>
    </row>
    <row r="977" spans="1:39" ht="15" hidden="1" customHeight="1" outlineLevel="1">
      <c r="A977" s="531"/>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1">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1"/>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 t="shared" ref="Y979:AL979" si="395">Y978</f>
        <v>0</v>
      </c>
      <c r="Z979" s="411">
        <f t="shared" si="395"/>
        <v>0</v>
      </c>
      <c r="AA979" s="411">
        <f t="shared" si="395"/>
        <v>0</v>
      </c>
      <c r="AB979" s="411">
        <f t="shared" si="395"/>
        <v>0</v>
      </c>
      <c r="AC979" s="411">
        <f t="shared" si="395"/>
        <v>0</v>
      </c>
      <c r="AD979" s="411">
        <f t="shared" si="395"/>
        <v>0</v>
      </c>
      <c r="AE979" s="411">
        <f t="shared" si="395"/>
        <v>0</v>
      </c>
      <c r="AF979" s="411">
        <f t="shared" si="395"/>
        <v>0</v>
      </c>
      <c r="AG979" s="411">
        <f t="shared" si="395"/>
        <v>0</v>
      </c>
      <c r="AH979" s="411">
        <f t="shared" si="395"/>
        <v>0</v>
      </c>
      <c r="AI979" s="411">
        <f t="shared" si="395"/>
        <v>0</v>
      </c>
      <c r="AJ979" s="411">
        <f t="shared" si="395"/>
        <v>0</v>
      </c>
      <c r="AK979" s="411">
        <f t="shared" si="395"/>
        <v>0</v>
      </c>
      <c r="AL979" s="411">
        <f t="shared" si="395"/>
        <v>0</v>
      </c>
      <c r="AM979" s="311"/>
    </row>
    <row r="980" spans="1:39" ht="15" hidden="1" customHeight="1" outlineLevel="1">
      <c r="A980" s="531"/>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1">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1"/>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 t="shared" ref="Y982:AL982" si="396">Y981</f>
        <v>0</v>
      </c>
      <c r="Z982" s="411">
        <f t="shared" si="396"/>
        <v>0</v>
      </c>
      <c r="AA982" s="411">
        <f t="shared" si="396"/>
        <v>0</v>
      </c>
      <c r="AB982" s="411">
        <f t="shared" si="396"/>
        <v>0</v>
      </c>
      <c r="AC982" s="411">
        <f t="shared" si="396"/>
        <v>0</v>
      </c>
      <c r="AD982" s="411">
        <f t="shared" si="396"/>
        <v>0</v>
      </c>
      <c r="AE982" s="411">
        <f t="shared" si="396"/>
        <v>0</v>
      </c>
      <c r="AF982" s="411">
        <f t="shared" si="396"/>
        <v>0</v>
      </c>
      <c r="AG982" s="411">
        <f t="shared" si="396"/>
        <v>0</v>
      </c>
      <c r="AH982" s="411">
        <f t="shared" si="396"/>
        <v>0</v>
      </c>
      <c r="AI982" s="411">
        <f t="shared" si="396"/>
        <v>0</v>
      </c>
      <c r="AJ982" s="411">
        <f t="shared" si="396"/>
        <v>0</v>
      </c>
      <c r="AK982" s="411">
        <f t="shared" si="396"/>
        <v>0</v>
      </c>
      <c r="AL982" s="411">
        <f t="shared" si="396"/>
        <v>0</v>
      </c>
      <c r="AM982" s="311"/>
    </row>
    <row r="983" spans="1:39" ht="15" hidden="1" customHeight="1" outlineLevel="1">
      <c r="A983" s="531"/>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1"/>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1">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1"/>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 t="shared" ref="Y986:AL986" si="397">Y985</f>
        <v>0</v>
      </c>
      <c r="Z986" s="411">
        <f t="shared" si="397"/>
        <v>0</v>
      </c>
      <c r="AA986" s="411">
        <f t="shared" si="397"/>
        <v>0</v>
      </c>
      <c r="AB986" s="411">
        <f t="shared" si="397"/>
        <v>0</v>
      </c>
      <c r="AC986" s="411">
        <f t="shared" si="397"/>
        <v>0</v>
      </c>
      <c r="AD986" s="411">
        <f t="shared" si="397"/>
        <v>0</v>
      </c>
      <c r="AE986" s="411">
        <f t="shared" si="397"/>
        <v>0</v>
      </c>
      <c r="AF986" s="411">
        <f t="shared" si="397"/>
        <v>0</v>
      </c>
      <c r="AG986" s="411">
        <f t="shared" si="397"/>
        <v>0</v>
      </c>
      <c r="AH986" s="411">
        <f t="shared" si="397"/>
        <v>0</v>
      </c>
      <c r="AI986" s="411">
        <f t="shared" si="397"/>
        <v>0</v>
      </c>
      <c r="AJ986" s="411">
        <f t="shared" si="397"/>
        <v>0</v>
      </c>
      <c r="AK986" s="411">
        <f t="shared" si="397"/>
        <v>0</v>
      </c>
      <c r="AL986" s="411">
        <f t="shared" si="397"/>
        <v>0</v>
      </c>
      <c r="AM986" s="297"/>
    </row>
    <row r="987" spans="1:39" ht="15" hidden="1" customHeight="1" outlineLevel="1">
      <c r="A987" s="531"/>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3"/>
      <c r="AA987" s="423"/>
      <c r="AB987" s="423"/>
      <c r="AC987" s="423"/>
      <c r="AD987" s="423"/>
      <c r="AE987" s="423"/>
      <c r="AF987" s="423"/>
      <c r="AG987" s="423"/>
      <c r="AH987" s="423"/>
      <c r="AI987" s="423"/>
      <c r="AJ987" s="423"/>
      <c r="AK987" s="423"/>
      <c r="AL987" s="423"/>
      <c r="AM987" s="306"/>
    </row>
    <row r="988" spans="1:39" ht="28.5" hidden="1" customHeight="1" outlineLevel="1">
      <c r="A988" s="531">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1"/>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 t="shared" ref="Y989:AL989" si="398">Y988</f>
        <v>0</v>
      </c>
      <c r="Z989" s="411">
        <f t="shared" si="398"/>
        <v>0</v>
      </c>
      <c r="AA989" s="411">
        <f t="shared" si="398"/>
        <v>0</v>
      </c>
      <c r="AB989" s="411">
        <f t="shared" si="398"/>
        <v>0</v>
      </c>
      <c r="AC989" s="411">
        <f t="shared" si="398"/>
        <v>0</v>
      </c>
      <c r="AD989" s="411">
        <f t="shared" si="398"/>
        <v>0</v>
      </c>
      <c r="AE989" s="411">
        <f t="shared" si="398"/>
        <v>0</v>
      </c>
      <c r="AF989" s="411">
        <f t="shared" si="398"/>
        <v>0</v>
      </c>
      <c r="AG989" s="411">
        <f t="shared" si="398"/>
        <v>0</v>
      </c>
      <c r="AH989" s="411">
        <f t="shared" si="398"/>
        <v>0</v>
      </c>
      <c r="AI989" s="411">
        <f t="shared" si="398"/>
        <v>0</v>
      </c>
      <c r="AJ989" s="411">
        <f t="shared" si="398"/>
        <v>0</v>
      </c>
      <c r="AK989" s="411">
        <f t="shared" si="398"/>
        <v>0</v>
      </c>
      <c r="AL989" s="411">
        <f t="shared" si="398"/>
        <v>0</v>
      </c>
      <c r="AM989" s="297"/>
    </row>
    <row r="990" spans="1:39" ht="15" hidden="1" customHeight="1" outlineLevel="1">
      <c r="A990" s="531"/>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1">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1"/>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 t="shared" ref="Y992:AL992" si="399">Y991</f>
        <v>0</v>
      </c>
      <c r="Z992" s="411">
        <f t="shared" si="399"/>
        <v>0</v>
      </c>
      <c r="AA992" s="411">
        <f t="shared" si="399"/>
        <v>0</v>
      </c>
      <c r="AB992" s="411">
        <f t="shared" si="399"/>
        <v>0</v>
      </c>
      <c r="AC992" s="411">
        <f t="shared" si="399"/>
        <v>0</v>
      </c>
      <c r="AD992" s="411">
        <f t="shared" si="399"/>
        <v>0</v>
      </c>
      <c r="AE992" s="411">
        <f t="shared" si="399"/>
        <v>0</v>
      </c>
      <c r="AF992" s="411">
        <f t="shared" si="399"/>
        <v>0</v>
      </c>
      <c r="AG992" s="411">
        <f t="shared" si="399"/>
        <v>0</v>
      </c>
      <c r="AH992" s="411">
        <f t="shared" si="399"/>
        <v>0</v>
      </c>
      <c r="AI992" s="411">
        <f t="shared" si="399"/>
        <v>0</v>
      </c>
      <c r="AJ992" s="411">
        <f t="shared" si="399"/>
        <v>0</v>
      </c>
      <c r="AK992" s="411">
        <f t="shared" si="399"/>
        <v>0</v>
      </c>
      <c r="AL992" s="411">
        <f t="shared" si="399"/>
        <v>0</v>
      </c>
      <c r="AM992" s="306"/>
    </row>
    <row r="993" spans="1:40" ht="15" hidden="1" customHeight="1" outlineLevel="1">
      <c r="A993" s="531"/>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1"/>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1">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1"/>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 t="shared" ref="Y996:AL996" si="400">Y995</f>
        <v>0</v>
      </c>
      <c r="Z996" s="411">
        <f t="shared" si="400"/>
        <v>0</v>
      </c>
      <c r="AA996" s="411">
        <f t="shared" si="400"/>
        <v>0</v>
      </c>
      <c r="AB996" s="411">
        <f t="shared" si="400"/>
        <v>0</v>
      </c>
      <c r="AC996" s="411">
        <f t="shared" si="400"/>
        <v>0</v>
      </c>
      <c r="AD996" s="411">
        <f t="shared" si="400"/>
        <v>0</v>
      </c>
      <c r="AE996" s="411">
        <f t="shared" si="400"/>
        <v>0</v>
      </c>
      <c r="AF996" s="411">
        <f t="shared" si="400"/>
        <v>0</v>
      </c>
      <c r="AG996" s="411">
        <f t="shared" si="400"/>
        <v>0</v>
      </c>
      <c r="AH996" s="411">
        <f t="shared" si="400"/>
        <v>0</v>
      </c>
      <c r="AI996" s="411">
        <f t="shared" si="400"/>
        <v>0</v>
      </c>
      <c r="AJ996" s="411">
        <f t="shared" si="400"/>
        <v>0</v>
      </c>
      <c r="AK996" s="411">
        <f t="shared" si="400"/>
        <v>0</v>
      </c>
      <c r="AL996" s="411">
        <f t="shared" si="400"/>
        <v>0</v>
      </c>
      <c r="AM996" s="297"/>
    </row>
    <row r="997" spans="1:40" ht="15" hidden="1" customHeight="1" outlineLevel="1">
      <c r="A997" s="531"/>
      <c r="B997" s="315"/>
      <c r="C997" s="305"/>
      <c r="D997" s="291"/>
      <c r="E997" s="291"/>
      <c r="F997" s="291"/>
      <c r="G997" s="291"/>
      <c r="H997" s="291"/>
      <c r="I997" s="291"/>
      <c r="J997" s="291"/>
      <c r="K997" s="291"/>
      <c r="L997" s="291"/>
      <c r="M997" s="291"/>
      <c r="N997" s="467"/>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8"/>
    </row>
    <row r="998" spans="1:40" s="309" customFormat="1" ht="15.75" hidden="1" outlineLevel="1">
      <c r="A998" s="531"/>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6"/>
      <c r="AN998" s="629"/>
    </row>
    <row r="999" spans="1:40" hidden="1" outlineLevel="1">
      <c r="A999" s="531">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0">
        <f>SUM(Y999:AL999)</f>
        <v>0</v>
      </c>
      <c r="AN999" s="628"/>
    </row>
    <row r="1000" spans="1:40" hidden="1" outlineLevel="1">
      <c r="A1000" s="531"/>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401">AA999</f>
        <v>0</v>
      </c>
      <c r="AB1000" s="411">
        <f t="shared" si="401"/>
        <v>0</v>
      </c>
      <c r="AC1000" s="411">
        <f t="shared" si="401"/>
        <v>0</v>
      </c>
      <c r="AD1000" s="411">
        <f>AD999</f>
        <v>0</v>
      </c>
      <c r="AE1000" s="411">
        <f t="shared" si="401"/>
        <v>0</v>
      </c>
      <c r="AF1000" s="411">
        <f t="shared" si="401"/>
        <v>0</v>
      </c>
      <c r="AG1000" s="411">
        <f t="shared" si="401"/>
        <v>0</v>
      </c>
      <c r="AH1000" s="411">
        <f t="shared" si="401"/>
        <v>0</v>
      </c>
      <c r="AI1000" s="411">
        <f t="shared" si="401"/>
        <v>0</v>
      </c>
      <c r="AJ1000" s="411">
        <f t="shared" si="401"/>
        <v>0</v>
      </c>
      <c r="AK1000" s="411">
        <f t="shared" si="401"/>
        <v>0</v>
      </c>
      <c r="AL1000" s="411">
        <f t="shared" si="401"/>
        <v>0</v>
      </c>
      <c r="AM1000" s="297"/>
    </row>
    <row r="1001" spans="1:40" hidden="1" outlineLevel="1">
      <c r="A1001" s="531"/>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1">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1"/>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402">Z1002</f>
        <v>0</v>
      </c>
      <c r="AA1003" s="411">
        <f t="shared" si="402"/>
        <v>0</v>
      </c>
      <c r="AB1003" s="411">
        <f t="shared" si="402"/>
        <v>0</v>
      </c>
      <c r="AC1003" s="411">
        <f t="shared" si="402"/>
        <v>0</v>
      </c>
      <c r="AD1003" s="411">
        <f t="shared" si="402"/>
        <v>0</v>
      </c>
      <c r="AE1003" s="411">
        <f t="shared" si="402"/>
        <v>0</v>
      </c>
      <c r="AF1003" s="411">
        <f t="shared" si="402"/>
        <v>0</v>
      </c>
      <c r="AG1003" s="411">
        <f t="shared" si="402"/>
        <v>0</v>
      </c>
      <c r="AH1003" s="411">
        <f t="shared" si="402"/>
        <v>0</v>
      </c>
      <c r="AI1003" s="411">
        <f t="shared" si="402"/>
        <v>0</v>
      </c>
      <c r="AJ1003" s="411">
        <f t="shared" si="402"/>
        <v>0</v>
      </c>
      <c r="AK1003" s="411">
        <f t="shared" si="402"/>
        <v>0</v>
      </c>
      <c r="AL1003" s="411">
        <f>AL1002</f>
        <v>0</v>
      </c>
      <c r="AM1003" s="297"/>
    </row>
    <row r="1004" spans="1:40" s="283" customFormat="1" hidden="1" outlineLevel="1">
      <c r="A1004" s="531"/>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1"/>
      <c r="B1005" s="518"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1">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1"/>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403">Z1006</f>
        <v>0</v>
      </c>
      <c r="AA1007" s="411">
        <f t="shared" si="403"/>
        <v>0</v>
      </c>
      <c r="AB1007" s="411">
        <f t="shared" si="403"/>
        <v>0</v>
      </c>
      <c r="AC1007" s="411">
        <f t="shared" si="403"/>
        <v>0</v>
      </c>
      <c r="AD1007" s="411">
        <f t="shared" si="403"/>
        <v>0</v>
      </c>
      <c r="AE1007" s="411">
        <f t="shared" si="403"/>
        <v>0</v>
      </c>
      <c r="AF1007" s="411">
        <f t="shared" si="403"/>
        <v>0</v>
      </c>
      <c r="AG1007" s="411">
        <f t="shared" si="403"/>
        <v>0</v>
      </c>
      <c r="AH1007" s="411">
        <f t="shared" si="403"/>
        <v>0</v>
      </c>
      <c r="AI1007" s="411">
        <f t="shared" si="403"/>
        <v>0</v>
      </c>
      <c r="AJ1007" s="411">
        <f t="shared" si="403"/>
        <v>0</v>
      </c>
      <c r="AK1007" s="411">
        <f t="shared" si="403"/>
        <v>0</v>
      </c>
      <c r="AL1007" s="411">
        <f t="shared" si="403"/>
        <v>0</v>
      </c>
      <c r="AM1007" s="306"/>
    </row>
    <row r="1008" spans="1:40" hidden="1" outlineLevel="1">
      <c r="A1008" s="531"/>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1">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1"/>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404">Z1009</f>
        <v>0</v>
      </c>
      <c r="AA1010" s="411">
        <f t="shared" si="404"/>
        <v>0</v>
      </c>
      <c r="AB1010" s="411">
        <f t="shared" si="404"/>
        <v>0</v>
      </c>
      <c r="AC1010" s="411">
        <f t="shared" si="404"/>
        <v>0</v>
      </c>
      <c r="AD1010" s="411">
        <f t="shared" si="404"/>
        <v>0</v>
      </c>
      <c r="AE1010" s="411">
        <f t="shared" si="404"/>
        <v>0</v>
      </c>
      <c r="AF1010" s="411">
        <f t="shared" si="404"/>
        <v>0</v>
      </c>
      <c r="AG1010" s="411">
        <f t="shared" si="404"/>
        <v>0</v>
      </c>
      <c r="AH1010" s="411">
        <f t="shared" si="404"/>
        <v>0</v>
      </c>
      <c r="AI1010" s="411">
        <f t="shared" si="404"/>
        <v>0</v>
      </c>
      <c r="AJ1010" s="411">
        <f t="shared" si="404"/>
        <v>0</v>
      </c>
      <c r="AK1010" s="411">
        <f t="shared" si="404"/>
        <v>0</v>
      </c>
      <c r="AL1010" s="411">
        <f t="shared" si="404"/>
        <v>0</v>
      </c>
      <c r="AM1010" s="306"/>
    </row>
    <row r="1011" spans="1:39" hidden="1" outlineLevel="1">
      <c r="A1011" s="531"/>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1">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1"/>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405">Z1012</f>
        <v>0</v>
      </c>
      <c r="AA1013" s="411">
        <f t="shared" si="405"/>
        <v>0</v>
      </c>
      <c r="AB1013" s="411">
        <f t="shared" si="405"/>
        <v>0</v>
      </c>
      <c r="AC1013" s="411">
        <f t="shared" si="405"/>
        <v>0</v>
      </c>
      <c r="AD1013" s="411">
        <f t="shared" si="405"/>
        <v>0</v>
      </c>
      <c r="AE1013" s="411">
        <f t="shared" si="405"/>
        <v>0</v>
      </c>
      <c r="AF1013" s="411">
        <f t="shared" si="405"/>
        <v>0</v>
      </c>
      <c r="AG1013" s="411">
        <f t="shared" si="405"/>
        <v>0</v>
      </c>
      <c r="AH1013" s="411">
        <f t="shared" si="405"/>
        <v>0</v>
      </c>
      <c r="AI1013" s="411">
        <f t="shared" si="405"/>
        <v>0</v>
      </c>
      <c r="AJ1013" s="411">
        <f t="shared" si="405"/>
        <v>0</v>
      </c>
      <c r="AK1013" s="411">
        <f t="shared" si="405"/>
        <v>0</v>
      </c>
      <c r="AL1013" s="411">
        <f t="shared" si="405"/>
        <v>0</v>
      </c>
      <c r="AM1013" s="297"/>
    </row>
    <row r="1014" spans="1:39" hidden="1" outlineLevel="1">
      <c r="A1014" s="531"/>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1">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1"/>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406">Y1015</f>
        <v>0</v>
      </c>
      <c r="Z1016" s="411">
        <f t="shared" si="406"/>
        <v>0</v>
      </c>
      <c r="AA1016" s="411">
        <f t="shared" si="406"/>
        <v>0</v>
      </c>
      <c r="AB1016" s="411">
        <f t="shared" si="406"/>
        <v>0</v>
      </c>
      <c r="AC1016" s="411">
        <f t="shared" si="406"/>
        <v>0</v>
      </c>
      <c r="AD1016" s="411">
        <f t="shared" si="406"/>
        <v>0</v>
      </c>
      <c r="AE1016" s="411">
        <f t="shared" si="406"/>
        <v>0</v>
      </c>
      <c r="AF1016" s="411">
        <f t="shared" si="406"/>
        <v>0</v>
      </c>
      <c r="AG1016" s="411">
        <f t="shared" si="406"/>
        <v>0</v>
      </c>
      <c r="AH1016" s="411">
        <f t="shared" si="406"/>
        <v>0</v>
      </c>
      <c r="AI1016" s="411">
        <f t="shared" si="406"/>
        <v>0</v>
      </c>
      <c r="AJ1016" s="411">
        <f t="shared" si="406"/>
        <v>0</v>
      </c>
      <c r="AK1016" s="411">
        <f t="shared" si="406"/>
        <v>0</v>
      </c>
      <c r="AL1016" s="411">
        <f t="shared" si="406"/>
        <v>0</v>
      </c>
      <c r="AM1016" s="306"/>
    </row>
    <row r="1017" spans="1:39" ht="15.75" hidden="1" outlineLevel="1">
      <c r="A1017" s="531"/>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1"/>
      <c r="B1018" s="517"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1"/>
      <c r="B1019" s="503"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1">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1"/>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 t="shared" ref="Y1021:AL1021" si="407">Y1020</f>
        <v>0</v>
      </c>
      <c r="Z1021" s="411">
        <f t="shared" si="407"/>
        <v>0</v>
      </c>
      <c r="AA1021" s="411">
        <f t="shared" si="407"/>
        <v>0</v>
      </c>
      <c r="AB1021" s="411">
        <f t="shared" si="407"/>
        <v>0</v>
      </c>
      <c r="AC1021" s="411">
        <f t="shared" si="407"/>
        <v>0</v>
      </c>
      <c r="AD1021" s="411">
        <f t="shared" si="407"/>
        <v>0</v>
      </c>
      <c r="AE1021" s="411">
        <f t="shared" si="407"/>
        <v>0</v>
      </c>
      <c r="AF1021" s="411">
        <f t="shared" si="407"/>
        <v>0</v>
      </c>
      <c r="AG1021" s="411">
        <f t="shared" si="407"/>
        <v>0</v>
      </c>
      <c r="AH1021" s="411">
        <f t="shared" si="407"/>
        <v>0</v>
      </c>
      <c r="AI1021" s="411">
        <f t="shared" si="407"/>
        <v>0</v>
      </c>
      <c r="AJ1021" s="411">
        <f t="shared" si="407"/>
        <v>0</v>
      </c>
      <c r="AK1021" s="411">
        <f t="shared" si="407"/>
        <v>0</v>
      </c>
      <c r="AL1021" s="411">
        <f t="shared" si="407"/>
        <v>0</v>
      </c>
      <c r="AM1021" s="306"/>
    </row>
    <row r="1022" spans="1:39" ht="15" hidden="1" customHeight="1" outlineLevel="1">
      <c r="A1022" s="531"/>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1">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1"/>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 t="shared" ref="Y1024:AL1024" si="408">Y1023</f>
        <v>0</v>
      </c>
      <c r="Z1024" s="411">
        <f t="shared" si="408"/>
        <v>0</v>
      </c>
      <c r="AA1024" s="411">
        <f t="shared" si="408"/>
        <v>0</v>
      </c>
      <c r="AB1024" s="411">
        <f t="shared" si="408"/>
        <v>0</v>
      </c>
      <c r="AC1024" s="411">
        <f t="shared" si="408"/>
        <v>0</v>
      </c>
      <c r="AD1024" s="411">
        <f t="shared" si="408"/>
        <v>0</v>
      </c>
      <c r="AE1024" s="411">
        <f t="shared" si="408"/>
        <v>0</v>
      </c>
      <c r="AF1024" s="411">
        <f t="shared" si="408"/>
        <v>0</v>
      </c>
      <c r="AG1024" s="411">
        <f t="shared" si="408"/>
        <v>0</v>
      </c>
      <c r="AH1024" s="411">
        <f t="shared" si="408"/>
        <v>0</v>
      </c>
      <c r="AI1024" s="411">
        <f t="shared" si="408"/>
        <v>0</v>
      </c>
      <c r="AJ1024" s="411">
        <f t="shared" si="408"/>
        <v>0</v>
      </c>
      <c r="AK1024" s="411">
        <f t="shared" si="408"/>
        <v>0</v>
      </c>
      <c r="AL1024" s="411">
        <f t="shared" si="408"/>
        <v>0</v>
      </c>
      <c r="AM1024" s="306"/>
    </row>
    <row r="1025" spans="1:39" ht="15" hidden="1" customHeight="1" outlineLevel="1">
      <c r="A1025" s="531"/>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1">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1"/>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 t="shared" ref="Y1027:AL1027" si="409">Y1026</f>
        <v>0</v>
      </c>
      <c r="Z1027" s="411">
        <f t="shared" si="409"/>
        <v>0</v>
      </c>
      <c r="AA1027" s="411">
        <f t="shared" si="409"/>
        <v>0</v>
      </c>
      <c r="AB1027" s="411">
        <f t="shared" si="409"/>
        <v>0</v>
      </c>
      <c r="AC1027" s="411">
        <f t="shared" si="409"/>
        <v>0</v>
      </c>
      <c r="AD1027" s="411">
        <f t="shared" si="409"/>
        <v>0</v>
      </c>
      <c r="AE1027" s="411">
        <f t="shared" si="409"/>
        <v>0</v>
      </c>
      <c r="AF1027" s="411">
        <f t="shared" si="409"/>
        <v>0</v>
      </c>
      <c r="AG1027" s="411">
        <f t="shared" si="409"/>
        <v>0</v>
      </c>
      <c r="AH1027" s="411">
        <f t="shared" si="409"/>
        <v>0</v>
      </c>
      <c r="AI1027" s="411">
        <f t="shared" si="409"/>
        <v>0</v>
      </c>
      <c r="AJ1027" s="411">
        <f t="shared" si="409"/>
        <v>0</v>
      </c>
      <c r="AK1027" s="411">
        <f t="shared" si="409"/>
        <v>0</v>
      </c>
      <c r="AL1027" s="411">
        <f t="shared" si="409"/>
        <v>0</v>
      </c>
      <c r="AM1027" s="306"/>
    </row>
    <row r="1028" spans="1:39" ht="15" hidden="1" customHeight="1" outlineLevel="1">
      <c r="A1028" s="531"/>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1">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1"/>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 t="shared" ref="Y1030:AL1030" si="410">Y1029</f>
        <v>0</v>
      </c>
      <c r="Z1030" s="411">
        <f t="shared" si="410"/>
        <v>0</v>
      </c>
      <c r="AA1030" s="411">
        <f t="shared" si="410"/>
        <v>0</v>
      </c>
      <c r="AB1030" s="411">
        <f t="shared" si="410"/>
        <v>0</v>
      </c>
      <c r="AC1030" s="411">
        <f t="shared" si="410"/>
        <v>0</v>
      </c>
      <c r="AD1030" s="411">
        <f t="shared" si="410"/>
        <v>0</v>
      </c>
      <c r="AE1030" s="411">
        <f t="shared" si="410"/>
        <v>0</v>
      </c>
      <c r="AF1030" s="411">
        <f t="shared" si="410"/>
        <v>0</v>
      </c>
      <c r="AG1030" s="411">
        <f t="shared" si="410"/>
        <v>0</v>
      </c>
      <c r="AH1030" s="411">
        <f t="shared" si="410"/>
        <v>0</v>
      </c>
      <c r="AI1030" s="411">
        <f t="shared" si="410"/>
        <v>0</v>
      </c>
      <c r="AJ1030" s="411">
        <f t="shared" si="410"/>
        <v>0</v>
      </c>
      <c r="AK1030" s="411">
        <f t="shared" si="410"/>
        <v>0</v>
      </c>
      <c r="AL1030" s="411">
        <f t="shared" si="410"/>
        <v>0</v>
      </c>
      <c r="AM1030" s="306"/>
    </row>
    <row r="1031" spans="1:39" ht="15" hidden="1" customHeight="1" outlineLevel="1">
      <c r="A1031" s="531"/>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1"/>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1">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1"/>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 t="shared" ref="Y1034:AL1034" si="411">Y1033</f>
        <v>0</v>
      </c>
      <c r="Z1034" s="411">
        <f t="shared" si="411"/>
        <v>0</v>
      </c>
      <c r="AA1034" s="411">
        <f t="shared" si="411"/>
        <v>0</v>
      </c>
      <c r="AB1034" s="411">
        <f t="shared" si="411"/>
        <v>0</v>
      </c>
      <c r="AC1034" s="411">
        <f t="shared" si="411"/>
        <v>0</v>
      </c>
      <c r="AD1034" s="411">
        <f t="shared" si="411"/>
        <v>0</v>
      </c>
      <c r="AE1034" s="411">
        <f t="shared" si="411"/>
        <v>0</v>
      </c>
      <c r="AF1034" s="411">
        <f t="shared" si="411"/>
        <v>0</v>
      </c>
      <c r="AG1034" s="411">
        <f t="shared" si="411"/>
        <v>0</v>
      </c>
      <c r="AH1034" s="411">
        <f t="shared" si="411"/>
        <v>0</v>
      </c>
      <c r="AI1034" s="411">
        <f t="shared" si="411"/>
        <v>0</v>
      </c>
      <c r="AJ1034" s="411">
        <f t="shared" si="411"/>
        <v>0</v>
      </c>
      <c r="AK1034" s="411">
        <f t="shared" si="411"/>
        <v>0</v>
      </c>
      <c r="AL1034" s="411">
        <f t="shared" si="411"/>
        <v>0</v>
      </c>
      <c r="AM1034" s="306"/>
    </row>
    <row r="1035" spans="1:39" ht="15" hidden="1" customHeight="1" outlineLevel="1">
      <c r="A1035" s="531"/>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1">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1"/>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 t="shared" ref="Y1037:AL1037" si="412">Y1036</f>
        <v>0</v>
      </c>
      <c r="Z1037" s="411">
        <f t="shared" si="412"/>
        <v>0</v>
      </c>
      <c r="AA1037" s="411">
        <f t="shared" si="412"/>
        <v>0</v>
      </c>
      <c r="AB1037" s="411">
        <f t="shared" si="412"/>
        <v>0</v>
      </c>
      <c r="AC1037" s="411">
        <f t="shared" si="412"/>
        <v>0</v>
      </c>
      <c r="AD1037" s="411">
        <f t="shared" si="412"/>
        <v>0</v>
      </c>
      <c r="AE1037" s="411">
        <f t="shared" si="412"/>
        <v>0</v>
      </c>
      <c r="AF1037" s="411">
        <f t="shared" si="412"/>
        <v>0</v>
      </c>
      <c r="AG1037" s="411">
        <f t="shared" si="412"/>
        <v>0</v>
      </c>
      <c r="AH1037" s="411">
        <f t="shared" si="412"/>
        <v>0</v>
      </c>
      <c r="AI1037" s="411">
        <f t="shared" si="412"/>
        <v>0</v>
      </c>
      <c r="AJ1037" s="411">
        <f t="shared" si="412"/>
        <v>0</v>
      </c>
      <c r="AK1037" s="411">
        <f t="shared" si="412"/>
        <v>0</v>
      </c>
      <c r="AL1037" s="411">
        <f t="shared" si="412"/>
        <v>0</v>
      </c>
      <c r="AM1037" s="306"/>
    </row>
    <row r="1038" spans="1:39" ht="15" hidden="1" customHeight="1" outlineLevel="1">
      <c r="A1038" s="531"/>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1">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1"/>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 t="shared" ref="Y1040:AL1040" si="413">Y1039</f>
        <v>0</v>
      </c>
      <c r="Z1040" s="411">
        <f t="shared" si="413"/>
        <v>0</v>
      </c>
      <c r="AA1040" s="411">
        <f t="shared" si="413"/>
        <v>0</v>
      </c>
      <c r="AB1040" s="411">
        <f t="shared" si="413"/>
        <v>0</v>
      </c>
      <c r="AC1040" s="411">
        <f t="shared" si="413"/>
        <v>0</v>
      </c>
      <c r="AD1040" s="411">
        <f t="shared" si="413"/>
        <v>0</v>
      </c>
      <c r="AE1040" s="411">
        <f t="shared" si="413"/>
        <v>0</v>
      </c>
      <c r="AF1040" s="411">
        <f t="shared" si="413"/>
        <v>0</v>
      </c>
      <c r="AG1040" s="411">
        <f t="shared" si="413"/>
        <v>0</v>
      </c>
      <c r="AH1040" s="411">
        <f t="shared" si="413"/>
        <v>0</v>
      </c>
      <c r="AI1040" s="411">
        <f t="shared" si="413"/>
        <v>0</v>
      </c>
      <c r="AJ1040" s="411">
        <f t="shared" si="413"/>
        <v>0</v>
      </c>
      <c r="AK1040" s="411">
        <f t="shared" si="413"/>
        <v>0</v>
      </c>
      <c r="AL1040" s="411">
        <f t="shared" si="413"/>
        <v>0</v>
      </c>
      <c r="AM1040" s="306"/>
    </row>
    <row r="1041" spans="1:39" ht="15" hidden="1" customHeight="1" outlineLevel="1">
      <c r="A1041" s="531"/>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1">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1"/>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 t="shared" ref="Y1043:AL1043" si="414">Y1042</f>
        <v>0</v>
      </c>
      <c r="Z1043" s="411">
        <f t="shared" si="414"/>
        <v>0</v>
      </c>
      <c r="AA1043" s="411">
        <f t="shared" si="414"/>
        <v>0</v>
      </c>
      <c r="AB1043" s="411">
        <f t="shared" si="414"/>
        <v>0</v>
      </c>
      <c r="AC1043" s="411">
        <f t="shared" si="414"/>
        <v>0</v>
      </c>
      <c r="AD1043" s="411">
        <f t="shared" si="414"/>
        <v>0</v>
      </c>
      <c r="AE1043" s="411">
        <f t="shared" si="414"/>
        <v>0</v>
      </c>
      <c r="AF1043" s="411">
        <f t="shared" si="414"/>
        <v>0</v>
      </c>
      <c r="AG1043" s="411">
        <f t="shared" si="414"/>
        <v>0</v>
      </c>
      <c r="AH1043" s="411">
        <f t="shared" si="414"/>
        <v>0</v>
      </c>
      <c r="AI1043" s="411">
        <f t="shared" si="414"/>
        <v>0</v>
      </c>
      <c r="AJ1043" s="411">
        <f t="shared" si="414"/>
        <v>0</v>
      </c>
      <c r="AK1043" s="411">
        <f t="shared" si="414"/>
        <v>0</v>
      </c>
      <c r="AL1043" s="411">
        <f t="shared" si="414"/>
        <v>0</v>
      </c>
      <c r="AM1043" s="306"/>
    </row>
    <row r="1044" spans="1:39" ht="15" hidden="1" customHeight="1" outlineLevel="1">
      <c r="A1044" s="531"/>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1">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1"/>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 t="shared" ref="Y1046:AL1046" si="415">Y1045</f>
        <v>0</v>
      </c>
      <c r="Z1046" s="411">
        <f t="shared" si="415"/>
        <v>0</v>
      </c>
      <c r="AA1046" s="411">
        <f t="shared" si="415"/>
        <v>0</v>
      </c>
      <c r="AB1046" s="411">
        <f t="shared" si="415"/>
        <v>0</v>
      </c>
      <c r="AC1046" s="411">
        <f t="shared" si="415"/>
        <v>0</v>
      </c>
      <c r="AD1046" s="411">
        <f t="shared" si="415"/>
        <v>0</v>
      </c>
      <c r="AE1046" s="411">
        <f t="shared" si="415"/>
        <v>0</v>
      </c>
      <c r="AF1046" s="411">
        <f t="shared" si="415"/>
        <v>0</v>
      </c>
      <c r="AG1046" s="411">
        <f t="shared" si="415"/>
        <v>0</v>
      </c>
      <c r="AH1046" s="411">
        <f t="shared" si="415"/>
        <v>0</v>
      </c>
      <c r="AI1046" s="411">
        <f t="shared" si="415"/>
        <v>0</v>
      </c>
      <c r="AJ1046" s="411">
        <f t="shared" si="415"/>
        <v>0</v>
      </c>
      <c r="AK1046" s="411">
        <f t="shared" si="415"/>
        <v>0</v>
      </c>
      <c r="AL1046" s="411">
        <f t="shared" si="415"/>
        <v>0</v>
      </c>
      <c r="AM1046" s="306"/>
    </row>
    <row r="1047" spans="1:39" ht="15" hidden="1" customHeight="1" outlineLevel="1">
      <c r="A1047" s="531"/>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1">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1"/>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 t="shared" ref="Y1049:AL1049" si="416">Y1048</f>
        <v>0</v>
      </c>
      <c r="Z1049" s="411">
        <f t="shared" si="416"/>
        <v>0</v>
      </c>
      <c r="AA1049" s="411">
        <f t="shared" si="416"/>
        <v>0</v>
      </c>
      <c r="AB1049" s="411">
        <f t="shared" si="416"/>
        <v>0</v>
      </c>
      <c r="AC1049" s="411">
        <f t="shared" si="416"/>
        <v>0</v>
      </c>
      <c r="AD1049" s="411">
        <f t="shared" si="416"/>
        <v>0</v>
      </c>
      <c r="AE1049" s="411">
        <f t="shared" si="416"/>
        <v>0</v>
      </c>
      <c r="AF1049" s="411">
        <f t="shared" si="416"/>
        <v>0</v>
      </c>
      <c r="AG1049" s="411">
        <f t="shared" si="416"/>
        <v>0</v>
      </c>
      <c r="AH1049" s="411">
        <f t="shared" si="416"/>
        <v>0</v>
      </c>
      <c r="AI1049" s="411">
        <f t="shared" si="416"/>
        <v>0</v>
      </c>
      <c r="AJ1049" s="411">
        <f t="shared" si="416"/>
        <v>0</v>
      </c>
      <c r="AK1049" s="411">
        <f t="shared" si="416"/>
        <v>0</v>
      </c>
      <c r="AL1049" s="411">
        <f t="shared" si="416"/>
        <v>0</v>
      </c>
      <c r="AM1049" s="306"/>
    </row>
    <row r="1050" spans="1:39" ht="15" hidden="1" customHeight="1" outlineLevel="1">
      <c r="A1050" s="531"/>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1">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1"/>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 t="shared" ref="Y1052:AL1052" si="417">Y1051</f>
        <v>0</v>
      </c>
      <c r="Z1052" s="411">
        <f t="shared" si="417"/>
        <v>0</v>
      </c>
      <c r="AA1052" s="411">
        <f t="shared" si="417"/>
        <v>0</v>
      </c>
      <c r="AB1052" s="411">
        <f t="shared" si="417"/>
        <v>0</v>
      </c>
      <c r="AC1052" s="411">
        <f t="shared" si="417"/>
        <v>0</v>
      </c>
      <c r="AD1052" s="411">
        <f t="shared" si="417"/>
        <v>0</v>
      </c>
      <c r="AE1052" s="411">
        <f t="shared" si="417"/>
        <v>0</v>
      </c>
      <c r="AF1052" s="411">
        <f t="shared" si="417"/>
        <v>0</v>
      </c>
      <c r="AG1052" s="411">
        <f t="shared" si="417"/>
        <v>0</v>
      </c>
      <c r="AH1052" s="411">
        <f t="shared" si="417"/>
        <v>0</v>
      </c>
      <c r="AI1052" s="411">
        <f t="shared" si="417"/>
        <v>0</v>
      </c>
      <c r="AJ1052" s="411">
        <f t="shared" si="417"/>
        <v>0</v>
      </c>
      <c r="AK1052" s="411">
        <f t="shared" si="417"/>
        <v>0</v>
      </c>
      <c r="AL1052" s="411">
        <f t="shared" si="417"/>
        <v>0</v>
      </c>
      <c r="AM1052" s="306"/>
    </row>
    <row r="1053" spans="1:39" ht="15" hidden="1" customHeight="1" outlineLevel="1">
      <c r="A1053" s="531"/>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1">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1"/>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 t="shared" ref="Y1055:AL1055" si="418">Y1054</f>
        <v>0</v>
      </c>
      <c r="Z1055" s="411">
        <f t="shared" si="418"/>
        <v>0</v>
      </c>
      <c r="AA1055" s="411">
        <f t="shared" si="418"/>
        <v>0</v>
      </c>
      <c r="AB1055" s="411">
        <f t="shared" si="418"/>
        <v>0</v>
      </c>
      <c r="AC1055" s="411">
        <f t="shared" si="418"/>
        <v>0</v>
      </c>
      <c r="AD1055" s="411">
        <f t="shared" si="418"/>
        <v>0</v>
      </c>
      <c r="AE1055" s="411">
        <f t="shared" si="418"/>
        <v>0</v>
      </c>
      <c r="AF1055" s="411">
        <f t="shared" si="418"/>
        <v>0</v>
      </c>
      <c r="AG1055" s="411">
        <f t="shared" si="418"/>
        <v>0</v>
      </c>
      <c r="AH1055" s="411">
        <f t="shared" si="418"/>
        <v>0</v>
      </c>
      <c r="AI1055" s="411">
        <f t="shared" si="418"/>
        <v>0</v>
      </c>
      <c r="AJ1055" s="411">
        <f t="shared" si="418"/>
        <v>0</v>
      </c>
      <c r="AK1055" s="411">
        <f t="shared" si="418"/>
        <v>0</v>
      </c>
      <c r="AL1055" s="411">
        <f t="shared" si="418"/>
        <v>0</v>
      </c>
      <c r="AM1055" s="306"/>
    </row>
    <row r="1056" spans="1:39" ht="15" hidden="1" customHeight="1" outlineLevel="1">
      <c r="A1056" s="531"/>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1"/>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1">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1"/>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 t="shared" ref="Y1059:AL1059" si="419">Y1058</f>
        <v>0</v>
      </c>
      <c r="Z1059" s="411">
        <f t="shared" si="419"/>
        <v>0</v>
      </c>
      <c r="AA1059" s="411">
        <f t="shared" si="419"/>
        <v>0</v>
      </c>
      <c r="AB1059" s="411">
        <f t="shared" si="419"/>
        <v>0</v>
      </c>
      <c r="AC1059" s="411">
        <f t="shared" si="419"/>
        <v>0</v>
      </c>
      <c r="AD1059" s="411">
        <f t="shared" si="419"/>
        <v>0</v>
      </c>
      <c r="AE1059" s="411">
        <f t="shared" si="419"/>
        <v>0</v>
      </c>
      <c r="AF1059" s="411">
        <f t="shared" si="419"/>
        <v>0</v>
      </c>
      <c r="AG1059" s="411">
        <f t="shared" si="419"/>
        <v>0</v>
      </c>
      <c r="AH1059" s="411">
        <f t="shared" si="419"/>
        <v>0</v>
      </c>
      <c r="AI1059" s="411">
        <f t="shared" si="419"/>
        <v>0</v>
      </c>
      <c r="AJ1059" s="411">
        <f t="shared" si="419"/>
        <v>0</v>
      </c>
      <c r="AK1059" s="411">
        <f t="shared" si="419"/>
        <v>0</v>
      </c>
      <c r="AL1059" s="411">
        <f t="shared" si="419"/>
        <v>0</v>
      </c>
      <c r="AM1059" s="306"/>
    </row>
    <row r="1060" spans="1:39" ht="15" hidden="1" customHeight="1" outlineLevel="1">
      <c r="A1060" s="531"/>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1">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1"/>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 t="shared" ref="Y1062:AL1062" si="420">Y1061</f>
        <v>0</v>
      </c>
      <c r="Z1062" s="411">
        <f t="shared" si="420"/>
        <v>0</v>
      </c>
      <c r="AA1062" s="411">
        <f t="shared" si="420"/>
        <v>0</v>
      </c>
      <c r="AB1062" s="411">
        <f t="shared" si="420"/>
        <v>0</v>
      </c>
      <c r="AC1062" s="411">
        <f t="shared" si="420"/>
        <v>0</v>
      </c>
      <c r="AD1062" s="411">
        <f t="shared" si="420"/>
        <v>0</v>
      </c>
      <c r="AE1062" s="411">
        <f t="shared" si="420"/>
        <v>0</v>
      </c>
      <c r="AF1062" s="411">
        <f t="shared" si="420"/>
        <v>0</v>
      </c>
      <c r="AG1062" s="411">
        <f t="shared" si="420"/>
        <v>0</v>
      </c>
      <c r="AH1062" s="411">
        <f t="shared" si="420"/>
        <v>0</v>
      </c>
      <c r="AI1062" s="411">
        <f t="shared" si="420"/>
        <v>0</v>
      </c>
      <c r="AJ1062" s="411">
        <f t="shared" si="420"/>
        <v>0</v>
      </c>
      <c r="AK1062" s="411">
        <f t="shared" si="420"/>
        <v>0</v>
      </c>
      <c r="AL1062" s="411">
        <f t="shared" si="420"/>
        <v>0</v>
      </c>
      <c r="AM1062" s="306"/>
    </row>
    <row r="1063" spans="1:39" ht="15" hidden="1" customHeight="1" outlineLevel="1">
      <c r="A1063" s="531"/>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1">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1"/>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 t="shared" ref="Y1065:AL1065" si="421">Y1064</f>
        <v>0</v>
      </c>
      <c r="Z1065" s="411">
        <f t="shared" si="421"/>
        <v>0</v>
      </c>
      <c r="AA1065" s="411">
        <f t="shared" si="421"/>
        <v>0</v>
      </c>
      <c r="AB1065" s="411">
        <f t="shared" si="421"/>
        <v>0</v>
      </c>
      <c r="AC1065" s="411">
        <f t="shared" si="421"/>
        <v>0</v>
      </c>
      <c r="AD1065" s="411">
        <f t="shared" si="421"/>
        <v>0</v>
      </c>
      <c r="AE1065" s="411">
        <f t="shared" si="421"/>
        <v>0</v>
      </c>
      <c r="AF1065" s="411">
        <f t="shared" si="421"/>
        <v>0</v>
      </c>
      <c r="AG1065" s="411">
        <f t="shared" si="421"/>
        <v>0</v>
      </c>
      <c r="AH1065" s="411">
        <f t="shared" si="421"/>
        <v>0</v>
      </c>
      <c r="AI1065" s="411">
        <f t="shared" si="421"/>
        <v>0</v>
      </c>
      <c r="AJ1065" s="411">
        <f t="shared" si="421"/>
        <v>0</v>
      </c>
      <c r="AK1065" s="411">
        <f t="shared" si="421"/>
        <v>0</v>
      </c>
      <c r="AL1065" s="411">
        <f t="shared" si="421"/>
        <v>0</v>
      </c>
      <c r="AM1065" s="306"/>
    </row>
    <row r="1066" spans="1:39" ht="15" hidden="1" customHeight="1" outlineLevel="1">
      <c r="A1066" s="531"/>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1"/>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1">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1"/>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 t="shared" ref="Y1069:AL1069" si="422">Y1068</f>
        <v>0</v>
      </c>
      <c r="Z1069" s="411">
        <f t="shared" si="422"/>
        <v>0</v>
      </c>
      <c r="AA1069" s="411">
        <f t="shared" si="422"/>
        <v>0</v>
      </c>
      <c r="AB1069" s="411">
        <f t="shared" si="422"/>
        <v>0</v>
      </c>
      <c r="AC1069" s="411">
        <f t="shared" si="422"/>
        <v>0</v>
      </c>
      <c r="AD1069" s="411">
        <f t="shared" si="422"/>
        <v>0</v>
      </c>
      <c r="AE1069" s="411">
        <f t="shared" si="422"/>
        <v>0</v>
      </c>
      <c r="AF1069" s="411">
        <f t="shared" si="422"/>
        <v>0</v>
      </c>
      <c r="AG1069" s="411">
        <f t="shared" si="422"/>
        <v>0</v>
      </c>
      <c r="AH1069" s="411">
        <f t="shared" si="422"/>
        <v>0</v>
      </c>
      <c r="AI1069" s="411">
        <f t="shared" si="422"/>
        <v>0</v>
      </c>
      <c r="AJ1069" s="411">
        <f t="shared" si="422"/>
        <v>0</v>
      </c>
      <c r="AK1069" s="411">
        <f t="shared" si="422"/>
        <v>0</v>
      </c>
      <c r="AL1069" s="411">
        <f t="shared" si="422"/>
        <v>0</v>
      </c>
      <c r="AM1069" s="306"/>
    </row>
    <row r="1070" spans="1:39" ht="15" hidden="1" customHeight="1" outlineLevel="1">
      <c r="A1070" s="531"/>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1">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1"/>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 t="shared" ref="Y1072:AL1072" si="423">Y1071</f>
        <v>0</v>
      </c>
      <c r="Z1072" s="411">
        <f t="shared" si="423"/>
        <v>0</v>
      </c>
      <c r="AA1072" s="411">
        <f t="shared" si="423"/>
        <v>0</v>
      </c>
      <c r="AB1072" s="411">
        <f t="shared" si="423"/>
        <v>0</v>
      </c>
      <c r="AC1072" s="411">
        <f t="shared" si="423"/>
        <v>0</v>
      </c>
      <c r="AD1072" s="411">
        <f t="shared" si="423"/>
        <v>0</v>
      </c>
      <c r="AE1072" s="411">
        <f t="shared" si="423"/>
        <v>0</v>
      </c>
      <c r="AF1072" s="411">
        <f t="shared" si="423"/>
        <v>0</v>
      </c>
      <c r="AG1072" s="411">
        <f t="shared" si="423"/>
        <v>0</v>
      </c>
      <c r="AH1072" s="411">
        <f t="shared" si="423"/>
        <v>0</v>
      </c>
      <c r="AI1072" s="411">
        <f t="shared" si="423"/>
        <v>0</v>
      </c>
      <c r="AJ1072" s="411">
        <f t="shared" si="423"/>
        <v>0</v>
      </c>
      <c r="AK1072" s="411">
        <f t="shared" si="423"/>
        <v>0</v>
      </c>
      <c r="AL1072" s="411">
        <f t="shared" si="423"/>
        <v>0</v>
      </c>
      <c r="AM1072" s="306"/>
    </row>
    <row r="1073" spans="1:39" ht="15" hidden="1" customHeight="1" outlineLevel="1">
      <c r="A1073" s="531"/>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1">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1"/>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 t="shared" ref="Y1075:AL1075" si="424">Y1074</f>
        <v>0</v>
      </c>
      <c r="Z1075" s="411">
        <f t="shared" si="424"/>
        <v>0</v>
      </c>
      <c r="AA1075" s="411">
        <f t="shared" si="424"/>
        <v>0</v>
      </c>
      <c r="AB1075" s="411">
        <f t="shared" si="424"/>
        <v>0</v>
      </c>
      <c r="AC1075" s="411">
        <f t="shared" si="424"/>
        <v>0</v>
      </c>
      <c r="AD1075" s="411">
        <f t="shared" si="424"/>
        <v>0</v>
      </c>
      <c r="AE1075" s="411">
        <f t="shared" si="424"/>
        <v>0</v>
      </c>
      <c r="AF1075" s="411">
        <f t="shared" si="424"/>
        <v>0</v>
      </c>
      <c r="AG1075" s="411">
        <f t="shared" si="424"/>
        <v>0</v>
      </c>
      <c r="AH1075" s="411">
        <f t="shared" si="424"/>
        <v>0</v>
      </c>
      <c r="AI1075" s="411">
        <f t="shared" si="424"/>
        <v>0</v>
      </c>
      <c r="AJ1075" s="411">
        <f t="shared" si="424"/>
        <v>0</v>
      </c>
      <c r="AK1075" s="411">
        <f t="shared" si="424"/>
        <v>0</v>
      </c>
      <c r="AL1075" s="411">
        <f t="shared" si="424"/>
        <v>0</v>
      </c>
      <c r="AM1075" s="306"/>
    </row>
    <row r="1076" spans="1:39" ht="15" hidden="1" customHeight="1" outlineLevel="1">
      <c r="A1076" s="531"/>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1">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1"/>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 t="shared" ref="Y1078:AL1078" si="425">Y1077</f>
        <v>0</v>
      </c>
      <c r="Z1078" s="411">
        <f t="shared" si="425"/>
        <v>0</v>
      </c>
      <c r="AA1078" s="411">
        <f t="shared" si="425"/>
        <v>0</v>
      </c>
      <c r="AB1078" s="411">
        <f t="shared" si="425"/>
        <v>0</v>
      </c>
      <c r="AC1078" s="411">
        <f t="shared" si="425"/>
        <v>0</v>
      </c>
      <c r="AD1078" s="411">
        <f t="shared" si="425"/>
        <v>0</v>
      </c>
      <c r="AE1078" s="411">
        <f t="shared" si="425"/>
        <v>0</v>
      </c>
      <c r="AF1078" s="411">
        <f t="shared" si="425"/>
        <v>0</v>
      </c>
      <c r="AG1078" s="411">
        <f t="shared" si="425"/>
        <v>0</v>
      </c>
      <c r="AH1078" s="411">
        <f t="shared" si="425"/>
        <v>0</v>
      </c>
      <c r="AI1078" s="411">
        <f t="shared" si="425"/>
        <v>0</v>
      </c>
      <c r="AJ1078" s="411">
        <f t="shared" si="425"/>
        <v>0</v>
      </c>
      <c r="AK1078" s="411">
        <f t="shared" si="425"/>
        <v>0</v>
      </c>
      <c r="AL1078" s="411">
        <f t="shared" si="425"/>
        <v>0</v>
      </c>
      <c r="AM1078" s="306"/>
    </row>
    <row r="1079" spans="1:39" ht="15" hidden="1" customHeight="1" outlineLevel="1">
      <c r="A1079" s="531"/>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1">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1"/>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 t="shared" ref="Y1081:AL1081" si="426">Y1080</f>
        <v>0</v>
      </c>
      <c r="Z1081" s="411">
        <f t="shared" si="426"/>
        <v>0</v>
      </c>
      <c r="AA1081" s="411">
        <f t="shared" si="426"/>
        <v>0</v>
      </c>
      <c r="AB1081" s="411">
        <f t="shared" si="426"/>
        <v>0</v>
      </c>
      <c r="AC1081" s="411">
        <f t="shared" si="426"/>
        <v>0</v>
      </c>
      <c r="AD1081" s="411">
        <f t="shared" si="426"/>
        <v>0</v>
      </c>
      <c r="AE1081" s="411">
        <f t="shared" si="426"/>
        <v>0</v>
      </c>
      <c r="AF1081" s="411">
        <f t="shared" si="426"/>
        <v>0</v>
      </c>
      <c r="AG1081" s="411">
        <f t="shared" si="426"/>
        <v>0</v>
      </c>
      <c r="AH1081" s="411">
        <f t="shared" si="426"/>
        <v>0</v>
      </c>
      <c r="AI1081" s="411">
        <f t="shared" si="426"/>
        <v>0</v>
      </c>
      <c r="AJ1081" s="411">
        <f t="shared" si="426"/>
        <v>0</v>
      </c>
      <c r="AK1081" s="411">
        <f t="shared" si="426"/>
        <v>0</v>
      </c>
      <c r="AL1081" s="411">
        <f t="shared" si="426"/>
        <v>0</v>
      </c>
      <c r="AM1081" s="306"/>
    </row>
    <row r="1082" spans="1:39" ht="15" hidden="1" customHeight="1" outlineLevel="1">
      <c r="A1082" s="531"/>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1">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1"/>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 t="shared" ref="Y1084:AL1084" si="427">Y1083</f>
        <v>0</v>
      </c>
      <c r="Z1084" s="411">
        <f t="shared" si="427"/>
        <v>0</v>
      </c>
      <c r="AA1084" s="411">
        <f t="shared" si="427"/>
        <v>0</v>
      </c>
      <c r="AB1084" s="411">
        <f t="shared" si="427"/>
        <v>0</v>
      </c>
      <c r="AC1084" s="411">
        <f t="shared" si="427"/>
        <v>0</v>
      </c>
      <c r="AD1084" s="411">
        <f t="shared" si="427"/>
        <v>0</v>
      </c>
      <c r="AE1084" s="411">
        <f t="shared" si="427"/>
        <v>0</v>
      </c>
      <c r="AF1084" s="411">
        <f t="shared" si="427"/>
        <v>0</v>
      </c>
      <c r="AG1084" s="411">
        <f t="shared" si="427"/>
        <v>0</v>
      </c>
      <c r="AH1084" s="411">
        <f t="shared" si="427"/>
        <v>0</v>
      </c>
      <c r="AI1084" s="411">
        <f t="shared" si="427"/>
        <v>0</v>
      </c>
      <c r="AJ1084" s="411">
        <f t="shared" si="427"/>
        <v>0</v>
      </c>
      <c r="AK1084" s="411">
        <f t="shared" si="427"/>
        <v>0</v>
      </c>
      <c r="AL1084" s="411">
        <f t="shared" si="427"/>
        <v>0</v>
      </c>
      <c r="AM1084" s="306"/>
    </row>
    <row r="1085" spans="1:39" ht="15" hidden="1" customHeight="1" outlineLevel="1">
      <c r="A1085" s="531"/>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1">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1"/>
      <c r="B1087" s="294" t="s">
        <v>346</v>
      </c>
      <c r="C1087" s="291" t="s">
        <v>163</v>
      </c>
      <c r="D1087" s="295"/>
      <c r="E1087" s="295"/>
      <c r="F1087" s="295"/>
      <c r="G1087" s="295"/>
      <c r="H1087" s="295"/>
      <c r="I1087" s="295"/>
      <c r="J1087" s="295"/>
      <c r="K1087" s="295"/>
      <c r="L1087" s="295"/>
      <c r="M1087" s="295"/>
      <c r="N1087" s="467"/>
      <c r="O1087" s="295"/>
      <c r="P1087" s="295"/>
      <c r="Q1087" s="295"/>
      <c r="R1087" s="295"/>
      <c r="S1087" s="295"/>
      <c r="T1087" s="295"/>
      <c r="U1087" s="295"/>
      <c r="V1087" s="295"/>
      <c r="W1087" s="295"/>
      <c r="X1087" s="295"/>
      <c r="Y1087" s="411">
        <f t="shared" ref="Y1087:AL1087" si="428">Y1086</f>
        <v>0</v>
      </c>
      <c r="Z1087" s="411">
        <f t="shared" si="428"/>
        <v>0</v>
      </c>
      <c r="AA1087" s="411">
        <f t="shared" si="428"/>
        <v>0</v>
      </c>
      <c r="AB1087" s="411">
        <f t="shared" si="428"/>
        <v>0</v>
      </c>
      <c r="AC1087" s="411">
        <f t="shared" si="428"/>
        <v>0</v>
      </c>
      <c r="AD1087" s="411">
        <f t="shared" si="428"/>
        <v>0</v>
      </c>
      <c r="AE1087" s="411">
        <f t="shared" si="428"/>
        <v>0</v>
      </c>
      <c r="AF1087" s="411">
        <f t="shared" si="428"/>
        <v>0</v>
      </c>
      <c r="AG1087" s="411">
        <f t="shared" si="428"/>
        <v>0</v>
      </c>
      <c r="AH1087" s="411">
        <f t="shared" si="428"/>
        <v>0</v>
      </c>
      <c r="AI1087" s="411">
        <f t="shared" si="428"/>
        <v>0</v>
      </c>
      <c r="AJ1087" s="411">
        <f t="shared" si="428"/>
        <v>0</v>
      </c>
      <c r="AK1087" s="411">
        <f t="shared" si="428"/>
        <v>0</v>
      </c>
      <c r="AL1087" s="411">
        <f t="shared" si="428"/>
        <v>0</v>
      </c>
      <c r="AM1087" s="306"/>
    </row>
    <row r="1088" spans="1:39" ht="15" hidden="1" customHeight="1" outlineLevel="1">
      <c r="A1088" s="531"/>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1">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1"/>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 t="shared" ref="Y1090:AL1090" si="429">Y1089</f>
        <v>0</v>
      </c>
      <c r="Z1090" s="411">
        <f t="shared" si="429"/>
        <v>0</v>
      </c>
      <c r="AA1090" s="411">
        <f t="shared" si="429"/>
        <v>0</v>
      </c>
      <c r="AB1090" s="411">
        <f t="shared" si="429"/>
        <v>0</v>
      </c>
      <c r="AC1090" s="411">
        <f t="shared" si="429"/>
        <v>0</v>
      </c>
      <c r="AD1090" s="411">
        <f t="shared" si="429"/>
        <v>0</v>
      </c>
      <c r="AE1090" s="411">
        <f t="shared" si="429"/>
        <v>0</v>
      </c>
      <c r="AF1090" s="411">
        <f t="shared" si="429"/>
        <v>0</v>
      </c>
      <c r="AG1090" s="411">
        <f t="shared" si="429"/>
        <v>0</v>
      </c>
      <c r="AH1090" s="411">
        <f t="shared" si="429"/>
        <v>0</v>
      </c>
      <c r="AI1090" s="411">
        <f t="shared" si="429"/>
        <v>0</v>
      </c>
      <c r="AJ1090" s="411">
        <f t="shared" si="429"/>
        <v>0</v>
      </c>
      <c r="AK1090" s="411">
        <f t="shared" si="429"/>
        <v>0</v>
      </c>
      <c r="AL1090" s="411">
        <f t="shared" si="429"/>
        <v>0</v>
      </c>
      <c r="AM1090" s="306"/>
    </row>
    <row r="1091" spans="1:39" ht="15" hidden="1" customHeight="1" outlineLevel="1">
      <c r="A1091" s="531"/>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1">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1"/>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 t="shared" ref="Y1093:AL1093" si="430">Y1092</f>
        <v>0</v>
      </c>
      <c r="Z1093" s="411">
        <f t="shared" si="430"/>
        <v>0</v>
      </c>
      <c r="AA1093" s="411">
        <f t="shared" si="430"/>
        <v>0</v>
      </c>
      <c r="AB1093" s="411">
        <f t="shared" si="430"/>
        <v>0</v>
      </c>
      <c r="AC1093" s="411">
        <f t="shared" si="430"/>
        <v>0</v>
      </c>
      <c r="AD1093" s="411">
        <f t="shared" si="430"/>
        <v>0</v>
      </c>
      <c r="AE1093" s="411">
        <f t="shared" si="430"/>
        <v>0</v>
      </c>
      <c r="AF1093" s="411">
        <f t="shared" si="430"/>
        <v>0</v>
      </c>
      <c r="AG1093" s="411">
        <f t="shared" si="430"/>
        <v>0</v>
      </c>
      <c r="AH1093" s="411">
        <f t="shared" si="430"/>
        <v>0</v>
      </c>
      <c r="AI1093" s="411">
        <f t="shared" si="430"/>
        <v>0</v>
      </c>
      <c r="AJ1093" s="411">
        <f t="shared" si="430"/>
        <v>0</v>
      </c>
      <c r="AK1093" s="411">
        <f t="shared" si="430"/>
        <v>0</v>
      </c>
      <c r="AL1093" s="411">
        <f t="shared" si="430"/>
        <v>0</v>
      </c>
      <c r="AM1093" s="306"/>
    </row>
    <row r="1094" spans="1:39" ht="15" hidden="1" customHeight="1" outlineLevel="1">
      <c r="A1094" s="531"/>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1">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1"/>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 t="shared" ref="Y1096:AL1096" si="431">Y1095</f>
        <v>0</v>
      </c>
      <c r="Z1096" s="411">
        <f t="shared" si="431"/>
        <v>0</v>
      </c>
      <c r="AA1096" s="411">
        <f t="shared" si="431"/>
        <v>0</v>
      </c>
      <c r="AB1096" s="411">
        <f t="shared" si="431"/>
        <v>0</v>
      </c>
      <c r="AC1096" s="411">
        <f t="shared" si="431"/>
        <v>0</v>
      </c>
      <c r="AD1096" s="411">
        <f t="shared" si="431"/>
        <v>0</v>
      </c>
      <c r="AE1096" s="411">
        <f t="shared" si="431"/>
        <v>0</v>
      </c>
      <c r="AF1096" s="411">
        <f t="shared" si="431"/>
        <v>0</v>
      </c>
      <c r="AG1096" s="411">
        <f t="shared" si="431"/>
        <v>0</v>
      </c>
      <c r="AH1096" s="411">
        <f t="shared" si="431"/>
        <v>0</v>
      </c>
      <c r="AI1096" s="411">
        <f t="shared" si="431"/>
        <v>0</v>
      </c>
      <c r="AJ1096" s="411">
        <f t="shared" si="431"/>
        <v>0</v>
      </c>
      <c r="AK1096" s="411">
        <f t="shared" si="431"/>
        <v>0</v>
      </c>
      <c r="AL1096" s="411">
        <f t="shared" si="431"/>
        <v>0</v>
      </c>
      <c r="AM1096" s="306"/>
    </row>
    <row r="1097" spans="1:39" ht="15" hidden="1" customHeight="1" outlineLevel="1">
      <c r="A1097" s="531"/>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1">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1"/>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 t="shared" ref="Y1099:AL1099" si="432">Y1098</f>
        <v>0</v>
      </c>
      <c r="Z1099" s="411">
        <f t="shared" si="432"/>
        <v>0</v>
      </c>
      <c r="AA1099" s="411">
        <f t="shared" si="432"/>
        <v>0</v>
      </c>
      <c r="AB1099" s="411">
        <f t="shared" si="432"/>
        <v>0</v>
      </c>
      <c r="AC1099" s="411">
        <f t="shared" si="432"/>
        <v>0</v>
      </c>
      <c r="AD1099" s="411">
        <f t="shared" si="432"/>
        <v>0</v>
      </c>
      <c r="AE1099" s="411">
        <f t="shared" si="432"/>
        <v>0</v>
      </c>
      <c r="AF1099" s="411">
        <f t="shared" si="432"/>
        <v>0</v>
      </c>
      <c r="AG1099" s="411">
        <f t="shared" si="432"/>
        <v>0</v>
      </c>
      <c r="AH1099" s="411">
        <f t="shared" si="432"/>
        <v>0</v>
      </c>
      <c r="AI1099" s="411">
        <f t="shared" si="432"/>
        <v>0</v>
      </c>
      <c r="AJ1099" s="411">
        <f t="shared" si="432"/>
        <v>0</v>
      </c>
      <c r="AK1099" s="411">
        <f t="shared" si="432"/>
        <v>0</v>
      </c>
      <c r="AL1099" s="411">
        <f t="shared" si="432"/>
        <v>0</v>
      </c>
      <c r="AM1099" s="306"/>
    </row>
    <row r="1100" spans="1:39" ht="15" hidden="1" customHeight="1" outlineLevel="1">
      <c r="A1100" s="531"/>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1">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1"/>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 t="shared" ref="Y1102:AL1102" si="433">Y1101</f>
        <v>0</v>
      </c>
      <c r="Z1102" s="411">
        <f t="shared" si="433"/>
        <v>0</v>
      </c>
      <c r="AA1102" s="411">
        <f t="shared" si="433"/>
        <v>0</v>
      </c>
      <c r="AB1102" s="411">
        <f t="shared" si="433"/>
        <v>0</v>
      </c>
      <c r="AC1102" s="411">
        <f t="shared" si="433"/>
        <v>0</v>
      </c>
      <c r="AD1102" s="411">
        <f t="shared" si="433"/>
        <v>0</v>
      </c>
      <c r="AE1102" s="411">
        <f t="shared" si="433"/>
        <v>0</v>
      </c>
      <c r="AF1102" s="411">
        <f t="shared" si="433"/>
        <v>0</v>
      </c>
      <c r="AG1102" s="411">
        <f t="shared" si="433"/>
        <v>0</v>
      </c>
      <c r="AH1102" s="411">
        <f t="shared" si="433"/>
        <v>0</v>
      </c>
      <c r="AI1102" s="411">
        <f t="shared" si="433"/>
        <v>0</v>
      </c>
      <c r="AJ1102" s="411">
        <f t="shared" si="433"/>
        <v>0</v>
      </c>
      <c r="AK1102" s="411">
        <f t="shared" si="433"/>
        <v>0</v>
      </c>
      <c r="AL1102" s="411">
        <f t="shared" si="433"/>
        <v>0</v>
      </c>
      <c r="AM1102" s="306"/>
    </row>
    <row r="1103" spans="1:39" ht="15" hidden="1" customHeight="1" outlineLevel="1">
      <c r="A1103" s="531"/>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1">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1"/>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 t="shared" ref="Y1105:AL1105" si="434">Y1104</f>
        <v>0</v>
      </c>
      <c r="Z1105" s="411">
        <f t="shared" si="434"/>
        <v>0</v>
      </c>
      <c r="AA1105" s="411">
        <f t="shared" si="434"/>
        <v>0</v>
      </c>
      <c r="AB1105" s="411">
        <f t="shared" si="434"/>
        <v>0</v>
      </c>
      <c r="AC1105" s="411">
        <f t="shared" si="434"/>
        <v>0</v>
      </c>
      <c r="AD1105" s="411">
        <f t="shared" si="434"/>
        <v>0</v>
      </c>
      <c r="AE1105" s="411">
        <f t="shared" si="434"/>
        <v>0</v>
      </c>
      <c r="AF1105" s="411">
        <f t="shared" si="434"/>
        <v>0</v>
      </c>
      <c r="AG1105" s="411">
        <f t="shared" si="434"/>
        <v>0</v>
      </c>
      <c r="AH1105" s="411">
        <f t="shared" si="434"/>
        <v>0</v>
      </c>
      <c r="AI1105" s="411">
        <f t="shared" si="434"/>
        <v>0</v>
      </c>
      <c r="AJ1105" s="411">
        <f t="shared" si="434"/>
        <v>0</v>
      </c>
      <c r="AK1105" s="411">
        <f t="shared" si="434"/>
        <v>0</v>
      </c>
      <c r="AL1105" s="411">
        <f t="shared" si="434"/>
        <v>0</v>
      </c>
      <c r="AM1105" s="306"/>
    </row>
    <row r="1106" spans="1:39" ht="15" hidden="1" customHeight="1" outlineLevel="1">
      <c r="A1106" s="531"/>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1">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1"/>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 t="shared" ref="Y1108:AL1108" si="435">Y1107</f>
        <v>0</v>
      </c>
      <c r="Z1108" s="411">
        <f t="shared" si="435"/>
        <v>0</v>
      </c>
      <c r="AA1108" s="411">
        <f t="shared" si="435"/>
        <v>0</v>
      </c>
      <c r="AB1108" s="411">
        <f t="shared" si="435"/>
        <v>0</v>
      </c>
      <c r="AC1108" s="411">
        <f t="shared" si="435"/>
        <v>0</v>
      </c>
      <c r="AD1108" s="411">
        <f t="shared" si="435"/>
        <v>0</v>
      </c>
      <c r="AE1108" s="411">
        <f t="shared" si="435"/>
        <v>0</v>
      </c>
      <c r="AF1108" s="411">
        <f t="shared" si="435"/>
        <v>0</v>
      </c>
      <c r="AG1108" s="411">
        <f t="shared" si="435"/>
        <v>0</v>
      </c>
      <c r="AH1108" s="411">
        <f t="shared" si="435"/>
        <v>0</v>
      </c>
      <c r="AI1108" s="411">
        <f t="shared" si="435"/>
        <v>0</v>
      </c>
      <c r="AJ1108" s="411">
        <f t="shared" si="435"/>
        <v>0</v>
      </c>
      <c r="AK1108" s="411">
        <f t="shared" si="435"/>
        <v>0</v>
      </c>
      <c r="AL1108" s="411">
        <f t="shared" si="435"/>
        <v>0</v>
      </c>
      <c r="AM1108" s="306"/>
    </row>
    <row r="1109" spans="1:39" ht="15" hidden="1" customHeight="1" outlineLevel="1">
      <c r="A1109" s="531"/>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7">
        <f t="shared" ref="AM1114:AM1123" si="436">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7">
        <f t="shared" si="436"/>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7">
        <f t="shared" si="436"/>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7">
        <f t="shared" si="436"/>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437">Y212*Y1113</f>
        <v>0</v>
      </c>
      <c r="Z1118" s="378">
        <f t="shared" si="437"/>
        <v>0</v>
      </c>
      <c r="AA1118" s="378">
        <f t="shared" si="437"/>
        <v>0</v>
      </c>
      <c r="AB1118" s="378">
        <f t="shared" si="437"/>
        <v>0</v>
      </c>
      <c r="AC1118" s="378">
        <f t="shared" si="437"/>
        <v>0</v>
      </c>
      <c r="AD1118" s="378">
        <f t="shared" si="437"/>
        <v>0</v>
      </c>
      <c r="AE1118" s="378">
        <f t="shared" si="437"/>
        <v>0</v>
      </c>
      <c r="AF1118" s="378">
        <f t="shared" si="437"/>
        <v>0</v>
      </c>
      <c r="AG1118" s="378">
        <f t="shared" si="437"/>
        <v>0</v>
      </c>
      <c r="AH1118" s="378">
        <f t="shared" si="437"/>
        <v>0</v>
      </c>
      <c r="AI1118" s="378">
        <f t="shared" si="437"/>
        <v>0</v>
      </c>
      <c r="AJ1118" s="378">
        <f t="shared" si="437"/>
        <v>0</v>
      </c>
      <c r="AK1118" s="378">
        <f t="shared" si="437"/>
        <v>0</v>
      </c>
      <c r="AL1118" s="378">
        <f t="shared" si="437"/>
        <v>0</v>
      </c>
      <c r="AM1118" s="627">
        <f t="shared" si="436"/>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438">Y395*Y1113</f>
        <v>0</v>
      </c>
      <c r="Z1119" s="378">
        <f t="shared" si="438"/>
        <v>0</v>
      </c>
      <c r="AA1119" s="378">
        <f t="shared" si="438"/>
        <v>0</v>
      </c>
      <c r="AB1119" s="378">
        <f t="shared" si="438"/>
        <v>0</v>
      </c>
      <c r="AC1119" s="378">
        <f t="shared" si="438"/>
        <v>0</v>
      </c>
      <c r="AD1119" s="378">
        <f t="shared" si="438"/>
        <v>0</v>
      </c>
      <c r="AE1119" s="378">
        <f t="shared" si="438"/>
        <v>0</v>
      </c>
      <c r="AF1119" s="378">
        <f t="shared" si="438"/>
        <v>0</v>
      </c>
      <c r="AG1119" s="378">
        <f t="shared" si="438"/>
        <v>0</v>
      </c>
      <c r="AH1119" s="378">
        <f t="shared" si="438"/>
        <v>0</v>
      </c>
      <c r="AI1119" s="378">
        <f t="shared" si="438"/>
        <v>0</v>
      </c>
      <c r="AJ1119" s="378">
        <f t="shared" si="438"/>
        <v>0</v>
      </c>
      <c r="AK1119" s="378">
        <f t="shared" si="438"/>
        <v>0</v>
      </c>
      <c r="AL1119" s="378">
        <f t="shared" si="438"/>
        <v>0</v>
      </c>
      <c r="AM1119" s="627">
        <f t="shared" si="436"/>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439">Y578*Y1113</f>
        <v>0</v>
      </c>
      <c r="Z1120" s="378">
        <f t="shared" si="439"/>
        <v>0</v>
      </c>
      <c r="AA1120" s="378">
        <f t="shared" si="439"/>
        <v>0</v>
      </c>
      <c r="AB1120" s="378">
        <f t="shared" si="439"/>
        <v>0</v>
      </c>
      <c r="AC1120" s="378">
        <f t="shared" si="439"/>
        <v>0</v>
      </c>
      <c r="AD1120" s="378">
        <f t="shared" si="439"/>
        <v>0</v>
      </c>
      <c r="AE1120" s="378">
        <f t="shared" si="439"/>
        <v>0</v>
      </c>
      <c r="AF1120" s="378">
        <f t="shared" si="439"/>
        <v>0</v>
      </c>
      <c r="AG1120" s="378">
        <f t="shared" si="439"/>
        <v>0</v>
      </c>
      <c r="AH1120" s="378">
        <f t="shared" si="439"/>
        <v>0</v>
      </c>
      <c r="AI1120" s="378">
        <f t="shared" si="439"/>
        <v>0</v>
      </c>
      <c r="AJ1120" s="378">
        <f t="shared" si="439"/>
        <v>0</v>
      </c>
      <c r="AK1120" s="378">
        <f t="shared" si="439"/>
        <v>0</v>
      </c>
      <c r="AL1120" s="378">
        <f t="shared" si="439"/>
        <v>0</v>
      </c>
      <c r="AM1120" s="627">
        <f t="shared" si="436"/>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440">Y761*Y1113</f>
        <v>0</v>
      </c>
      <c r="Z1121" s="378">
        <f t="shared" si="440"/>
        <v>0</v>
      </c>
      <c r="AA1121" s="378">
        <f t="shared" si="440"/>
        <v>0</v>
      </c>
      <c r="AB1121" s="378">
        <f t="shared" si="440"/>
        <v>0</v>
      </c>
      <c r="AC1121" s="378">
        <f t="shared" si="440"/>
        <v>0</v>
      </c>
      <c r="AD1121" s="378">
        <f t="shared" si="440"/>
        <v>0</v>
      </c>
      <c r="AE1121" s="378">
        <f t="shared" si="440"/>
        <v>0</v>
      </c>
      <c r="AF1121" s="378">
        <f t="shared" si="440"/>
        <v>0</v>
      </c>
      <c r="AG1121" s="378">
        <f t="shared" si="440"/>
        <v>0</v>
      </c>
      <c r="AH1121" s="378">
        <f t="shared" si="440"/>
        <v>0</v>
      </c>
      <c r="AI1121" s="378">
        <f t="shared" si="440"/>
        <v>0</v>
      </c>
      <c r="AJ1121" s="378">
        <f t="shared" si="440"/>
        <v>0</v>
      </c>
      <c r="AK1121" s="378">
        <f t="shared" si="440"/>
        <v>0</v>
      </c>
      <c r="AL1121" s="378">
        <f t="shared" si="440"/>
        <v>0</v>
      </c>
      <c r="AM1121" s="627">
        <f t="shared" si="436"/>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441">Y944*Y1113</f>
        <v>0</v>
      </c>
      <c r="Z1122" s="378">
        <f t="shared" si="441"/>
        <v>0</v>
      </c>
      <c r="AA1122" s="378">
        <f t="shared" si="441"/>
        <v>0</v>
      </c>
      <c r="AB1122" s="378">
        <f t="shared" si="441"/>
        <v>0</v>
      </c>
      <c r="AC1122" s="378">
        <f t="shared" si="441"/>
        <v>0</v>
      </c>
      <c r="AD1122" s="378">
        <f t="shared" si="441"/>
        <v>0</v>
      </c>
      <c r="AE1122" s="378">
        <f t="shared" si="441"/>
        <v>0</v>
      </c>
      <c r="AF1122" s="378">
        <f t="shared" si="441"/>
        <v>0</v>
      </c>
      <c r="AG1122" s="378">
        <f t="shared" si="441"/>
        <v>0</v>
      </c>
      <c r="AH1122" s="378">
        <f t="shared" si="441"/>
        <v>0</v>
      </c>
      <c r="AI1122" s="378">
        <f t="shared" si="441"/>
        <v>0</v>
      </c>
      <c r="AJ1122" s="378">
        <f t="shared" si="441"/>
        <v>0</v>
      </c>
      <c r="AK1122" s="378">
        <f t="shared" si="441"/>
        <v>0</v>
      </c>
      <c r="AL1122" s="378">
        <f t="shared" si="441"/>
        <v>0</v>
      </c>
      <c r="AM1122" s="627">
        <f t="shared" si="436"/>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442">AA1110*AA1113</f>
        <v>0</v>
      </c>
      <c r="AB1123" s="378">
        <f t="shared" si="442"/>
        <v>0</v>
      </c>
      <c r="AC1123" s="378">
        <f t="shared" si="442"/>
        <v>0</v>
      </c>
      <c r="AD1123" s="378">
        <f t="shared" si="442"/>
        <v>0</v>
      </c>
      <c r="AE1123" s="378">
        <f t="shared" si="442"/>
        <v>0</v>
      </c>
      <c r="AF1123" s="378">
        <f t="shared" si="442"/>
        <v>0</v>
      </c>
      <c r="AG1123" s="378">
        <f t="shared" si="442"/>
        <v>0</v>
      </c>
      <c r="AH1123" s="378">
        <f t="shared" si="442"/>
        <v>0</v>
      </c>
      <c r="AI1123" s="378">
        <f t="shared" si="442"/>
        <v>0</v>
      </c>
      <c r="AJ1123" s="378">
        <f t="shared" si="442"/>
        <v>0</v>
      </c>
      <c r="AK1123" s="378">
        <f t="shared" si="442"/>
        <v>0</v>
      </c>
      <c r="AL1123" s="378">
        <f t="shared" si="442"/>
        <v>0</v>
      </c>
      <c r="AM1123" s="627">
        <f t="shared" si="436"/>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443">SUM(Z1114:Z1123)</f>
        <v>0</v>
      </c>
      <c r="AA1124" s="346">
        <f t="shared" si="443"/>
        <v>0</v>
      </c>
      <c r="AB1124" s="346">
        <f t="shared" si="443"/>
        <v>0</v>
      </c>
      <c r="AC1124" s="346">
        <f t="shared" si="443"/>
        <v>0</v>
      </c>
      <c r="AD1124" s="346">
        <f t="shared" si="443"/>
        <v>0</v>
      </c>
      <c r="AE1124" s="346">
        <f t="shared" si="443"/>
        <v>0</v>
      </c>
      <c r="AF1124" s="346">
        <f>SUM(AF1114:AF1123)</f>
        <v>0</v>
      </c>
      <c r="AG1124" s="346">
        <f t="shared" ref="AG1124:AL1124" si="444">SUM(AG1114:AG1123)</f>
        <v>0</v>
      </c>
      <c r="AH1124" s="346">
        <f t="shared" si="444"/>
        <v>0</v>
      </c>
      <c r="AI1124" s="346">
        <f t="shared" si="444"/>
        <v>0</v>
      </c>
      <c r="AJ1124" s="346">
        <f t="shared" si="444"/>
        <v>0</v>
      </c>
      <c r="AK1124" s="346">
        <f t="shared" si="444"/>
        <v>0</v>
      </c>
      <c r="AL1124" s="346">
        <f t="shared" si="444"/>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445">Z1111*Z1113</f>
        <v>0</v>
      </c>
      <c r="AA1125" s="347">
        <f>AA1111*AA1113</f>
        <v>0</v>
      </c>
      <c r="AB1125" s="347">
        <f t="shared" si="445"/>
        <v>0</v>
      </c>
      <c r="AC1125" s="347">
        <f t="shared" si="445"/>
        <v>0</v>
      </c>
      <c r="AD1125" s="347">
        <f t="shared" si="445"/>
        <v>0</v>
      </c>
      <c r="AE1125" s="347">
        <f t="shared" si="445"/>
        <v>0</v>
      </c>
      <c r="AF1125" s="347">
        <f t="shared" ref="AF1125:AL1125" si="446">AF1111*AF1113</f>
        <v>0</v>
      </c>
      <c r="AG1125" s="347">
        <f t="shared" si="446"/>
        <v>0</v>
      </c>
      <c r="AH1125" s="347">
        <f t="shared" si="446"/>
        <v>0</v>
      </c>
      <c r="AI1125" s="347">
        <f t="shared" si="446"/>
        <v>0</v>
      </c>
      <c r="AJ1125" s="347">
        <f t="shared" si="446"/>
        <v>0</v>
      </c>
      <c r="AK1125" s="347">
        <f t="shared" si="446"/>
        <v>0</v>
      </c>
      <c r="AL1125" s="347">
        <f t="shared" si="446"/>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586</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8" t="s">
        <v>526</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73" zoomScale="90" zoomScaleNormal="90" workbookViewId="0">
      <selection activeCell="I135" sqref="I135:L146"/>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8" t="s">
        <v>551</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37" t="s">
        <v>665</v>
      </c>
      <c r="D8" s="837"/>
      <c r="E8" s="837"/>
      <c r="F8" s="837"/>
      <c r="G8" s="837"/>
      <c r="H8" s="837"/>
      <c r="I8" s="837"/>
      <c r="J8" s="837"/>
      <c r="K8" s="837"/>
      <c r="L8" s="837"/>
      <c r="M8" s="837"/>
      <c r="N8" s="837"/>
      <c r="O8" s="837"/>
      <c r="P8" s="837"/>
      <c r="Q8" s="837"/>
      <c r="R8" s="837"/>
      <c r="S8" s="837"/>
      <c r="T8" s="105"/>
      <c r="U8" s="105"/>
      <c r="V8" s="105"/>
      <c r="W8" s="105"/>
    </row>
    <row r="9" spans="1:28" s="9" customFormat="1" ht="46.9" customHeight="1">
      <c r="B9" s="55"/>
      <c r="C9" s="798" t="s">
        <v>677</v>
      </c>
      <c r="D9" s="798"/>
      <c r="E9" s="798"/>
      <c r="F9" s="798"/>
      <c r="G9" s="798"/>
      <c r="H9" s="798"/>
      <c r="I9" s="798"/>
      <c r="J9" s="798"/>
      <c r="K9" s="798"/>
      <c r="L9" s="798"/>
      <c r="M9" s="798"/>
      <c r="N9" s="798"/>
      <c r="O9" s="798"/>
      <c r="P9" s="798"/>
      <c r="Q9" s="798"/>
      <c r="R9" s="798"/>
      <c r="S9" s="798"/>
      <c r="T9" s="105"/>
      <c r="U9" s="105"/>
      <c r="V9" s="105"/>
      <c r="W9" s="105"/>
    </row>
    <row r="10" spans="1:28" s="9" customFormat="1" ht="37.9" customHeight="1">
      <c r="B10" s="88"/>
      <c r="C10" s="819" t="s">
        <v>678</v>
      </c>
      <c r="D10" s="798"/>
      <c r="E10" s="798"/>
      <c r="F10" s="798"/>
      <c r="G10" s="798"/>
      <c r="H10" s="798"/>
      <c r="I10" s="798"/>
      <c r="J10" s="798"/>
      <c r="K10" s="798"/>
      <c r="L10" s="798"/>
      <c r="M10" s="798"/>
      <c r="N10" s="798"/>
      <c r="O10" s="798"/>
      <c r="P10" s="798"/>
      <c r="Q10" s="798"/>
      <c r="R10" s="798"/>
      <c r="S10" s="798"/>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6" t="s">
        <v>235</v>
      </c>
      <c r="C12" s="836"/>
      <c r="D12" s="181"/>
      <c r="E12" s="182" t="s">
        <v>236</v>
      </c>
      <c r="F12" s="51"/>
      <c r="G12" s="51"/>
      <c r="H12" s="44"/>
      <c r="I12" s="51"/>
      <c r="K12" s="590"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R1 (kWh)</v>
      </c>
      <c r="J14" s="204" t="str">
        <f>'1.  LRAMVA Summary'!E52</f>
        <v>Seasonal (kWh)</v>
      </c>
      <c r="K14" s="204" t="str">
        <f>'1.  LRAMVA Summary'!F52</f>
        <v>R2 (kW)</v>
      </c>
      <c r="L14" s="204" t="str">
        <f>'1.  LRAMVA Summary'!G52</f>
        <v>Street Lights (kWh)</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 t="shared" ref="I29:O29" si="3">I27+I28</f>
        <v>0</v>
      </c>
      <c r="J29" s="228">
        <f t="shared" si="3"/>
        <v>0</v>
      </c>
      <c r="K29" s="228">
        <f t="shared" si="3"/>
        <v>0</v>
      </c>
      <c r="L29" s="228">
        <f t="shared" si="3"/>
        <v>0</v>
      </c>
      <c r="M29" s="228">
        <f t="shared" si="3"/>
        <v>0</v>
      </c>
      <c r="N29" s="228">
        <f t="shared" si="3"/>
        <v>0</v>
      </c>
      <c r="O29" s="228">
        <f t="shared" si="3"/>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8">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8">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8">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8">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8">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8">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233">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233">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233">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C$31/12</f>
        <v>1.225E-3</v>
      </c>
      <c r="I76" s="230">
        <f>(SUM('1.  LRAMVA Summary'!D$54:D$65)+SUM('1.  LRAMVA Summary'!D$66:D$67)*(MONTH($E76)-1)/12)*$H76</f>
        <v>3.405903855394893</v>
      </c>
      <c r="J76" s="230">
        <f>(SUM('1.  LRAMVA Summary'!E$54:E$65)+SUM('1.  LRAMVA Summary'!E$66:E$67)*(MONTH($E76)-1)/12)*$H76</f>
        <v>0.28163628017474124</v>
      </c>
      <c r="K76" s="230">
        <f>(SUM('1.  LRAMVA Summary'!F$54:F$65)+SUM('1.  LRAMVA Summary'!F$66:F$67)*(MONTH($E76)-1)/12)*$H76</f>
        <v>-0.13444953707051485</v>
      </c>
      <c r="L76" s="230">
        <f>(SUM('1.  LRAMVA Summary'!G$54:G$65)+SUM('1.  LRAMVA Summary'!G$66:G$67)*(MONTH($E76)-1)/12)*$H76</f>
        <v>1.2528467978240616</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4.8059373963231815</v>
      </c>
    </row>
    <row r="77" spans="2:23" s="9" customFormat="1">
      <c r="B77" s="66"/>
      <c r="E77" s="214">
        <v>42064</v>
      </c>
      <c r="F77" s="214" t="s">
        <v>181</v>
      </c>
      <c r="G77" s="215" t="s">
        <v>65</v>
      </c>
      <c r="H77" s="229">
        <f>C$31/12</f>
        <v>1.225E-3</v>
      </c>
      <c r="I77" s="230">
        <f>(SUM('1.  LRAMVA Summary'!D$54:D$65)+SUM('1.  LRAMVA Summary'!D$66:D$67)*(MONTH($E77)-1)/12)*$H77</f>
        <v>6.8118077107897861</v>
      </c>
      <c r="J77" s="230">
        <f>(SUM('1.  LRAMVA Summary'!E$54:E$65)+SUM('1.  LRAMVA Summary'!E$66:E$67)*(MONTH($E77)-1)/12)*$H77</f>
        <v>0.56327256034948248</v>
      </c>
      <c r="K77" s="230">
        <f>(SUM('1.  LRAMVA Summary'!F$54:F$65)+SUM('1.  LRAMVA Summary'!F$66:F$67)*(MONTH($E77)-1)/12)*$H77</f>
        <v>-0.2688990741410297</v>
      </c>
      <c r="L77" s="230">
        <f>(SUM('1.  LRAMVA Summary'!G$54:G$65)+SUM('1.  LRAMVA Summary'!G$66:G$67)*(MONTH($E77)-1)/12)*$H77</f>
        <v>2.5056935956481232</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9.611874792646363</v>
      </c>
    </row>
    <row r="78" spans="2:23" s="9" customFormat="1">
      <c r="B78" s="66"/>
      <c r="E78" s="214">
        <v>42095</v>
      </c>
      <c r="F78" s="214" t="s">
        <v>181</v>
      </c>
      <c r="G78" s="215" t="s">
        <v>66</v>
      </c>
      <c r="H78" s="229">
        <f>C$32/12</f>
        <v>9.1666666666666665E-4</v>
      </c>
      <c r="I78" s="230">
        <f>(SUM('1.  LRAMVA Summary'!D$54:D$65)+SUM('1.  LRAMVA Summary'!D$66:D$67)*(MONTH($E78)-1)/12)*$H78</f>
        <v>7.6459066141518006</v>
      </c>
      <c r="J78" s="230">
        <f>(SUM('1.  LRAMVA Summary'!E$54:E$65)+SUM('1.  LRAMVA Summary'!E$66:E$67)*(MONTH($E78)-1)/12)*$H78</f>
        <v>0.63224471059635801</v>
      </c>
      <c r="K78" s="230">
        <f>(SUM('1.  LRAMVA Summary'!F$54:F$65)+SUM('1.  LRAMVA Summary'!F$66:F$67)*(MONTH($E78)-1)/12)*$H78</f>
        <v>-0.30182549138278847</v>
      </c>
      <c r="L78" s="230">
        <f>(SUM('1.  LRAMVA Summary'!G$54:G$65)+SUM('1.  LRAMVA Summary'!G$66:G$67)*(MONTH($E78)-1)/12)*$H78</f>
        <v>2.812513219605036</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19">SUM(I78:V78)</f>
        <v>10.788839052970406</v>
      </c>
    </row>
    <row r="79" spans="2:23" s="9" customFormat="1">
      <c r="B79" s="66"/>
      <c r="E79" s="214">
        <v>42125</v>
      </c>
      <c r="F79" s="214" t="s">
        <v>181</v>
      </c>
      <c r="G79" s="215" t="s">
        <v>66</v>
      </c>
      <c r="H79" s="229">
        <f>C$32/12</f>
        <v>9.1666666666666665E-4</v>
      </c>
      <c r="I79" s="230">
        <f>(SUM('1.  LRAMVA Summary'!D$54:D$65)+SUM('1.  LRAMVA Summary'!D$66:D$67)*(MONTH($E79)-1)/12)*$H79</f>
        <v>10.1945421522024</v>
      </c>
      <c r="J79" s="230">
        <f>(SUM('1.  LRAMVA Summary'!E$54:E$65)+SUM('1.  LRAMVA Summary'!E$66:E$67)*(MONTH($E79)-1)/12)*$H79</f>
        <v>0.84299294746181053</v>
      </c>
      <c r="K79" s="230">
        <f>(SUM('1.  LRAMVA Summary'!F$54:F$65)+SUM('1.  LRAMVA Summary'!F$66:F$67)*(MONTH($E79)-1)/12)*$H79</f>
        <v>-0.40243398851038459</v>
      </c>
      <c r="L79" s="230">
        <f>(SUM('1.  LRAMVA Summary'!G$54:G$65)+SUM('1.  LRAMVA Summary'!G$66:G$67)*(MONTH($E79)-1)/12)*$H79</f>
        <v>3.7500176261400484</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19"/>
        <v>14.385118737293874</v>
      </c>
    </row>
    <row r="80" spans="2:23" s="9" customFormat="1">
      <c r="B80" s="66"/>
      <c r="E80" s="214">
        <v>42156</v>
      </c>
      <c r="F80" s="214" t="s">
        <v>181</v>
      </c>
      <c r="G80" s="215" t="s">
        <v>66</v>
      </c>
      <c r="H80" s="229">
        <f>C$32/12</f>
        <v>9.1666666666666665E-4</v>
      </c>
      <c r="I80" s="230">
        <f>(SUM('1.  LRAMVA Summary'!D$54:D$65)+SUM('1.  LRAMVA Summary'!D$66:D$67)*(MONTH($E80)-1)/12)*$H80</f>
        <v>12.743177690253003</v>
      </c>
      <c r="J80" s="230">
        <f>(SUM('1.  LRAMVA Summary'!E$54:E$65)+SUM('1.  LRAMVA Summary'!E$66:E$67)*(MONTH($E80)-1)/12)*$H80</f>
        <v>1.0537411843272633</v>
      </c>
      <c r="K80" s="230">
        <f>(SUM('1.  LRAMVA Summary'!F$54:F$65)+SUM('1.  LRAMVA Summary'!F$66:F$67)*(MONTH($E80)-1)/12)*$H80</f>
        <v>-0.50304248563798082</v>
      </c>
      <c r="L80" s="230">
        <f>(SUM('1.  LRAMVA Summary'!G$54:G$65)+SUM('1.  LRAMVA Summary'!G$66:G$67)*(MONTH($E80)-1)/12)*$H80</f>
        <v>4.6875220326750595</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19"/>
        <v>17.981398421617346</v>
      </c>
    </row>
    <row r="81" spans="2:23" s="9" customFormat="1">
      <c r="B81" s="66"/>
      <c r="E81" s="214">
        <v>42186</v>
      </c>
      <c r="F81" s="214" t="s">
        <v>181</v>
      </c>
      <c r="G81" s="215" t="s">
        <v>68</v>
      </c>
      <c r="H81" s="229">
        <f>C$33/12</f>
        <v>9.1666666666666665E-4</v>
      </c>
      <c r="I81" s="230">
        <f>(SUM('1.  LRAMVA Summary'!D$54:D$65)+SUM('1.  LRAMVA Summary'!D$66:D$67)*(MONTH($E81)-1)/12)*$H81</f>
        <v>15.291813228303601</v>
      </c>
      <c r="J81" s="230">
        <f>(SUM('1.  LRAMVA Summary'!E$54:E$65)+SUM('1.  LRAMVA Summary'!E$66:E$67)*(MONTH($E81)-1)/12)*$H81</f>
        <v>1.264489421192716</v>
      </c>
      <c r="K81" s="230">
        <f>(SUM('1.  LRAMVA Summary'!F$54:F$65)+SUM('1.  LRAMVA Summary'!F$66:F$67)*(MONTH($E81)-1)/12)*$H81</f>
        <v>-0.60365098276557694</v>
      </c>
      <c r="L81" s="230">
        <f>(SUM('1.  LRAMVA Summary'!G$54:G$65)+SUM('1.  LRAMVA Summary'!G$66:G$67)*(MONTH($E81)-1)/12)*$H81</f>
        <v>5.6250264392100719</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19"/>
        <v>21.577678105940812</v>
      </c>
    </row>
    <row r="82" spans="2:23" s="9" customFormat="1">
      <c r="B82" s="66"/>
      <c r="E82" s="214">
        <v>42217</v>
      </c>
      <c r="F82" s="214" t="s">
        <v>181</v>
      </c>
      <c r="G82" s="215" t="s">
        <v>68</v>
      </c>
      <c r="H82" s="229">
        <f>C$33/12</f>
        <v>9.1666666666666665E-4</v>
      </c>
      <c r="I82" s="230">
        <f>(SUM('1.  LRAMVA Summary'!D$54:D$65)+SUM('1.  LRAMVA Summary'!D$66:D$67)*(MONTH($E82)-1)/12)*$H82</f>
        <v>17.8404487663542</v>
      </c>
      <c r="J82" s="230">
        <f>(SUM('1.  LRAMVA Summary'!E$54:E$65)+SUM('1.  LRAMVA Summary'!E$66:E$67)*(MONTH($E82)-1)/12)*$H82</f>
        <v>1.4752376580581685</v>
      </c>
      <c r="K82" s="230">
        <f>(SUM('1.  LRAMVA Summary'!F$54:F$65)+SUM('1.  LRAMVA Summary'!F$66:F$67)*(MONTH($E82)-1)/12)*$H82</f>
        <v>-0.70425947989317306</v>
      </c>
      <c r="L82" s="230">
        <f>(SUM('1.  LRAMVA Summary'!G$54:G$65)+SUM('1.  LRAMVA Summary'!G$66:G$67)*(MONTH($E82)-1)/12)*$H82</f>
        <v>6.5625308457450844</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19"/>
        <v>25.173957790264279</v>
      </c>
    </row>
    <row r="83" spans="2:23" s="9" customFormat="1">
      <c r="B83" s="66"/>
      <c r="E83" s="214">
        <v>42248</v>
      </c>
      <c r="F83" s="214" t="s">
        <v>181</v>
      </c>
      <c r="G83" s="215" t="s">
        <v>68</v>
      </c>
      <c r="H83" s="229">
        <f>C$33/12</f>
        <v>9.1666666666666665E-4</v>
      </c>
      <c r="I83" s="230">
        <f>(SUM('1.  LRAMVA Summary'!D$54:D$65)+SUM('1.  LRAMVA Summary'!D$66:D$67)*(MONTH($E83)-1)/12)*$H83</f>
        <v>20.3890843044048</v>
      </c>
      <c r="J83" s="230">
        <f>(SUM('1.  LRAMVA Summary'!E$54:E$65)+SUM('1.  LRAMVA Summary'!E$66:E$67)*(MONTH($E83)-1)/12)*$H83</f>
        <v>1.6859858949236211</v>
      </c>
      <c r="K83" s="230">
        <f>(SUM('1.  LRAMVA Summary'!F$54:F$65)+SUM('1.  LRAMVA Summary'!F$66:F$67)*(MONTH($E83)-1)/12)*$H83</f>
        <v>-0.80486797702076918</v>
      </c>
      <c r="L83" s="230">
        <f>(SUM('1.  LRAMVA Summary'!G$54:G$65)+SUM('1.  LRAMVA Summary'!G$66:G$67)*(MONTH($E83)-1)/12)*$H83</f>
        <v>7.5000352522800968</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19"/>
        <v>28.770237474587748</v>
      </c>
    </row>
    <row r="84" spans="2:23" s="9" customFormat="1">
      <c r="B84" s="66"/>
      <c r="E84" s="214">
        <v>42278</v>
      </c>
      <c r="F84" s="214" t="s">
        <v>181</v>
      </c>
      <c r="G84" s="215" t="s">
        <v>69</v>
      </c>
      <c r="H84" s="229">
        <f>C$34/12</f>
        <v>9.1666666666666665E-4</v>
      </c>
      <c r="I84" s="230">
        <f>(SUM('1.  LRAMVA Summary'!D$54:D$65)+SUM('1.  LRAMVA Summary'!D$66:D$67)*(MONTH($E84)-1)/12)*$H84</f>
        <v>22.937719842455401</v>
      </c>
      <c r="J84" s="230">
        <f>(SUM('1.  LRAMVA Summary'!E$54:E$65)+SUM('1.  LRAMVA Summary'!E$66:E$67)*(MONTH($E84)-1)/12)*$H84</f>
        <v>1.8967341317890736</v>
      </c>
      <c r="K84" s="230">
        <f>(SUM('1.  LRAMVA Summary'!F$54:F$65)+SUM('1.  LRAMVA Summary'!F$66:F$67)*(MONTH($E84)-1)/12)*$H84</f>
        <v>-0.9054764741483653</v>
      </c>
      <c r="L84" s="230">
        <f>(SUM('1.  LRAMVA Summary'!G$54:G$65)+SUM('1.  LRAMVA Summary'!G$66:G$67)*(MONTH($E84)-1)/12)*$H84</f>
        <v>8.4375396588151084</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19"/>
        <v>32.366517158911222</v>
      </c>
    </row>
    <row r="85" spans="2:23" s="9" customFormat="1">
      <c r="B85" s="66"/>
      <c r="E85" s="214">
        <v>42309</v>
      </c>
      <c r="F85" s="214" t="s">
        <v>181</v>
      </c>
      <c r="G85" s="215" t="s">
        <v>69</v>
      </c>
      <c r="H85" s="229">
        <f>C$34/12</f>
        <v>9.1666666666666665E-4</v>
      </c>
      <c r="I85" s="230">
        <f>(SUM('1.  LRAMVA Summary'!D$54:D$65)+SUM('1.  LRAMVA Summary'!D$66:D$67)*(MONTH($E85)-1)/12)*$H85</f>
        <v>25.486355380506005</v>
      </c>
      <c r="J85" s="230">
        <f>(SUM('1.  LRAMVA Summary'!E$54:E$65)+SUM('1.  LRAMVA Summary'!E$66:E$67)*(MONTH($E85)-1)/12)*$H85</f>
        <v>2.1074823686545265</v>
      </c>
      <c r="K85" s="230">
        <f>(SUM('1.  LRAMVA Summary'!F$54:F$65)+SUM('1.  LRAMVA Summary'!F$66:F$67)*(MONTH($E85)-1)/12)*$H85</f>
        <v>-1.0060849712759616</v>
      </c>
      <c r="L85" s="230">
        <f>(SUM('1.  LRAMVA Summary'!G$54:G$65)+SUM('1.  LRAMVA Summary'!G$66:G$67)*(MONTH($E85)-1)/12)*$H85</f>
        <v>9.375044065350119</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19"/>
        <v>35.962796843234692</v>
      </c>
    </row>
    <row r="86" spans="2:23" s="9" customFormat="1">
      <c r="B86" s="66"/>
      <c r="E86" s="214">
        <v>42339</v>
      </c>
      <c r="F86" s="214" t="s">
        <v>181</v>
      </c>
      <c r="G86" s="215" t="s">
        <v>69</v>
      </c>
      <c r="H86" s="229">
        <f>C$34/12</f>
        <v>9.1666666666666665E-4</v>
      </c>
      <c r="I86" s="230">
        <f>(SUM('1.  LRAMVA Summary'!D$54:D$65)+SUM('1.  LRAMVA Summary'!D$66:D$67)*(MONTH($E86)-1)/12)*$H86</f>
        <v>28.034990918556602</v>
      </c>
      <c r="J86" s="230">
        <f>(SUM('1.  LRAMVA Summary'!E$54:E$65)+SUM('1.  LRAMVA Summary'!E$66:E$67)*(MONTH($E86)-1)/12)*$H86</f>
        <v>2.3182306055199793</v>
      </c>
      <c r="K86" s="230">
        <f>(SUM('1.  LRAMVA Summary'!F$54:F$65)+SUM('1.  LRAMVA Summary'!F$66:F$67)*(MONTH($E86)-1)/12)*$H86</f>
        <v>-1.1066934684035576</v>
      </c>
      <c r="L86" s="230">
        <f>(SUM('1.  LRAMVA Summary'!G$54:G$65)+SUM('1.  LRAMVA Summary'!G$66:G$67)*(MONTH($E86)-1)/12)*$H86</f>
        <v>10.312548471885133</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19"/>
        <v>39.559076527558162</v>
      </c>
    </row>
    <row r="87" spans="2:23" s="9" customFormat="1" ht="15.75" thickBot="1">
      <c r="B87" s="66"/>
      <c r="E87" s="216" t="s">
        <v>465</v>
      </c>
      <c r="F87" s="216"/>
      <c r="G87" s="217"/>
      <c r="H87" s="218"/>
      <c r="I87" s="219">
        <f t="shared" ref="I87:O87" si="20">SUM(I74:I86)</f>
        <v>170.78175046337253</v>
      </c>
      <c r="J87" s="219">
        <f t="shared" si="20"/>
        <v>14.122047763047741</v>
      </c>
      <c r="K87" s="219">
        <f t="shared" si="20"/>
        <v>-6.7416839302501019</v>
      </c>
      <c r="L87" s="219">
        <f t="shared" si="20"/>
        <v>62.821318005177929</v>
      </c>
      <c r="M87" s="219">
        <f t="shared" si="20"/>
        <v>0</v>
      </c>
      <c r="N87" s="219">
        <f t="shared" si="20"/>
        <v>0</v>
      </c>
      <c r="O87" s="219">
        <f t="shared" si="20"/>
        <v>0</v>
      </c>
      <c r="P87" s="219">
        <f t="shared" ref="P87:V87" si="21">SUM(P74:P86)</f>
        <v>0</v>
      </c>
      <c r="Q87" s="219">
        <f t="shared" si="21"/>
        <v>0</v>
      </c>
      <c r="R87" s="219">
        <f t="shared" si="21"/>
        <v>0</v>
      </c>
      <c r="S87" s="219">
        <f t="shared" si="21"/>
        <v>0</v>
      </c>
      <c r="T87" s="219">
        <f t="shared" si="21"/>
        <v>0</v>
      </c>
      <c r="U87" s="219">
        <f t="shared" si="21"/>
        <v>0</v>
      </c>
      <c r="V87" s="219">
        <f t="shared" si="21"/>
        <v>0</v>
      </c>
      <c r="W87" s="219">
        <f>SUM(W74:W86)</f>
        <v>240.9834323013481</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 t="shared" ref="I89:N89" si="22">I87+I88</f>
        <v>170.78175046337253</v>
      </c>
      <c r="J89" s="228">
        <f t="shared" si="22"/>
        <v>14.122047763047741</v>
      </c>
      <c r="K89" s="228">
        <f t="shared" si="22"/>
        <v>-6.7416839302501019</v>
      </c>
      <c r="L89" s="228">
        <f t="shared" si="22"/>
        <v>62.821318005177929</v>
      </c>
      <c r="M89" s="228">
        <f t="shared" si="22"/>
        <v>0</v>
      </c>
      <c r="N89" s="228">
        <f t="shared" si="22"/>
        <v>0</v>
      </c>
      <c r="O89" s="228">
        <f t="shared" ref="O89:U89" si="23">O87+O88</f>
        <v>0</v>
      </c>
      <c r="P89" s="228">
        <f t="shared" si="23"/>
        <v>0</v>
      </c>
      <c r="Q89" s="228">
        <f t="shared" si="23"/>
        <v>0</v>
      </c>
      <c r="R89" s="228">
        <f t="shared" si="23"/>
        <v>0</v>
      </c>
      <c r="S89" s="228">
        <f t="shared" si="23"/>
        <v>0</v>
      </c>
      <c r="T89" s="228">
        <f t="shared" si="23"/>
        <v>0</v>
      </c>
      <c r="U89" s="228">
        <f t="shared" si="23"/>
        <v>0</v>
      </c>
      <c r="V89" s="228">
        <f>V87+V88</f>
        <v>0</v>
      </c>
      <c r="W89" s="228">
        <f>W87+W88</f>
        <v>240.9834323013481</v>
      </c>
    </row>
    <row r="90" spans="2:23" s="9" customFormat="1">
      <c r="B90" s="66"/>
      <c r="E90" s="214">
        <v>42370</v>
      </c>
      <c r="F90" s="214" t="s">
        <v>183</v>
      </c>
      <c r="G90" s="215" t="s">
        <v>65</v>
      </c>
      <c r="H90" s="229">
        <f>$C$35/12</f>
        <v>9.1666666666666665E-4</v>
      </c>
      <c r="I90" s="230">
        <f>(SUM('1.  LRAMVA Summary'!D$54:D$68)+SUM('1.  LRAMVA Summary'!D$69:D$70)*(MONTH($E90)-1)/12)*$H90</f>
        <v>30.583626456607202</v>
      </c>
      <c r="J90" s="230">
        <f>(SUM('1.  LRAMVA Summary'!E$54:E$68)+SUM('1.  LRAMVA Summary'!E$69:E$70)*(MONTH($E90)-1)/12)*$H90</f>
        <v>2.5289788423854316</v>
      </c>
      <c r="K90" s="230">
        <f>(SUM('1.  LRAMVA Summary'!F$54:F$68)+SUM('1.  LRAMVA Summary'!F$69:F$70)*(MONTH($E90)-1)/12)*$H90</f>
        <v>-1.2073019655311539</v>
      </c>
      <c r="L90" s="230">
        <f>(SUM('1.  LRAMVA Summary'!G$54:G$68)+SUM('1.  LRAMVA Summary'!G$69:G$70)*(MONTH($E90)-1)/12)*$H90</f>
        <v>11.250052878420144</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43.155356211881625</v>
      </c>
    </row>
    <row r="91" spans="2:23" s="9" customFormat="1">
      <c r="B91" s="66"/>
      <c r="E91" s="214">
        <v>42401</v>
      </c>
      <c r="F91" s="214" t="s">
        <v>183</v>
      </c>
      <c r="G91" s="215" t="s">
        <v>65</v>
      </c>
      <c r="H91" s="229">
        <f>$C$35/12</f>
        <v>9.1666666666666665E-4</v>
      </c>
      <c r="I91" s="230">
        <f>(SUM('1.  LRAMVA Summary'!D$54:D$68)+SUM('1.  LRAMVA Summary'!D$69:D$70)*(MONTH($E91)-1)/12)*$H91</f>
        <v>36.119752555062405</v>
      </c>
      <c r="J91" s="230">
        <f>(SUM('1.  LRAMVA Summary'!E$54:E$68)+SUM('1.  LRAMVA Summary'!E$69:E$70)*(MONTH($E91)-1)/12)*$H91</f>
        <v>3.4534906401693806</v>
      </c>
      <c r="K91" s="230">
        <f>(SUM('1.  LRAMVA Summary'!F$54:F$68)+SUM('1.  LRAMVA Summary'!F$69:F$70)*(MONTH($E91)-1)/12)*$H91</f>
        <v>-1.3028737593868971</v>
      </c>
      <c r="L91" s="230">
        <f>(SUM('1.  LRAMVA Summary'!G$54:G$68)+SUM('1.  LRAMVA Summary'!G$69:G$70)*(MONTH($E91)-1)/12)*$H91</f>
        <v>15.010720613590729</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24">SUM(I91:V91)</f>
        <v>53.281090049435612</v>
      </c>
    </row>
    <row r="92" spans="2:23" s="9" customFormat="1" ht="14.25" customHeight="1">
      <c r="B92" s="66"/>
      <c r="E92" s="214">
        <v>42430</v>
      </c>
      <c r="F92" s="214" t="s">
        <v>183</v>
      </c>
      <c r="G92" s="215" t="s">
        <v>65</v>
      </c>
      <c r="H92" s="229">
        <f>$C$35/12</f>
        <v>9.1666666666666665E-4</v>
      </c>
      <c r="I92" s="230">
        <f>(SUM('1.  LRAMVA Summary'!D$54:D$68)+SUM('1.  LRAMVA Summary'!D$69:D$70)*(MONTH($E92)-1)/12)*$H92</f>
        <v>41.655878653517604</v>
      </c>
      <c r="J92" s="230">
        <f>(SUM('1.  LRAMVA Summary'!E$54:E$68)+SUM('1.  LRAMVA Summary'!E$69:E$70)*(MONTH($E92)-1)/12)*$H92</f>
        <v>4.37800243795333</v>
      </c>
      <c r="K92" s="230">
        <f>(SUM('1.  LRAMVA Summary'!F$54:F$68)+SUM('1.  LRAMVA Summary'!F$69:F$70)*(MONTH($E92)-1)/12)*$H92</f>
        <v>-1.3984455532426407</v>
      </c>
      <c r="L92" s="230">
        <f>(SUM('1.  LRAMVA Summary'!G$54:G$68)+SUM('1.  LRAMVA Summary'!G$69:G$70)*(MONTH($E92)-1)/12)*$H92</f>
        <v>18.771388348761317</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24"/>
        <v>63.406823886989613</v>
      </c>
    </row>
    <row r="93" spans="2:23" s="8" customFormat="1">
      <c r="B93" s="239"/>
      <c r="D93" s="9"/>
      <c r="E93" s="214">
        <v>42461</v>
      </c>
      <c r="F93" s="214" t="s">
        <v>183</v>
      </c>
      <c r="G93" s="215" t="s">
        <v>66</v>
      </c>
      <c r="H93" s="229">
        <f>$C$36/12</f>
        <v>9.1666666666666665E-4</v>
      </c>
      <c r="I93" s="230">
        <f>(SUM('1.  LRAMVA Summary'!D$54:D$68)+SUM('1.  LRAMVA Summary'!D$69:D$70)*(MONTH($E93)-1)/12)*$H93</f>
        <v>47.192004751972803</v>
      </c>
      <c r="J93" s="230">
        <f>(SUM('1.  LRAMVA Summary'!E$54:E$68)+SUM('1.  LRAMVA Summary'!E$69:E$70)*(MONTH($E93)-1)/12)*$H93</f>
        <v>5.3025142357372781</v>
      </c>
      <c r="K93" s="230">
        <f>(SUM('1.  LRAMVA Summary'!F$54:F$68)+SUM('1.  LRAMVA Summary'!F$69:F$70)*(MONTH($E93)-1)/12)*$H93</f>
        <v>-1.4940173470983842</v>
      </c>
      <c r="L93" s="230">
        <f>(SUM('1.  LRAMVA Summary'!G$54:G$68)+SUM('1.  LRAMVA Summary'!G$69:G$70)*(MONTH($E93)-1)/12)*$H93</f>
        <v>22.532056083931899</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24"/>
        <v>73.532557724543594</v>
      </c>
    </row>
    <row r="94" spans="2:23" s="9" customFormat="1">
      <c r="B94" s="66"/>
      <c r="E94" s="214">
        <v>42491</v>
      </c>
      <c r="F94" s="214" t="s">
        <v>183</v>
      </c>
      <c r="G94" s="215" t="s">
        <v>66</v>
      </c>
      <c r="H94" s="229">
        <f>$C$36/12</f>
        <v>9.1666666666666665E-4</v>
      </c>
      <c r="I94" s="230">
        <f>(SUM('1.  LRAMVA Summary'!D$54:D$68)+SUM('1.  LRAMVA Summary'!D$69:D$70)*(MONTH($E94)-1)/12)*$H94</f>
        <v>52.728130850428002</v>
      </c>
      <c r="J94" s="230">
        <f>(SUM('1.  LRAMVA Summary'!E$54:E$68)+SUM('1.  LRAMVA Summary'!E$69:E$70)*(MONTH($E94)-1)/12)*$H94</f>
        <v>6.2270260335212271</v>
      </c>
      <c r="K94" s="230">
        <f>(SUM('1.  LRAMVA Summary'!F$54:F$68)+SUM('1.  LRAMVA Summary'!F$69:F$70)*(MONTH($E94)-1)/12)*$H94</f>
        <v>-1.5895891409541274</v>
      </c>
      <c r="L94" s="230">
        <f>(SUM('1.  LRAMVA Summary'!G$54:G$68)+SUM('1.  LRAMVA Summary'!G$69:G$70)*(MONTH($E94)-1)/12)*$H94</f>
        <v>26.292723819102488</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24"/>
        <v>83.658291562097588</v>
      </c>
    </row>
    <row r="95" spans="2:23" s="238" customFormat="1">
      <c r="B95" s="237"/>
      <c r="D95" s="9"/>
      <c r="E95" s="214">
        <v>42522</v>
      </c>
      <c r="F95" s="214" t="s">
        <v>183</v>
      </c>
      <c r="G95" s="215" t="s">
        <v>66</v>
      </c>
      <c r="H95" s="229">
        <f>$C$36/12</f>
        <v>9.1666666666666665E-4</v>
      </c>
      <c r="I95" s="230">
        <f>(SUM('1.  LRAMVA Summary'!D$54:D$68)+SUM('1.  LRAMVA Summary'!D$69:D$70)*(MONTH($E95)-1)/12)*$H95</f>
        <v>58.264256948883208</v>
      </c>
      <c r="J95" s="230">
        <f>(SUM('1.  LRAMVA Summary'!E$54:E$68)+SUM('1.  LRAMVA Summary'!E$69:E$70)*(MONTH($E95)-1)/12)*$H95</f>
        <v>7.1515378313051761</v>
      </c>
      <c r="K95" s="230">
        <f>(SUM('1.  LRAMVA Summary'!F$54:F$68)+SUM('1.  LRAMVA Summary'!F$69:F$70)*(MONTH($E95)-1)/12)*$H95</f>
        <v>-1.6851609348098708</v>
      </c>
      <c r="L95" s="230">
        <f>(SUM('1.  LRAMVA Summary'!G$54:G$68)+SUM('1.  LRAMVA Summary'!G$69:G$70)*(MONTH($E95)-1)/12)*$H95</f>
        <v>30.053391554273073</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24"/>
        <v>93.784025399651583</v>
      </c>
    </row>
    <row r="96" spans="2:23" s="9" customFormat="1">
      <c r="B96" s="66"/>
      <c r="E96" s="214">
        <v>42552</v>
      </c>
      <c r="F96" s="214" t="s">
        <v>183</v>
      </c>
      <c r="G96" s="215" t="s">
        <v>68</v>
      </c>
      <c r="H96" s="229">
        <f>$C$37/12</f>
        <v>9.1666666666666665E-4</v>
      </c>
      <c r="I96" s="230">
        <f>(SUM('1.  LRAMVA Summary'!D$54:D$68)+SUM('1.  LRAMVA Summary'!D$69:D$70)*(MONTH($E96)-1)/12)*$H96</f>
        <v>63.800383047338414</v>
      </c>
      <c r="J96" s="230">
        <f>(SUM('1.  LRAMVA Summary'!E$54:E$68)+SUM('1.  LRAMVA Summary'!E$69:E$70)*(MONTH($E96)-1)/12)*$H96</f>
        <v>8.0760496290891233</v>
      </c>
      <c r="K96" s="230">
        <f>(SUM('1.  LRAMVA Summary'!F$54:F$68)+SUM('1.  LRAMVA Summary'!F$69:F$70)*(MONTH($E96)-1)/12)*$H96</f>
        <v>-1.7807327286656143</v>
      </c>
      <c r="L96" s="230">
        <f>(SUM('1.  LRAMVA Summary'!G$54:G$68)+SUM('1.  LRAMVA Summary'!G$69:G$70)*(MONTH($E96)-1)/12)*$H96</f>
        <v>33.814059289443655</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24"/>
        <v>103.90975923720558</v>
      </c>
    </row>
    <row r="97" spans="2:23" s="9" customFormat="1">
      <c r="B97" s="66"/>
      <c r="E97" s="214">
        <v>42583</v>
      </c>
      <c r="F97" s="214" t="s">
        <v>183</v>
      </c>
      <c r="G97" s="215" t="s">
        <v>68</v>
      </c>
      <c r="H97" s="229">
        <f>$C$37/12</f>
        <v>9.1666666666666665E-4</v>
      </c>
      <c r="I97" s="230">
        <f>(SUM('1.  LRAMVA Summary'!D$54:D$68)+SUM('1.  LRAMVA Summary'!D$69:D$70)*(MONTH($E97)-1)/12)*$H97</f>
        <v>69.336509145793613</v>
      </c>
      <c r="J97" s="230">
        <f>(SUM('1.  LRAMVA Summary'!E$54:E$68)+SUM('1.  LRAMVA Summary'!E$69:E$70)*(MONTH($E97)-1)/12)*$H97</f>
        <v>9.0005614268730731</v>
      </c>
      <c r="K97" s="230">
        <f>(SUM('1.  LRAMVA Summary'!F$54:F$68)+SUM('1.  LRAMVA Summary'!F$69:F$70)*(MONTH($E97)-1)/12)*$H97</f>
        <v>-1.8763045225213579</v>
      </c>
      <c r="L97" s="230">
        <f>(SUM('1.  LRAMVA Summary'!G$54:G$68)+SUM('1.  LRAMVA Summary'!G$69:G$70)*(MONTH($E97)-1)/12)*$H97</f>
        <v>37.574727024614248</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24"/>
        <v>114.03549307475959</v>
      </c>
    </row>
    <row r="98" spans="2:23" s="9" customFormat="1">
      <c r="B98" s="66"/>
      <c r="E98" s="214">
        <v>42614</v>
      </c>
      <c r="F98" s="214" t="s">
        <v>183</v>
      </c>
      <c r="G98" s="215" t="s">
        <v>68</v>
      </c>
      <c r="H98" s="229">
        <f>$C$37/12</f>
        <v>9.1666666666666665E-4</v>
      </c>
      <c r="I98" s="230">
        <f>(SUM('1.  LRAMVA Summary'!D$54:D$68)+SUM('1.  LRAMVA Summary'!D$69:D$70)*(MONTH($E98)-1)/12)*$H98</f>
        <v>74.872635244248812</v>
      </c>
      <c r="J98" s="230">
        <f>(SUM('1.  LRAMVA Summary'!E$54:E$68)+SUM('1.  LRAMVA Summary'!E$69:E$70)*(MONTH($E98)-1)/12)*$H98</f>
        <v>9.925073224657023</v>
      </c>
      <c r="K98" s="230">
        <f>(SUM('1.  LRAMVA Summary'!F$54:F$68)+SUM('1.  LRAMVA Summary'!F$69:F$70)*(MONTH($E98)-1)/12)*$H98</f>
        <v>-1.9718763163771009</v>
      </c>
      <c r="L98" s="230">
        <f>(SUM('1.  LRAMVA Summary'!G$54:G$68)+SUM('1.  LRAMVA Summary'!G$69:G$70)*(MONTH($E98)-1)/12)*$H98</f>
        <v>41.335394759784826</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24"/>
        <v>124.16122691231357</v>
      </c>
    </row>
    <row r="99" spans="2:23" s="9" customFormat="1">
      <c r="B99" s="66"/>
      <c r="E99" s="214">
        <v>42644</v>
      </c>
      <c r="F99" s="214" t="s">
        <v>183</v>
      </c>
      <c r="G99" s="215" t="s">
        <v>69</v>
      </c>
      <c r="H99" s="210">
        <f>$C$38/12</f>
        <v>9.1666666666666665E-4</v>
      </c>
      <c r="I99" s="230">
        <f>(SUM('1.  LRAMVA Summary'!D$54:D$68)+SUM('1.  LRAMVA Summary'!D$69:D$70)*(MONTH($E99)-1)/12)*$H99</f>
        <v>80.408761342704011</v>
      </c>
      <c r="J99" s="230">
        <f>(SUM('1.  LRAMVA Summary'!E$54:E$68)+SUM('1.  LRAMVA Summary'!E$69:E$70)*(MONTH($E99)-1)/12)*$H99</f>
        <v>10.849585022440971</v>
      </c>
      <c r="K99" s="230">
        <f>(SUM('1.  LRAMVA Summary'!F$54:F$68)+SUM('1.  LRAMVA Summary'!F$69:F$70)*(MONTH($E99)-1)/12)*$H99</f>
        <v>-2.0674481102328444</v>
      </c>
      <c r="L99" s="230">
        <f>(SUM('1.  LRAMVA Summary'!G$54:G$68)+SUM('1.  LRAMVA Summary'!G$69:G$70)*(MONTH($E99)-1)/12)*$H99</f>
        <v>45.096062494955412</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24"/>
        <v>134.28696074986755</v>
      </c>
    </row>
    <row r="100" spans="2:23" s="9" customFormat="1">
      <c r="B100" s="66"/>
      <c r="E100" s="214">
        <v>42675</v>
      </c>
      <c r="F100" s="214" t="s">
        <v>183</v>
      </c>
      <c r="G100" s="215" t="s">
        <v>69</v>
      </c>
      <c r="H100" s="210">
        <f>$C$38/12</f>
        <v>9.1666666666666665E-4</v>
      </c>
      <c r="I100" s="230">
        <f>(SUM('1.  LRAMVA Summary'!D$54:D$68)+SUM('1.  LRAMVA Summary'!D$69:D$70)*(MONTH($E100)-1)/12)*$H100</f>
        <v>85.944887441159196</v>
      </c>
      <c r="J100" s="230">
        <f>(SUM('1.  LRAMVA Summary'!E$54:E$68)+SUM('1.  LRAMVA Summary'!E$69:E$70)*(MONTH($E100)-1)/12)*$H100</f>
        <v>11.774096820224921</v>
      </c>
      <c r="K100" s="230">
        <f>(SUM('1.  LRAMVA Summary'!F$54:F$68)+SUM('1.  LRAMVA Summary'!F$69:F$70)*(MONTH($E100)-1)/12)*$H100</f>
        <v>-2.1630199040885878</v>
      </c>
      <c r="L100" s="230">
        <f>(SUM('1.  LRAMVA Summary'!G$54:G$68)+SUM('1.  LRAMVA Summary'!G$69:G$70)*(MONTH($E100)-1)/12)*$H100</f>
        <v>48.856730230125997</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24"/>
        <v>144.41269458742153</v>
      </c>
    </row>
    <row r="101" spans="2:23" s="9" customFormat="1">
      <c r="B101" s="66"/>
      <c r="E101" s="214">
        <v>42705</v>
      </c>
      <c r="F101" s="214" t="s">
        <v>183</v>
      </c>
      <c r="G101" s="215" t="s">
        <v>69</v>
      </c>
      <c r="H101" s="210">
        <f>$C$38/12</f>
        <v>9.1666666666666665E-4</v>
      </c>
      <c r="I101" s="230">
        <f>(SUM('1.  LRAMVA Summary'!D$54:D$68)+SUM('1.  LRAMVA Summary'!D$69:D$70)*(MONTH($E101)-1)/12)*$H101</f>
        <v>91.481013539614409</v>
      </c>
      <c r="J101" s="230">
        <f>(SUM('1.  LRAMVA Summary'!E$54:E$68)+SUM('1.  LRAMVA Summary'!E$69:E$70)*(MONTH($E101)-1)/12)*$H101</f>
        <v>12.698608618008871</v>
      </c>
      <c r="K101" s="230">
        <f>(SUM('1.  LRAMVA Summary'!F$54:F$68)+SUM('1.  LRAMVA Summary'!F$69:F$70)*(MONTH($E101)-1)/12)*$H101</f>
        <v>-2.2585916979443317</v>
      </c>
      <c r="L101" s="230">
        <f>(SUM('1.  LRAMVA Summary'!G$54:G$68)+SUM('1.  LRAMVA Summary'!G$69:G$70)*(MONTH($E101)-1)/12)*$H101</f>
        <v>52.617397965296583</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24"/>
        <v>154.53842842497554</v>
      </c>
    </row>
    <row r="102" spans="2:23" s="9" customFormat="1" ht="15.75" thickBot="1">
      <c r="B102" s="66"/>
      <c r="E102" s="216" t="s">
        <v>466</v>
      </c>
      <c r="F102" s="216"/>
      <c r="G102" s="217"/>
      <c r="H102" s="218"/>
      <c r="I102" s="219">
        <f t="shared" ref="I102:O102" si="25">SUM(I89:I101)</f>
        <v>903.16959044070222</v>
      </c>
      <c r="J102" s="219">
        <f t="shared" si="25"/>
        <v>105.48757252541357</v>
      </c>
      <c r="K102" s="219">
        <f t="shared" si="25"/>
        <v>-27.537045911103018</v>
      </c>
      <c r="L102" s="219">
        <f t="shared" si="25"/>
        <v>446.02602306747826</v>
      </c>
      <c r="M102" s="219">
        <f t="shared" si="25"/>
        <v>0</v>
      </c>
      <c r="N102" s="219">
        <f t="shared" si="25"/>
        <v>0</v>
      </c>
      <c r="O102" s="219">
        <f t="shared" si="25"/>
        <v>0</v>
      </c>
      <c r="P102" s="219">
        <f t="shared" ref="P102:V102" si="26">SUM(P89:P101)</f>
        <v>0</v>
      </c>
      <c r="Q102" s="219">
        <f t="shared" si="26"/>
        <v>0</v>
      </c>
      <c r="R102" s="219">
        <f t="shared" si="26"/>
        <v>0</v>
      </c>
      <c r="S102" s="219">
        <f t="shared" si="26"/>
        <v>0</v>
      </c>
      <c r="T102" s="219">
        <f t="shared" si="26"/>
        <v>0</v>
      </c>
      <c r="U102" s="219">
        <f t="shared" si="26"/>
        <v>0</v>
      </c>
      <c r="V102" s="219">
        <f t="shared" si="26"/>
        <v>0</v>
      </c>
      <c r="W102" s="219">
        <f>SUM(W89:W101)</f>
        <v>1427.1461401224913</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 t="shared" ref="I104:N104" si="27">I102+I103</f>
        <v>903.16959044070222</v>
      </c>
      <c r="J104" s="228">
        <f t="shared" si="27"/>
        <v>105.48757252541357</v>
      </c>
      <c r="K104" s="228">
        <f t="shared" si="27"/>
        <v>-27.537045911103018</v>
      </c>
      <c r="L104" s="228">
        <f t="shared" si="27"/>
        <v>446.02602306747826</v>
      </c>
      <c r="M104" s="228">
        <f t="shared" si="27"/>
        <v>0</v>
      </c>
      <c r="N104" s="228">
        <f t="shared" si="27"/>
        <v>0</v>
      </c>
      <c r="O104" s="228">
        <f t="shared" ref="O104:V104" si="28">O102+O103</f>
        <v>0</v>
      </c>
      <c r="P104" s="228">
        <f t="shared" si="28"/>
        <v>0</v>
      </c>
      <c r="Q104" s="228">
        <f t="shared" si="28"/>
        <v>0</v>
      </c>
      <c r="R104" s="228">
        <f t="shared" si="28"/>
        <v>0</v>
      </c>
      <c r="S104" s="228">
        <f t="shared" si="28"/>
        <v>0</v>
      </c>
      <c r="T104" s="228">
        <f t="shared" si="28"/>
        <v>0</v>
      </c>
      <c r="U104" s="228">
        <f t="shared" si="28"/>
        <v>0</v>
      </c>
      <c r="V104" s="228">
        <f t="shared" si="28"/>
        <v>0</v>
      </c>
      <c r="W104" s="228">
        <f>W102+W103</f>
        <v>1427.1461401224913</v>
      </c>
    </row>
    <row r="105" spans="2:23" s="9" customFormat="1">
      <c r="B105" s="66"/>
      <c r="E105" s="214">
        <v>42736</v>
      </c>
      <c r="F105" s="214" t="s">
        <v>184</v>
      </c>
      <c r="G105" s="215" t="s">
        <v>65</v>
      </c>
      <c r="H105" s="240">
        <f>$C$39/12</f>
        <v>9.1666666666666665E-4</v>
      </c>
      <c r="I105" s="230">
        <f>(SUM('1.  LRAMVA Summary'!D$54:D$71)+SUM('1.  LRAMVA Summary'!D$72:D$73)*(MONTH($E105)-1)/12)*$H105</f>
        <v>97.017139638069608</v>
      </c>
      <c r="J105" s="230">
        <f>(SUM('1.  LRAMVA Summary'!E$54:E$71)+SUM('1.  LRAMVA Summary'!E$72:E$73)*(MONTH($E105)-1)/12)*$H105</f>
        <v>13.623120415792817</v>
      </c>
      <c r="K105" s="230">
        <f>(SUM('1.  LRAMVA Summary'!F$54:F$71)+SUM('1.  LRAMVA Summary'!F$72:F$73)*(MONTH($E105)-1)/12)*$H105</f>
        <v>-2.3541634918000751</v>
      </c>
      <c r="L105" s="230">
        <f>(SUM('1.  LRAMVA Summary'!G$54:G$71)+SUM('1.  LRAMVA Summary'!G$72:G$73)*(MONTH($E105)-1)/12)*$H105</f>
        <v>56.378065700467168</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164.66416226252952</v>
      </c>
    </row>
    <row r="106" spans="2:23" s="9" customFormat="1">
      <c r="B106" s="66"/>
      <c r="E106" s="214">
        <v>42767</v>
      </c>
      <c r="F106" s="214" t="s">
        <v>184</v>
      </c>
      <c r="G106" s="215" t="s">
        <v>65</v>
      </c>
      <c r="H106" s="240">
        <f>$C$39/12</f>
        <v>9.1666666666666665E-4</v>
      </c>
      <c r="I106" s="230">
        <f>(SUM('1.  LRAMVA Summary'!D$54:D$71)+SUM('1.  LRAMVA Summary'!D$72:D$73)*(MONTH($E106)-1)/12)*$H106</f>
        <v>107.51238858674624</v>
      </c>
      <c r="J106" s="230">
        <f>(SUM('1.  LRAMVA Summary'!E$54:E$71)+SUM('1.  LRAMVA Summary'!E$72:E$73)*(MONTH($E106)-1)/12)*$H106</f>
        <v>15.773011099144551</v>
      </c>
      <c r="K106" s="230">
        <f>(SUM('1.  LRAMVA Summary'!F$54:F$71)+SUM('1.  LRAMVA Summary'!F$72:F$73)*(MONTH($E106)-1)/12)*$H106</f>
        <v>-2.4170230643099413</v>
      </c>
      <c r="L106" s="230">
        <f>(SUM('1.  LRAMVA Summary'!G$54:G$71)+SUM('1.  LRAMVA Summary'!G$72:G$73)*(MONTH($E106)-1)/12)*$H106</f>
        <v>60.568711347692535</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29">SUM(I106:V106)</f>
        <v>181.43708796927339</v>
      </c>
    </row>
    <row r="107" spans="2:23" s="9" customFormat="1">
      <c r="B107" s="66"/>
      <c r="E107" s="214">
        <v>42795</v>
      </c>
      <c r="F107" s="214" t="s">
        <v>184</v>
      </c>
      <c r="G107" s="215" t="s">
        <v>65</v>
      </c>
      <c r="H107" s="240">
        <f>$C$39/12</f>
        <v>9.1666666666666665E-4</v>
      </c>
      <c r="I107" s="230">
        <f>(SUM('1.  LRAMVA Summary'!D$54:D$71)+SUM('1.  LRAMVA Summary'!D$72:D$73)*(MONTH($E107)-1)/12)*$H107</f>
        <v>118.00763753542286</v>
      </c>
      <c r="J107" s="230">
        <f>(SUM('1.  LRAMVA Summary'!E$54:E$71)+SUM('1.  LRAMVA Summary'!E$72:E$73)*(MONTH($E107)-1)/12)*$H107</f>
        <v>17.922901782496286</v>
      </c>
      <c r="K107" s="230">
        <f>(SUM('1.  LRAMVA Summary'!F$54:F$71)+SUM('1.  LRAMVA Summary'!F$72:F$73)*(MONTH($E107)-1)/12)*$H107</f>
        <v>-2.4798826368198079</v>
      </c>
      <c r="L107" s="230">
        <f>(SUM('1.  LRAMVA Summary'!G$54:G$71)+SUM('1.  LRAMVA Summary'!G$72:G$73)*(MONTH($E107)-1)/12)*$H107</f>
        <v>64.759356994917908</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29"/>
        <v>198.21001367601724</v>
      </c>
    </row>
    <row r="108" spans="2:23" s="8" customFormat="1">
      <c r="B108" s="239"/>
      <c r="E108" s="214">
        <v>42826</v>
      </c>
      <c r="F108" s="214" t="s">
        <v>184</v>
      </c>
      <c r="G108" s="215" t="s">
        <v>66</v>
      </c>
      <c r="H108" s="240">
        <f>$C$40/12</f>
        <v>9.1666666666666665E-4</v>
      </c>
      <c r="I108" s="230">
        <f>(SUM('1.  LRAMVA Summary'!D$54:D$71)+SUM('1.  LRAMVA Summary'!D$72:D$73)*(MONTH($E108)-1)/12)*$H108</f>
        <v>128.50288648409949</v>
      </c>
      <c r="J108" s="230">
        <f>(SUM('1.  LRAMVA Summary'!E$54:E$71)+SUM('1.  LRAMVA Summary'!E$72:E$73)*(MONTH($E108)-1)/12)*$H108</f>
        <v>20.072792465848014</v>
      </c>
      <c r="K108" s="230">
        <f>(SUM('1.  LRAMVA Summary'!F$54:F$71)+SUM('1.  LRAMVA Summary'!F$72:F$73)*(MONTH($E108)-1)/12)*$H108</f>
        <v>-2.5427422093296741</v>
      </c>
      <c r="L108" s="230">
        <f>(SUM('1.  LRAMVA Summary'!G$54:G$71)+SUM('1.  LRAMVA Summary'!G$72:G$73)*(MONTH($E108)-1)/12)*$H108</f>
        <v>68.950002642143275</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29"/>
        <v>214.98293938276112</v>
      </c>
    </row>
    <row r="109" spans="2:23" s="9" customFormat="1">
      <c r="B109" s="66"/>
      <c r="E109" s="214">
        <v>42856</v>
      </c>
      <c r="F109" s="214" t="s">
        <v>184</v>
      </c>
      <c r="G109" s="215" t="s">
        <v>66</v>
      </c>
      <c r="H109" s="240">
        <f>$C$40/12</f>
        <v>9.1666666666666665E-4</v>
      </c>
      <c r="I109" s="230">
        <f>(SUM('1.  LRAMVA Summary'!D$54:D$71)+SUM('1.  LRAMVA Summary'!D$72:D$73)*(MONTH($E109)-1)/12)*$H109</f>
        <v>138.99813543277611</v>
      </c>
      <c r="J109" s="230">
        <f>(SUM('1.  LRAMVA Summary'!E$54:E$71)+SUM('1.  LRAMVA Summary'!E$72:E$73)*(MONTH($E109)-1)/12)*$H109</f>
        <v>22.222683149199749</v>
      </c>
      <c r="K109" s="230">
        <f>(SUM('1.  LRAMVA Summary'!F$54:F$71)+SUM('1.  LRAMVA Summary'!F$72:F$73)*(MONTH($E109)-1)/12)*$H109</f>
        <v>-2.6056017818395403</v>
      </c>
      <c r="L109" s="230">
        <f>(SUM('1.  LRAMVA Summary'!G$54:G$71)+SUM('1.  LRAMVA Summary'!G$72:G$73)*(MONTH($E109)-1)/12)*$H109</f>
        <v>73.140648289368642</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29"/>
        <v>231.75586508950497</v>
      </c>
    </row>
    <row r="110" spans="2:23" s="238" customFormat="1">
      <c r="B110" s="237"/>
      <c r="E110" s="214">
        <v>42887</v>
      </c>
      <c r="F110" s="214" t="s">
        <v>184</v>
      </c>
      <c r="G110" s="215" t="s">
        <v>66</v>
      </c>
      <c r="H110" s="240">
        <f>$C$40/12</f>
        <v>9.1666666666666665E-4</v>
      </c>
      <c r="I110" s="230">
        <f>(SUM('1.  LRAMVA Summary'!D$54:D$71)+SUM('1.  LRAMVA Summary'!D$72:D$73)*(MONTH($E110)-1)/12)*$H110</f>
        <v>149.49338438145276</v>
      </c>
      <c r="J110" s="230">
        <f>(SUM('1.  LRAMVA Summary'!E$54:E$71)+SUM('1.  LRAMVA Summary'!E$72:E$73)*(MONTH($E110)-1)/12)*$H110</f>
        <v>24.372573832551481</v>
      </c>
      <c r="K110" s="230">
        <f>(SUM('1.  LRAMVA Summary'!F$54:F$71)+SUM('1.  LRAMVA Summary'!F$72:F$73)*(MONTH($E110)-1)/12)*$H110</f>
        <v>-2.6684613543494073</v>
      </c>
      <c r="L110" s="230">
        <f>(SUM('1.  LRAMVA Summary'!G$54:G$71)+SUM('1.  LRAMVA Summary'!G$72:G$73)*(MONTH($E110)-1)/12)*$H110</f>
        <v>77.331293936594008</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29"/>
        <v>248.52879079624887</v>
      </c>
    </row>
    <row r="111" spans="2:23" s="9" customFormat="1">
      <c r="B111" s="66"/>
      <c r="E111" s="214">
        <v>42917</v>
      </c>
      <c r="F111" s="214" t="s">
        <v>184</v>
      </c>
      <c r="G111" s="215" t="s">
        <v>68</v>
      </c>
      <c r="H111" s="240">
        <f>$C$41/12</f>
        <v>9.1666666666666665E-4</v>
      </c>
      <c r="I111" s="230">
        <f>(SUM('1.  LRAMVA Summary'!D$54:D$71)+SUM('1.  LRAMVA Summary'!D$72:D$73)*(MONTH($E111)-1)/12)*$H111</f>
        <v>159.9886333301294</v>
      </c>
      <c r="J111" s="230">
        <f>(SUM('1.  LRAMVA Summary'!E$54:E$71)+SUM('1.  LRAMVA Summary'!E$72:E$73)*(MONTH($E111)-1)/12)*$H111</f>
        <v>26.522464515903213</v>
      </c>
      <c r="K111" s="230">
        <f>(SUM('1.  LRAMVA Summary'!F$54:F$71)+SUM('1.  LRAMVA Summary'!F$72:F$73)*(MONTH($E111)-1)/12)*$H111</f>
        <v>-2.7313209268592735</v>
      </c>
      <c r="L111" s="230">
        <f>(SUM('1.  LRAMVA Summary'!G$54:G$71)+SUM('1.  LRAMVA Summary'!G$72:G$73)*(MONTH($E111)-1)/12)*$H111</f>
        <v>81.521939583819389</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29"/>
        <v>265.30171650299275</v>
      </c>
    </row>
    <row r="112" spans="2:23" s="9" customFormat="1">
      <c r="B112" s="66"/>
      <c r="E112" s="214">
        <v>42948</v>
      </c>
      <c r="F112" s="214" t="s">
        <v>184</v>
      </c>
      <c r="G112" s="215" t="s">
        <v>68</v>
      </c>
      <c r="H112" s="240">
        <f>$C$41/12</f>
        <v>9.1666666666666665E-4</v>
      </c>
      <c r="I112" s="230">
        <f>(SUM('1.  LRAMVA Summary'!D$54:D$71)+SUM('1.  LRAMVA Summary'!D$72:D$73)*(MONTH($E112)-1)/12)*$H112</f>
        <v>170.48388227880602</v>
      </c>
      <c r="J112" s="230">
        <f>(SUM('1.  LRAMVA Summary'!E$54:E$71)+SUM('1.  LRAMVA Summary'!E$72:E$73)*(MONTH($E112)-1)/12)*$H112</f>
        <v>28.672355199254948</v>
      </c>
      <c r="K112" s="230">
        <f>(SUM('1.  LRAMVA Summary'!F$54:F$71)+SUM('1.  LRAMVA Summary'!F$72:F$73)*(MONTH($E112)-1)/12)*$H112</f>
        <v>-2.7941804993691401</v>
      </c>
      <c r="L112" s="230">
        <f>(SUM('1.  LRAMVA Summary'!G$54:G$71)+SUM('1.  LRAMVA Summary'!G$72:G$73)*(MONTH($E112)-1)/12)*$H112</f>
        <v>85.712585231044756</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29"/>
        <v>282.07464220973657</v>
      </c>
    </row>
    <row r="113" spans="2:23" s="9" customFormat="1">
      <c r="B113" s="66"/>
      <c r="E113" s="214">
        <v>42979</v>
      </c>
      <c r="F113" s="214" t="s">
        <v>184</v>
      </c>
      <c r="G113" s="215" t="s">
        <v>68</v>
      </c>
      <c r="H113" s="240">
        <f>$C$41/12</f>
        <v>9.1666666666666665E-4</v>
      </c>
      <c r="I113" s="230">
        <f>(SUM('1.  LRAMVA Summary'!D$54:D$71)+SUM('1.  LRAMVA Summary'!D$72:D$73)*(MONTH($E113)-1)/12)*$H113</f>
        <v>180.97913122748264</v>
      </c>
      <c r="J113" s="230">
        <f>(SUM('1.  LRAMVA Summary'!E$54:E$71)+SUM('1.  LRAMVA Summary'!E$72:E$73)*(MONTH($E113)-1)/12)*$H113</f>
        <v>30.82224588260668</v>
      </c>
      <c r="K113" s="230">
        <f>(SUM('1.  LRAMVA Summary'!F$54:F$71)+SUM('1.  LRAMVA Summary'!F$72:F$73)*(MONTH($E113)-1)/12)*$H113</f>
        <v>-2.8570400718790063</v>
      </c>
      <c r="L113" s="230">
        <f>(SUM('1.  LRAMVA Summary'!G$54:G$71)+SUM('1.  LRAMVA Summary'!G$72:G$73)*(MONTH($E113)-1)/12)*$H113</f>
        <v>89.903230878270122</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29"/>
        <v>298.84756791648044</v>
      </c>
    </row>
    <row r="114" spans="2:23" s="9" customFormat="1">
      <c r="B114" s="66"/>
      <c r="E114" s="214">
        <v>43009</v>
      </c>
      <c r="F114" s="214" t="s">
        <v>184</v>
      </c>
      <c r="G114" s="215" t="s">
        <v>69</v>
      </c>
      <c r="H114" s="240">
        <f>$C$42/12</f>
        <v>1.25E-3</v>
      </c>
      <c r="I114" s="230">
        <f>(SUM('1.  LRAMVA Summary'!D$54:D$71)+SUM('1.  LRAMVA Summary'!D$72:D$73)*(MONTH($E114)-1)/12)*$H114</f>
        <v>261.1014275129445</v>
      </c>
      <c r="J114" s="230">
        <f>(SUM('1.  LRAMVA Summary'!E$54:E$71)+SUM('1.  LRAMVA Summary'!E$72:E$73)*(MONTH($E114)-1)/12)*$H114</f>
        <v>44.962004408125111</v>
      </c>
      <c r="K114" s="230">
        <f>(SUM('1.  LRAMVA Summary'!F$54:F$71)+SUM('1.  LRAMVA Summary'!F$72:F$73)*(MONTH($E114)-1)/12)*$H114</f>
        <v>-3.981681333257554</v>
      </c>
      <c r="L114" s="230">
        <f>(SUM('1.  LRAMVA Summary'!G$54:G$71)+SUM('1.  LRAMVA Summary'!G$72:G$73)*(MONTH($E114)-1)/12)*$H114</f>
        <v>128.30983162567568</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29"/>
        <v>430.39158221348771</v>
      </c>
    </row>
    <row r="115" spans="2:23" s="9" customFormat="1">
      <c r="B115" s="66"/>
      <c r="E115" s="214">
        <v>43040</v>
      </c>
      <c r="F115" s="214" t="s">
        <v>184</v>
      </c>
      <c r="G115" s="215" t="s">
        <v>69</v>
      </c>
      <c r="H115" s="240">
        <f>$C$42/12</f>
        <v>1.25E-3</v>
      </c>
      <c r="I115" s="230">
        <f>(SUM('1.  LRAMVA Summary'!D$54:D$71)+SUM('1.  LRAMVA Summary'!D$72:D$73)*(MONTH($E115)-1)/12)*$H115</f>
        <v>275.41313062477627</v>
      </c>
      <c r="J115" s="230">
        <f>(SUM('1.  LRAMVA Summary'!E$54:E$71)+SUM('1.  LRAMVA Summary'!E$72:E$73)*(MONTH($E115)-1)/12)*$H115</f>
        <v>47.893673521786567</v>
      </c>
      <c r="K115" s="230">
        <f>(SUM('1.  LRAMVA Summary'!F$54:F$71)+SUM('1.  LRAMVA Summary'!F$72:F$73)*(MONTH($E115)-1)/12)*$H115</f>
        <v>-4.067398932134644</v>
      </c>
      <c r="L115" s="230">
        <f>(SUM('1.  LRAMVA Summary'!G$54:G$71)+SUM('1.  LRAMVA Summary'!G$72:G$73)*(MONTH($E115)-1)/12)*$H115</f>
        <v>134.02434841734663</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29"/>
        <v>453.26375363177482</v>
      </c>
    </row>
    <row r="116" spans="2:23" s="9" customFormat="1">
      <c r="B116" s="66"/>
      <c r="E116" s="214">
        <v>43070</v>
      </c>
      <c r="F116" s="214" t="s">
        <v>184</v>
      </c>
      <c r="G116" s="215" t="s">
        <v>69</v>
      </c>
      <c r="H116" s="240">
        <f>$C$42/12</f>
        <v>1.25E-3</v>
      </c>
      <c r="I116" s="230">
        <f>(SUM('1.  LRAMVA Summary'!D$54:D$71)+SUM('1.  LRAMVA Summary'!D$72:D$73)*(MONTH($E116)-1)/12)*$H116</f>
        <v>289.72483373660805</v>
      </c>
      <c r="J116" s="230">
        <f>(SUM('1.  LRAMVA Summary'!E$54:E$71)+SUM('1.  LRAMVA Summary'!E$72:E$73)*(MONTH($E116)-1)/12)*$H116</f>
        <v>50.825342635448017</v>
      </c>
      <c r="K116" s="230">
        <f>(SUM('1.  LRAMVA Summary'!F$54:F$71)+SUM('1.  LRAMVA Summary'!F$72:F$73)*(MONTH($E116)-1)/12)*$H116</f>
        <v>-4.1531165310117348</v>
      </c>
      <c r="L116" s="230">
        <f>(SUM('1.  LRAMVA Summary'!G$54:G$71)+SUM('1.  LRAMVA Summary'!G$72:G$73)*(MONTH($E116)-1)/12)*$H116</f>
        <v>139.7388652090176</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29"/>
        <v>476.13592505006193</v>
      </c>
    </row>
    <row r="117" spans="2:23" s="9" customFormat="1" ht="15.75" thickBot="1">
      <c r="B117" s="66"/>
      <c r="E117" s="216" t="s">
        <v>467</v>
      </c>
      <c r="F117" s="216"/>
      <c r="G117" s="217"/>
      <c r="H117" s="218"/>
      <c r="I117" s="219">
        <f t="shared" ref="I117:O117" si="30">SUM(I104:I116)</f>
        <v>2980.3922012100165</v>
      </c>
      <c r="J117" s="219">
        <f t="shared" si="30"/>
        <v>449.17274143357099</v>
      </c>
      <c r="K117" s="219">
        <f t="shared" si="30"/>
        <v>-63.189658744062825</v>
      </c>
      <c r="L117" s="219">
        <f t="shared" si="30"/>
        <v>1506.3649029238359</v>
      </c>
      <c r="M117" s="219">
        <f t="shared" si="30"/>
        <v>0</v>
      </c>
      <c r="N117" s="219">
        <f t="shared" si="30"/>
        <v>0</v>
      </c>
      <c r="O117" s="219">
        <f t="shared" si="30"/>
        <v>0</v>
      </c>
      <c r="P117" s="219">
        <f t="shared" ref="P117:V117" si="31">SUM(P104:P116)</f>
        <v>0</v>
      </c>
      <c r="Q117" s="219">
        <f t="shared" si="31"/>
        <v>0</v>
      </c>
      <c r="R117" s="219">
        <f t="shared" si="31"/>
        <v>0</v>
      </c>
      <c r="S117" s="219">
        <f t="shared" si="31"/>
        <v>0</v>
      </c>
      <c r="T117" s="219">
        <f t="shared" si="31"/>
        <v>0</v>
      </c>
      <c r="U117" s="219">
        <f t="shared" si="31"/>
        <v>0</v>
      </c>
      <c r="V117" s="219">
        <f t="shared" si="31"/>
        <v>0</v>
      </c>
      <c r="W117" s="219">
        <f>SUM(W104:W116)</f>
        <v>4872.740186823361</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 t="shared" ref="I119:N119" si="32">I117+I118</f>
        <v>2980.3922012100165</v>
      </c>
      <c r="J119" s="228">
        <f t="shared" si="32"/>
        <v>449.17274143357099</v>
      </c>
      <c r="K119" s="228">
        <f t="shared" si="32"/>
        <v>-63.189658744062825</v>
      </c>
      <c r="L119" s="228">
        <f t="shared" si="32"/>
        <v>1506.3649029238359</v>
      </c>
      <c r="M119" s="228">
        <f t="shared" si="32"/>
        <v>0</v>
      </c>
      <c r="N119" s="228">
        <f t="shared" si="32"/>
        <v>0</v>
      </c>
      <c r="O119" s="228">
        <f t="shared" ref="O119:V119" si="33">O117+O118</f>
        <v>0</v>
      </c>
      <c r="P119" s="228">
        <f t="shared" si="33"/>
        <v>0</v>
      </c>
      <c r="Q119" s="228">
        <f t="shared" si="33"/>
        <v>0</v>
      </c>
      <c r="R119" s="228">
        <f t="shared" si="33"/>
        <v>0</v>
      </c>
      <c r="S119" s="228">
        <f t="shared" si="33"/>
        <v>0</v>
      </c>
      <c r="T119" s="228">
        <f t="shared" si="33"/>
        <v>0</v>
      </c>
      <c r="U119" s="228">
        <f t="shared" si="33"/>
        <v>0</v>
      </c>
      <c r="V119" s="228">
        <f t="shared" si="33"/>
        <v>0</v>
      </c>
      <c r="W119" s="228">
        <f>W117+W118</f>
        <v>4872.740186823361</v>
      </c>
    </row>
    <row r="120" spans="2:23" s="9" customFormat="1">
      <c r="B120" s="66"/>
      <c r="E120" s="214">
        <v>43101</v>
      </c>
      <c r="F120" s="214" t="s">
        <v>185</v>
      </c>
      <c r="G120" s="215" t="s">
        <v>65</v>
      </c>
      <c r="H120" s="240">
        <f>$C$43/12</f>
        <v>1.25E-3</v>
      </c>
      <c r="I120" s="230">
        <f>(SUM('1.  LRAMVA Summary'!D$54:D$74)+SUM('1.  LRAMVA Summary'!D$75:D$76)*(MONTH($E120)-1)/12)*$H120</f>
        <v>304.03653684843982</v>
      </c>
      <c r="J120" s="230">
        <f>(SUM('1.  LRAMVA Summary'!E$54:E$74)+SUM('1.  LRAMVA Summary'!E$75:E$76)*(MONTH($E120)-1)/12)*$H120</f>
        <v>53.757011749109473</v>
      </c>
      <c r="K120" s="230">
        <f>(SUM('1.  LRAMVA Summary'!F$54:F$74)+SUM('1.  LRAMVA Summary'!F$75:F$76)*(MONTH($E120)-1)/12)*$H120</f>
        <v>-4.2388341298888257</v>
      </c>
      <c r="L120" s="230">
        <f>(SUM('1.  LRAMVA Summary'!G$54:G$74)+SUM('1.  LRAMVA Summary'!G$75:G$76)*(MONTH($E120)-1)/12)*$H120</f>
        <v>145.45338200068855</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499.00809646834909</v>
      </c>
    </row>
    <row r="121" spans="2:23" s="9" customFormat="1">
      <c r="B121" s="66"/>
      <c r="E121" s="214">
        <v>43132</v>
      </c>
      <c r="F121" s="214" t="s">
        <v>185</v>
      </c>
      <c r="G121" s="215" t="s">
        <v>65</v>
      </c>
      <c r="H121" s="240">
        <f>$C$43/12</f>
        <v>1.25E-3</v>
      </c>
      <c r="I121" s="230">
        <f>(SUM('1.  LRAMVA Summary'!D$54:D$74)+SUM('1.  LRAMVA Summary'!D$75:D$76)*(MONTH($E121)-1)/12)*$H121</f>
        <v>317.56703429203998</v>
      </c>
      <c r="J121" s="230">
        <f>(SUM('1.  LRAMVA Summary'!E$54:E$74)+SUM('1.  LRAMVA Summary'!E$75:E$76)*(MONTH($E121)-1)/12)*$H121</f>
        <v>56.56482681722845</v>
      </c>
      <c r="K121" s="230">
        <f>(SUM('1.  LRAMVA Summary'!F$54:F$74)+SUM('1.  LRAMVA Summary'!F$75:F$76)*(MONTH($E121)-1)/12)*$H121</f>
        <v>-4.0636329763133396</v>
      </c>
      <c r="L121" s="230">
        <f>(SUM('1.  LRAMVA Summary'!G$54:G$74)+SUM('1.  LRAMVA Summary'!G$75:G$76)*(MONTH($E121)-1)/12)*$H121</f>
        <v>155.301335322033</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34">SUM(I121:V121)</f>
        <v>525.36956345498811</v>
      </c>
    </row>
    <row r="122" spans="2:23" s="9" customFormat="1">
      <c r="B122" s="66"/>
      <c r="E122" s="214">
        <v>43160</v>
      </c>
      <c r="F122" s="214" t="s">
        <v>185</v>
      </c>
      <c r="G122" s="215" t="s">
        <v>65</v>
      </c>
      <c r="H122" s="240">
        <f>$C$43/12</f>
        <v>1.25E-3</v>
      </c>
      <c r="I122" s="230">
        <f>(SUM('1.  LRAMVA Summary'!D$54:D$74)+SUM('1.  LRAMVA Summary'!D$75:D$76)*(MONTH($E122)-1)/12)*$H122</f>
        <v>331.09753173564013</v>
      </c>
      <c r="J122" s="230">
        <f>(SUM('1.  LRAMVA Summary'!E$54:E$74)+SUM('1.  LRAMVA Summary'!E$75:E$76)*(MONTH($E122)-1)/12)*$H122</f>
        <v>59.372641885347434</v>
      </c>
      <c r="K122" s="230">
        <f>(SUM('1.  LRAMVA Summary'!F$54:F$74)+SUM('1.  LRAMVA Summary'!F$75:F$76)*(MONTH($E122)-1)/12)*$H122</f>
        <v>-3.8884318227378545</v>
      </c>
      <c r="L122" s="230">
        <f>(SUM('1.  LRAMVA Summary'!G$54:G$74)+SUM('1.  LRAMVA Summary'!G$75:G$76)*(MONTH($E122)-1)/12)*$H122</f>
        <v>165.14928864337745</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34"/>
        <v>551.73103044162713</v>
      </c>
    </row>
    <row r="123" spans="2:23" s="8" customFormat="1">
      <c r="B123" s="239"/>
      <c r="E123" s="214">
        <v>43191</v>
      </c>
      <c r="F123" s="214" t="s">
        <v>185</v>
      </c>
      <c r="G123" s="215" t="s">
        <v>66</v>
      </c>
      <c r="H123" s="240">
        <f>$C$44/12</f>
        <v>1.575E-3</v>
      </c>
      <c r="I123" s="230">
        <f>(SUM('1.  LRAMVA Summary'!D$54:D$74)+SUM('1.  LRAMVA Summary'!D$75:D$76)*(MONTH($E123)-1)/12)*$H123</f>
        <v>434.23131676584279</v>
      </c>
      <c r="J123" s="230">
        <f>(SUM('1.  LRAMVA Summary'!E$54:E$74)+SUM('1.  LRAMVA Summary'!E$75:E$76)*(MONTH($E123)-1)/12)*$H123</f>
        <v>78.347375761367658</v>
      </c>
      <c r="K123" s="230">
        <f>(SUM('1.  LRAMVA Summary'!F$54:F$74)+SUM('1.  LRAMVA Summary'!F$75:F$76)*(MONTH($E123)-1)/12)*$H123</f>
        <v>-4.6786706431445841</v>
      </c>
      <c r="L123" s="230">
        <f>(SUM('1.  LRAMVA Summary'!G$54:G$74)+SUM('1.  LRAMVA Summary'!G$75:G$76)*(MONTH($E123)-1)/12)*$H123</f>
        <v>220.4965248755496</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34"/>
        <v>728.39654675961549</v>
      </c>
    </row>
    <row r="124" spans="2:23" s="9" customFormat="1">
      <c r="B124" s="66"/>
      <c r="E124" s="214">
        <v>43221</v>
      </c>
      <c r="F124" s="214" t="s">
        <v>185</v>
      </c>
      <c r="G124" s="215" t="s">
        <v>66</v>
      </c>
      <c r="H124" s="240">
        <f>$C$44/12</f>
        <v>1.575E-3</v>
      </c>
      <c r="I124" s="230">
        <f>(SUM('1.  LRAMVA Summary'!D$54:D$74)+SUM('1.  LRAMVA Summary'!D$75:D$76)*(MONTH($E124)-1)/12)*$H124</f>
        <v>451.27974354477902</v>
      </c>
      <c r="J124" s="230">
        <f>(SUM('1.  LRAMVA Summary'!E$54:E$74)+SUM('1.  LRAMVA Summary'!E$75:E$76)*(MONTH($E124)-1)/12)*$H124</f>
        <v>81.885222747197574</v>
      </c>
      <c r="K124" s="230">
        <f>(SUM('1.  LRAMVA Summary'!F$54:F$74)+SUM('1.  LRAMVA Summary'!F$75:F$76)*(MONTH($E124)-1)/12)*$H124</f>
        <v>-4.4579171896394723</v>
      </c>
      <c r="L124" s="230">
        <f>(SUM('1.  LRAMVA Summary'!G$54:G$74)+SUM('1.  LRAMVA Summary'!G$75:G$76)*(MONTH($E124)-1)/12)*$H124</f>
        <v>232.90494606044359</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34"/>
        <v>761.61199516278066</v>
      </c>
    </row>
    <row r="125" spans="2:23" s="238" customFormat="1">
      <c r="B125" s="237"/>
      <c r="E125" s="214">
        <v>43252</v>
      </c>
      <c r="F125" s="214" t="s">
        <v>185</v>
      </c>
      <c r="G125" s="215" t="s">
        <v>66</v>
      </c>
      <c r="H125" s="240">
        <f>$C$44/12</f>
        <v>1.575E-3</v>
      </c>
      <c r="I125" s="230">
        <f>(SUM('1.  LRAMVA Summary'!D$54:D$74)+SUM('1.  LRAMVA Summary'!D$75:D$76)*(MONTH($E125)-1)/12)*$H125</f>
        <v>468.32817032371526</v>
      </c>
      <c r="J125" s="230">
        <f>(SUM('1.  LRAMVA Summary'!E$54:E$74)+SUM('1.  LRAMVA Summary'!E$75:E$76)*(MONTH($E125)-1)/12)*$H125</f>
        <v>85.423069733027489</v>
      </c>
      <c r="K125" s="230">
        <f>(SUM('1.  LRAMVA Summary'!F$54:F$74)+SUM('1.  LRAMVA Summary'!F$75:F$76)*(MONTH($E125)-1)/12)*$H125</f>
        <v>-4.2371637361343595</v>
      </c>
      <c r="L125" s="230">
        <f>(SUM('1.  LRAMVA Summary'!G$54:G$74)+SUM('1.  LRAMVA Summary'!G$75:G$76)*(MONTH($E125)-1)/12)*$H125</f>
        <v>245.31336724533762</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34"/>
        <v>794.82744356594606</v>
      </c>
    </row>
    <row r="126" spans="2:23" s="9" customFormat="1">
      <c r="B126" s="66"/>
      <c r="E126" s="214">
        <v>43282</v>
      </c>
      <c r="F126" s="214" t="s">
        <v>185</v>
      </c>
      <c r="G126" s="215" t="s">
        <v>68</v>
      </c>
      <c r="H126" s="240">
        <f>$C$45/12</f>
        <v>1.575E-3</v>
      </c>
      <c r="I126" s="230">
        <f>(SUM('1.  LRAMVA Summary'!D$54:D$74)+SUM('1.  LRAMVA Summary'!D$75:D$76)*(MONTH($E126)-1)/12)*$H126</f>
        <v>485.37659710265149</v>
      </c>
      <c r="J126" s="230">
        <f>(SUM('1.  LRAMVA Summary'!E$54:E$74)+SUM('1.  LRAMVA Summary'!E$75:E$76)*(MONTH($E126)-1)/12)*$H126</f>
        <v>88.960916718857405</v>
      </c>
      <c r="K126" s="230">
        <f>(SUM('1.  LRAMVA Summary'!F$54:F$74)+SUM('1.  LRAMVA Summary'!F$75:F$76)*(MONTH($E126)-1)/12)*$H126</f>
        <v>-4.0164102826292485</v>
      </c>
      <c r="L126" s="230">
        <f>(SUM('1.  LRAMVA Summary'!G$54:G$74)+SUM('1.  LRAMVA Summary'!G$75:G$76)*(MONTH($E126)-1)/12)*$H126</f>
        <v>257.72178843023158</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34"/>
        <v>828.04289196911122</v>
      </c>
    </row>
    <row r="127" spans="2:23" s="9" customFormat="1">
      <c r="B127" s="66"/>
      <c r="E127" s="214">
        <v>43313</v>
      </c>
      <c r="F127" s="214" t="s">
        <v>185</v>
      </c>
      <c r="G127" s="215" t="s">
        <v>68</v>
      </c>
      <c r="H127" s="240">
        <f>$C$45/12</f>
        <v>1.575E-3</v>
      </c>
      <c r="I127" s="230">
        <f>(SUM('1.  LRAMVA Summary'!D$54:D$74)+SUM('1.  LRAMVA Summary'!D$75:D$76)*(MONTH($E127)-1)/12)*$H127</f>
        <v>502.42502388158761</v>
      </c>
      <c r="J127" s="230">
        <f>(SUM('1.  LRAMVA Summary'!E$54:E$74)+SUM('1.  LRAMVA Summary'!E$75:E$76)*(MONTH($E127)-1)/12)*$H127</f>
        <v>92.49876370468732</v>
      </c>
      <c r="K127" s="230">
        <f>(SUM('1.  LRAMVA Summary'!F$54:F$74)+SUM('1.  LRAMVA Summary'!F$75:F$76)*(MONTH($E127)-1)/12)*$H127</f>
        <v>-3.7956568291241357</v>
      </c>
      <c r="L127" s="230">
        <f>(SUM('1.  LRAMVA Summary'!G$54:G$74)+SUM('1.  LRAMVA Summary'!G$75:G$76)*(MONTH($E127)-1)/12)*$H127</f>
        <v>270.13020961512564</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34"/>
        <v>861.25834037227639</v>
      </c>
    </row>
    <row r="128" spans="2:23" s="9" customFormat="1">
      <c r="B128" s="66"/>
      <c r="E128" s="214">
        <v>43344</v>
      </c>
      <c r="F128" s="214" t="s">
        <v>185</v>
      </c>
      <c r="G128" s="215" t="s">
        <v>68</v>
      </c>
      <c r="H128" s="240">
        <f>$C$45/12</f>
        <v>1.575E-3</v>
      </c>
      <c r="I128" s="230">
        <f>(SUM('1.  LRAMVA Summary'!D$54:D$74)+SUM('1.  LRAMVA Summary'!D$75:D$76)*(MONTH($E128)-1)/12)*$H128</f>
        <v>519.47345066052389</v>
      </c>
      <c r="J128" s="230">
        <f>(SUM('1.  LRAMVA Summary'!E$54:E$74)+SUM('1.  LRAMVA Summary'!E$75:E$76)*(MONTH($E128)-1)/12)*$H128</f>
        <v>96.036610690517236</v>
      </c>
      <c r="K128" s="230">
        <f>(SUM('1.  LRAMVA Summary'!F$54:F$74)+SUM('1.  LRAMVA Summary'!F$75:F$76)*(MONTH($E128)-1)/12)*$H128</f>
        <v>-3.5749033756190243</v>
      </c>
      <c r="L128" s="230">
        <f>(SUM('1.  LRAMVA Summary'!G$54:G$74)+SUM('1.  LRAMVA Summary'!G$75:G$76)*(MONTH($E128)-1)/12)*$H128</f>
        <v>282.53863080001963</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34"/>
        <v>894.47378877544179</v>
      </c>
    </row>
    <row r="129" spans="2:23" s="9" customFormat="1">
      <c r="B129" s="66"/>
      <c r="E129" s="214">
        <v>43374</v>
      </c>
      <c r="F129" s="214" t="s">
        <v>185</v>
      </c>
      <c r="G129" s="215" t="s">
        <v>69</v>
      </c>
      <c r="H129" s="240">
        <f>$C$46/12</f>
        <v>1.8083333333333335E-3</v>
      </c>
      <c r="I129" s="230">
        <f>(SUM('1.  LRAMVA Summary'!D$54:D$74)+SUM('1.  LRAMVA Summary'!D$75:D$76)*(MONTH($E129)-1)/12)*$H129</f>
        <v>616.00660002308382</v>
      </c>
      <c r="J129" s="230">
        <f>(SUM('1.  LRAMVA Summary'!E$54:E$74)+SUM('1.  LRAMVA Summary'!E$75:E$76)*(MONTH($E129)-1)/12)*$H129</f>
        <v>114.32622918395413</v>
      </c>
      <c r="K129" s="230">
        <f>(SUM('1.  LRAMVA Summary'!F$54:F$74)+SUM('1.  LRAMVA Summary'!F$75:F$76)*(MONTH($E129)-1)/12)*$H129</f>
        <v>-3.8510610216863426</v>
      </c>
      <c r="L129" s="230">
        <f>(SUM('1.  LRAMVA Summary'!G$54:G$74)+SUM('1.  LRAMVA Summary'!G$75:G$76)*(MONTH($E129)-1)/12)*$H129</f>
        <v>338.64291153823422</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34"/>
        <v>1065.1246797235858</v>
      </c>
    </row>
    <row r="130" spans="2:23" s="9" customFormat="1">
      <c r="B130" s="66"/>
      <c r="E130" s="214">
        <v>43405</v>
      </c>
      <c r="F130" s="214" t="s">
        <v>185</v>
      </c>
      <c r="G130" s="215" t="s">
        <v>69</v>
      </c>
      <c r="H130" s="240">
        <f>$C$46/12</f>
        <v>1.8083333333333335E-3</v>
      </c>
      <c r="I130" s="230">
        <f>(SUM('1.  LRAMVA Summary'!D$54:D$74)+SUM('1.  LRAMVA Summary'!D$75:D$76)*(MONTH($E130)-1)/12)*$H130</f>
        <v>635.58071965815873</v>
      </c>
      <c r="J130" s="230">
        <f>(SUM('1.  LRAMVA Summary'!E$54:E$74)+SUM('1.  LRAMVA Summary'!E$75:E$76)*(MONTH($E130)-1)/12)*$H130</f>
        <v>118.38820164916626</v>
      </c>
      <c r="K130" s="230">
        <f>(SUM('1.  LRAMVA Summary'!F$54:F$74)+SUM('1.  LRAMVA Summary'!F$75:F$76)*(MONTH($E130)-1)/12)*$H130</f>
        <v>-3.5976033528471403</v>
      </c>
      <c r="L130" s="230">
        <f>(SUM('1.  LRAMVA Summary'!G$54:G$74)+SUM('1.  LRAMVA Summary'!G$75:G$76)*(MONTH($E130)-1)/12)*$H130</f>
        <v>352.88961734311249</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34"/>
        <v>1103.2609352975903</v>
      </c>
    </row>
    <row r="131" spans="2:23" s="9" customFormat="1">
      <c r="B131" s="66"/>
      <c r="E131" s="214">
        <v>43435</v>
      </c>
      <c r="F131" s="214" t="s">
        <v>185</v>
      </c>
      <c r="G131" s="215" t="s">
        <v>69</v>
      </c>
      <c r="H131" s="240">
        <f>$C$46/12</f>
        <v>1.8083333333333335E-3</v>
      </c>
      <c r="I131" s="230">
        <f>(SUM('1.  LRAMVA Summary'!D$54:D$74)+SUM('1.  LRAMVA Summary'!D$75:D$76)*(MONTH($E131)-1)/12)*$H131</f>
        <v>655.15483929323364</v>
      </c>
      <c r="J131" s="230">
        <f>(SUM('1.  LRAMVA Summary'!E$54:E$74)+SUM('1.  LRAMVA Summary'!E$75:E$76)*(MONTH($E131)-1)/12)*$H131</f>
        <v>122.45017411437837</v>
      </c>
      <c r="K131" s="230">
        <f>(SUM('1.  LRAMVA Summary'!F$54:F$74)+SUM('1.  LRAMVA Summary'!F$75:F$76)*(MONTH($E131)-1)/12)*$H131</f>
        <v>-3.3441456840079375</v>
      </c>
      <c r="L131" s="230">
        <f>(SUM('1.  LRAMVA Summary'!G$54:G$74)+SUM('1.  LRAMVA Summary'!G$75:G$76)*(MONTH($E131)-1)/12)*$H131</f>
        <v>367.13632314799082</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34"/>
        <v>1141.3971908715948</v>
      </c>
    </row>
    <row r="132" spans="2:23" s="9" customFormat="1" ht="15.75" thickBot="1">
      <c r="B132" s="66"/>
      <c r="E132" s="216" t="s">
        <v>468</v>
      </c>
      <c r="F132" s="216"/>
      <c r="G132" s="217"/>
      <c r="H132" s="218"/>
      <c r="I132" s="219">
        <f t="shared" ref="I132:O132" si="35">SUM(I119:I131)</f>
        <v>8700.949765339712</v>
      </c>
      <c r="J132" s="219">
        <f t="shared" si="35"/>
        <v>1497.1837861884098</v>
      </c>
      <c r="K132" s="219">
        <f t="shared" si="35"/>
        <v>-110.93408978783513</v>
      </c>
      <c r="L132" s="219">
        <f t="shared" si="35"/>
        <v>4540.043227945981</v>
      </c>
      <c r="M132" s="219">
        <f t="shared" si="35"/>
        <v>0</v>
      </c>
      <c r="N132" s="219">
        <f t="shared" si="35"/>
        <v>0</v>
      </c>
      <c r="O132" s="219">
        <f t="shared" si="35"/>
        <v>0</v>
      </c>
      <c r="P132" s="219">
        <f t="shared" ref="P132:V132" si="36">SUM(P119:P131)</f>
        <v>0</v>
      </c>
      <c r="Q132" s="219">
        <f t="shared" si="36"/>
        <v>0</v>
      </c>
      <c r="R132" s="219">
        <f t="shared" si="36"/>
        <v>0</v>
      </c>
      <c r="S132" s="219">
        <f t="shared" si="36"/>
        <v>0</v>
      </c>
      <c r="T132" s="219">
        <f t="shared" si="36"/>
        <v>0</v>
      </c>
      <c r="U132" s="219">
        <f t="shared" si="36"/>
        <v>0</v>
      </c>
      <c r="V132" s="219">
        <f t="shared" si="36"/>
        <v>0</v>
      </c>
      <c r="W132" s="219">
        <f>SUM(W119:W131)</f>
        <v>14627.242689686267</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 t="shared" ref="I134:N134" si="37">I132+I133</f>
        <v>8700.949765339712</v>
      </c>
      <c r="J134" s="228">
        <f t="shared" si="37"/>
        <v>1497.1837861884098</v>
      </c>
      <c r="K134" s="228">
        <f t="shared" si="37"/>
        <v>-110.93408978783513</v>
      </c>
      <c r="L134" s="228">
        <f t="shared" si="37"/>
        <v>4540.043227945981</v>
      </c>
      <c r="M134" s="228">
        <f t="shared" si="37"/>
        <v>0</v>
      </c>
      <c r="N134" s="228">
        <f t="shared" si="37"/>
        <v>0</v>
      </c>
      <c r="O134" s="228">
        <f t="shared" ref="O134:V134" si="38">O132+O133</f>
        <v>0</v>
      </c>
      <c r="P134" s="228">
        <f t="shared" si="38"/>
        <v>0</v>
      </c>
      <c r="Q134" s="228">
        <f t="shared" si="38"/>
        <v>0</v>
      </c>
      <c r="R134" s="228">
        <f t="shared" si="38"/>
        <v>0</v>
      </c>
      <c r="S134" s="228">
        <f t="shared" si="38"/>
        <v>0</v>
      </c>
      <c r="T134" s="228">
        <f t="shared" si="38"/>
        <v>0</v>
      </c>
      <c r="U134" s="228">
        <f t="shared" si="38"/>
        <v>0</v>
      </c>
      <c r="V134" s="228">
        <f t="shared" si="38"/>
        <v>0</v>
      </c>
      <c r="W134" s="228">
        <f>W132+W133</f>
        <v>14627.242689686267</v>
      </c>
    </row>
    <row r="135" spans="2:23" s="9" customFormat="1">
      <c r="B135" s="66"/>
      <c r="E135" s="214">
        <v>43466</v>
      </c>
      <c r="F135" s="214" t="s">
        <v>186</v>
      </c>
      <c r="G135" s="215" t="s">
        <v>65</v>
      </c>
      <c r="H135" s="240">
        <f>$C$47/12</f>
        <v>2.0416666666666669E-3</v>
      </c>
      <c r="I135" s="230">
        <f>(SUM('1.  LRAMVA Summary'!D$54:D$77)+SUM('1.  LRAMVA Summary'!D$78:D$79)*(MONTH($E135)-1)/12)*$H135</f>
        <v>761.79076008034849</v>
      </c>
      <c r="J135" s="230">
        <f>(SUM('1.  LRAMVA Summary'!E$54:E$77)+SUM('1.  LRAMVA Summary'!E$78:E$79)*(MONTH($E135)-1)/12)*$H135</f>
        <v>142.8362945253441</v>
      </c>
      <c r="K135" s="230">
        <f>(SUM('1.  LRAMVA Summary'!F$54:F$77)+SUM('1.  LRAMVA Summary'!F$78:F$79)*(MONTH($E135)-1)/12)*$H135</f>
        <v>-3.4894864687388942</v>
      </c>
      <c r="L135" s="230">
        <f>(SUM('1.  LRAMVA Summary'!G$54:G$77)+SUM('1.  LRAMVA Summary'!G$78:G$79)*(MONTH($E135)-1)/12)*$H135</f>
        <v>430.59374236614258</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1331.7313105030962</v>
      </c>
    </row>
    <row r="136" spans="2:23" s="9" customFormat="1">
      <c r="B136" s="66"/>
      <c r="E136" s="214">
        <v>43497</v>
      </c>
      <c r="F136" s="214" t="s">
        <v>186</v>
      </c>
      <c r="G136" s="215" t="s">
        <v>65</v>
      </c>
      <c r="H136" s="240">
        <f>$C$47/12</f>
        <v>2.0416666666666669E-3</v>
      </c>
      <c r="I136" s="230">
        <f>(SUM('1.  LRAMVA Summary'!D$54:D$77)+SUM('1.  LRAMVA Summary'!D$78:D$79)*(MONTH($E136)-1)/12)*$H136</f>
        <v>775.15486765262153</v>
      </c>
      <c r="J136" s="230">
        <f>(SUM('1.  LRAMVA Summary'!E$54:E$77)+SUM('1.  LRAMVA Summary'!E$78:E$79)*(MONTH($E136)-1)/12)*$H136</f>
        <v>147.91786489279275</v>
      </c>
      <c r="K136" s="230">
        <f>(SUM('1.  LRAMVA Summary'!F$54:F$77)+SUM('1.  LRAMVA Summary'!F$78:F$79)*(MONTH($E136)-1)/12)*$H136</f>
        <v>-3.1970242532087294</v>
      </c>
      <c r="L136" s="230">
        <f>(SUM('1.  LRAMVA Summary'!G$54:G$77)+SUM('1.  LRAMVA Summary'!G$78:G$79)*(MONTH($E136)-1)/12)*$H136</f>
        <v>447.85746425534336</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39">SUM(I136:V136)</f>
        <v>1367.733172547549</v>
      </c>
    </row>
    <row r="137" spans="2:23" s="9" customFormat="1">
      <c r="B137" s="66"/>
      <c r="E137" s="214">
        <v>43525</v>
      </c>
      <c r="F137" s="214" t="s">
        <v>186</v>
      </c>
      <c r="G137" s="215" t="s">
        <v>65</v>
      </c>
      <c r="H137" s="240">
        <f>$C$47/12</f>
        <v>2.0416666666666669E-3</v>
      </c>
      <c r="I137" s="230">
        <f>(SUM('1.  LRAMVA Summary'!D$54:D$77)+SUM('1.  LRAMVA Summary'!D$78:D$79)*(MONTH($E137)-1)/12)*$H137</f>
        <v>788.51897522489458</v>
      </c>
      <c r="J137" s="230">
        <f>(SUM('1.  LRAMVA Summary'!E$54:E$77)+SUM('1.  LRAMVA Summary'!E$78:E$79)*(MONTH($E137)-1)/12)*$H137</f>
        <v>152.99943526024143</v>
      </c>
      <c r="K137" s="230">
        <f>(SUM('1.  LRAMVA Summary'!F$54:F$77)+SUM('1.  LRAMVA Summary'!F$78:F$79)*(MONTH($E137)-1)/12)*$H137</f>
        <v>-2.9045620376785646</v>
      </c>
      <c r="L137" s="230">
        <f>(SUM('1.  LRAMVA Summary'!G$54:G$77)+SUM('1.  LRAMVA Summary'!G$78:G$79)*(MONTH($E137)-1)/12)*$H137</f>
        <v>465.12118614454414</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39"/>
        <v>1403.7350345920015</v>
      </c>
    </row>
    <row r="138" spans="2:23" s="8" customFormat="1">
      <c r="B138" s="239"/>
      <c r="E138" s="214">
        <v>43556</v>
      </c>
      <c r="F138" s="214" t="s">
        <v>186</v>
      </c>
      <c r="G138" s="215" t="s">
        <v>66</v>
      </c>
      <c r="H138" s="240">
        <f>$C$48/12</f>
        <v>1.8166666666666667E-3</v>
      </c>
      <c r="I138" s="230">
        <f>(SUM('1.  LRAMVA Summary'!D$54:D$77)+SUM('1.  LRAMVA Summary'!D$78:D$79)*(MONTH($E138)-1)/12)*$H138</f>
        <v>713.51229408074494</v>
      </c>
      <c r="J138" s="230">
        <f>(SUM('1.  LRAMVA Summary'!E$54:E$77)+SUM('1.  LRAMVA Summary'!E$78:E$79)*(MONTH($E138)-1)/12)*$H138</f>
        <v>140.65983357892424</v>
      </c>
      <c r="K138" s="230">
        <f>(SUM('1.  LRAMVA Summary'!F$54:F$77)+SUM('1.  LRAMVA Summary'!F$78:F$79)*(MONTH($E138)-1)/12)*$H138</f>
        <v>-2.3242357601157191</v>
      </c>
      <c r="L138" s="230">
        <f>(SUM('1.  LRAMVA Summary'!G$54:G$77)+SUM('1.  LRAMVA Summary'!G$78:G$79)*(MONTH($E138)-1)/12)*$H138</f>
        <v>429.22412225043422</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39"/>
        <v>1281.0720141499878</v>
      </c>
    </row>
    <row r="139" spans="2:23" s="9" customFormat="1">
      <c r="B139" s="66"/>
      <c r="E139" s="214">
        <v>43586</v>
      </c>
      <c r="F139" s="214" t="s">
        <v>186</v>
      </c>
      <c r="G139" s="215" t="s">
        <v>66</v>
      </c>
      <c r="H139" s="240">
        <f>$C$48/12</f>
        <v>1.8166666666666667E-3</v>
      </c>
      <c r="I139" s="230">
        <f>(SUM('1.  LRAMVA Summary'!D$54:D$77)+SUM('1.  LRAMVA Summary'!D$78:D$79)*(MONTH($E139)-1)/12)*$H139</f>
        <v>725.40362245117569</v>
      </c>
      <c r="J139" s="230">
        <f>(SUM('1.  LRAMVA Summary'!E$54:E$77)+SUM('1.  LRAMVA Summary'!E$78:E$79)*(MONTH($E139)-1)/12)*$H139</f>
        <v>145.1813941507765</v>
      </c>
      <c r="K139" s="230">
        <f>(SUM('1.  LRAMVA Summary'!F$54:F$77)+SUM('1.  LRAMVA Summary'!F$78:F$79)*(MONTH($E139)-1)/12)*$H139</f>
        <v>-2.0640040744603074</v>
      </c>
      <c r="L139" s="230">
        <f>(SUM('1.  LRAMVA Summary'!G$54:G$77)+SUM('1.  LRAMVA Summary'!G$78:G$79)*(MONTH($E139)-1)/12)*$H139</f>
        <v>444.58531152327413</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39"/>
        <v>1313.106324050766</v>
      </c>
    </row>
    <row r="140" spans="2:23" s="9" customFormat="1">
      <c r="B140" s="66"/>
      <c r="E140" s="214">
        <v>43617</v>
      </c>
      <c r="F140" s="214" t="s">
        <v>186</v>
      </c>
      <c r="G140" s="215" t="s">
        <v>66</v>
      </c>
      <c r="H140" s="240">
        <f>$C$48/12</f>
        <v>1.8166666666666667E-3</v>
      </c>
      <c r="I140" s="230">
        <f>(SUM('1.  LRAMVA Summary'!D$54:D$77)+SUM('1.  LRAMVA Summary'!D$78:D$79)*(MONTH($E140)-1)/12)*$H140</f>
        <v>737.29495082160645</v>
      </c>
      <c r="J140" s="230">
        <f>(SUM('1.  LRAMVA Summary'!E$54:E$77)+SUM('1.  LRAMVA Summary'!E$78:E$79)*(MONTH($E140)-1)/12)*$H140</f>
        <v>149.70295472262876</v>
      </c>
      <c r="K140" s="230">
        <f>(SUM('1.  LRAMVA Summary'!F$54:F$77)+SUM('1.  LRAMVA Summary'!F$78:F$79)*(MONTH($E140)-1)/12)*$H140</f>
        <v>-1.8037723888048955</v>
      </c>
      <c r="L140" s="230">
        <f>(SUM('1.  LRAMVA Summary'!G$54:G$77)+SUM('1.  LRAMVA Summary'!G$78:G$79)*(MONTH($E140)-1)/12)*$H140</f>
        <v>459.94650079611398</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39"/>
        <v>1345.1406339515443</v>
      </c>
    </row>
    <row r="141" spans="2:23" s="9" customFormat="1">
      <c r="B141" s="66"/>
      <c r="E141" s="214">
        <v>43647</v>
      </c>
      <c r="F141" s="214" t="s">
        <v>186</v>
      </c>
      <c r="G141" s="215" t="s">
        <v>68</v>
      </c>
      <c r="H141" s="240">
        <f>$C$49/12</f>
        <v>1.8166666666666667E-3</v>
      </c>
      <c r="I141" s="230">
        <f>(SUM('1.  LRAMVA Summary'!D$54:D$77)+SUM('1.  LRAMVA Summary'!D$78:D$79)*(MONTH($E141)-1)/12)*$H141</f>
        <v>749.18627919203709</v>
      </c>
      <c r="J141" s="230">
        <f>(SUM('1.  LRAMVA Summary'!E$54:E$77)+SUM('1.  LRAMVA Summary'!E$78:E$79)*(MONTH($E141)-1)/12)*$H141</f>
        <v>154.22451529448105</v>
      </c>
      <c r="K141" s="230">
        <f>(SUM('1.  LRAMVA Summary'!F$54:F$77)+SUM('1.  LRAMVA Summary'!F$78:F$79)*(MONTH($E141)-1)/12)*$H141</f>
        <v>-1.5435407031494837</v>
      </c>
      <c r="L141" s="230">
        <f>(SUM('1.  LRAMVA Summary'!G$54:G$77)+SUM('1.  LRAMVA Summary'!G$78:G$79)*(MONTH($E141)-1)/12)*$H141</f>
        <v>475.30769006895389</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39"/>
        <v>1377.1749438523225</v>
      </c>
    </row>
    <row r="142" spans="2:23" s="9" customFormat="1">
      <c r="B142" s="66"/>
      <c r="E142" s="214">
        <v>43678</v>
      </c>
      <c r="F142" s="214" t="s">
        <v>186</v>
      </c>
      <c r="G142" s="215" t="s">
        <v>68</v>
      </c>
      <c r="H142" s="240">
        <f>$C$49/12</f>
        <v>1.8166666666666667E-3</v>
      </c>
      <c r="I142" s="230">
        <f>(SUM('1.  LRAMVA Summary'!D$54:D$77)+SUM('1.  LRAMVA Summary'!D$78:D$79)*(MONTH($E142)-1)/12)*$H142</f>
        <v>761.07760756246773</v>
      </c>
      <c r="J142" s="230">
        <f>(SUM('1.  LRAMVA Summary'!E$54:E$77)+SUM('1.  LRAMVA Summary'!E$78:E$79)*(MONTH($E142)-1)/12)*$H142</f>
        <v>158.74607586633331</v>
      </c>
      <c r="K142" s="230">
        <f>(SUM('1.  LRAMVA Summary'!F$54:F$77)+SUM('1.  LRAMVA Summary'!F$78:F$79)*(MONTH($E142)-1)/12)*$H142</f>
        <v>-1.283309017494072</v>
      </c>
      <c r="L142" s="230">
        <f>(SUM('1.  LRAMVA Summary'!G$54:G$77)+SUM('1.  LRAMVA Summary'!G$78:G$79)*(MONTH($E142)-1)/12)*$H142</f>
        <v>490.66887934179368</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39"/>
        <v>1409.2092537531007</v>
      </c>
    </row>
    <row r="143" spans="2:23" s="9" customFormat="1">
      <c r="B143" s="66"/>
      <c r="E143" s="214">
        <v>43709</v>
      </c>
      <c r="F143" s="214" t="s">
        <v>186</v>
      </c>
      <c r="G143" s="215" t="s">
        <v>68</v>
      </c>
      <c r="H143" s="240">
        <f>$C$49/12</f>
        <v>1.8166666666666667E-3</v>
      </c>
      <c r="I143" s="230">
        <f>(SUM('1.  LRAMVA Summary'!D$54:D$77)+SUM('1.  LRAMVA Summary'!D$78:D$79)*(MONTH($E143)-1)/12)*$H143</f>
        <v>772.96893593289849</v>
      </c>
      <c r="J143" s="230">
        <f>(SUM('1.  LRAMVA Summary'!E$54:E$77)+SUM('1.  LRAMVA Summary'!E$78:E$79)*(MONTH($E143)-1)/12)*$H143</f>
        <v>163.26763643818558</v>
      </c>
      <c r="K143" s="230">
        <f>(SUM('1.  LRAMVA Summary'!F$54:F$77)+SUM('1.  LRAMVA Summary'!F$78:F$79)*(MONTH($E143)-1)/12)*$H143</f>
        <v>-1.0230773318386601</v>
      </c>
      <c r="L143" s="230">
        <f>(SUM('1.  LRAMVA Summary'!G$54:G$77)+SUM('1.  LRAMVA Summary'!G$78:G$79)*(MONTH($E143)-1)/12)*$H143</f>
        <v>506.03006861463365</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39"/>
        <v>1441.2435636538792</v>
      </c>
    </row>
    <row r="144" spans="2:23" s="9" customFormat="1">
      <c r="B144" s="66"/>
      <c r="E144" s="214">
        <v>43739</v>
      </c>
      <c r="F144" s="214" t="s">
        <v>186</v>
      </c>
      <c r="G144" s="215" t="s">
        <v>69</v>
      </c>
      <c r="H144" s="240">
        <f>$C$50/12</f>
        <v>1.8166666666666667E-3</v>
      </c>
      <c r="I144" s="230">
        <f>(SUM('1.  LRAMVA Summary'!D$54:D$77)+SUM('1.  LRAMVA Summary'!D$78:D$79)*(MONTH($E144)-1)/12)*$H144</f>
        <v>784.86026430332925</v>
      </c>
      <c r="J144" s="230">
        <f>(SUM('1.  LRAMVA Summary'!E$54:E$77)+SUM('1.  LRAMVA Summary'!E$78:E$79)*(MONTH($E144)-1)/12)*$H144</f>
        <v>167.78919701003787</v>
      </c>
      <c r="K144" s="230">
        <f>(SUM('1.  LRAMVA Summary'!F$54:F$77)+SUM('1.  LRAMVA Summary'!F$78:F$79)*(MONTH($E144)-1)/12)*$H144</f>
        <v>-0.76284564618324835</v>
      </c>
      <c r="L144" s="230">
        <f>(SUM('1.  LRAMVA Summary'!G$54:G$77)+SUM('1.  LRAMVA Summary'!G$78:G$79)*(MONTH($E144)-1)/12)*$H144</f>
        <v>521.39125788747356</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39"/>
        <v>1473.2778735546574</v>
      </c>
    </row>
    <row r="145" spans="2:23" s="9" customFormat="1">
      <c r="B145" s="66"/>
      <c r="E145" s="214">
        <v>43770</v>
      </c>
      <c r="F145" s="214" t="s">
        <v>186</v>
      </c>
      <c r="G145" s="215" t="s">
        <v>69</v>
      </c>
      <c r="H145" s="240">
        <f>$C$50/12</f>
        <v>1.8166666666666667E-3</v>
      </c>
      <c r="I145" s="230">
        <f>(SUM('1.  LRAMVA Summary'!D$54:D$77)+SUM('1.  LRAMVA Summary'!D$78:D$79)*(MONTH($E145)-1)/12)*$H145</f>
        <v>796.75159267375989</v>
      </c>
      <c r="J145" s="230">
        <f>(SUM('1.  LRAMVA Summary'!E$54:E$77)+SUM('1.  LRAMVA Summary'!E$78:E$79)*(MONTH($E145)-1)/12)*$H145</f>
        <v>172.31075758189013</v>
      </c>
      <c r="K145" s="230">
        <f>(SUM('1.  LRAMVA Summary'!F$54:F$77)+SUM('1.  LRAMVA Summary'!F$78:F$79)*(MONTH($E145)-1)/12)*$H145</f>
        <v>-0.50261396052783658</v>
      </c>
      <c r="L145" s="230">
        <f>(SUM('1.  LRAMVA Summary'!G$54:G$77)+SUM('1.  LRAMVA Summary'!G$78:G$79)*(MONTH($E145)-1)/12)*$H145</f>
        <v>536.75244716031341</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39"/>
        <v>1505.3121834554356</v>
      </c>
    </row>
    <row r="146" spans="2:23" s="9" customFormat="1">
      <c r="B146" s="66"/>
      <c r="E146" s="214">
        <v>43800</v>
      </c>
      <c r="F146" s="214" t="s">
        <v>186</v>
      </c>
      <c r="G146" s="215" t="s">
        <v>69</v>
      </c>
      <c r="H146" s="240">
        <f>$C$50/12</f>
        <v>1.8166666666666667E-3</v>
      </c>
      <c r="I146" s="230">
        <f>(SUM('1.  LRAMVA Summary'!D$54:D$77)+SUM('1.  LRAMVA Summary'!D$78:D$79)*(MONTH($E146)-1)/12)*$H146</f>
        <v>808.64292104419053</v>
      </c>
      <c r="J146" s="230">
        <f>(SUM('1.  LRAMVA Summary'!E$54:E$77)+SUM('1.  LRAMVA Summary'!E$78:E$79)*(MONTH($E146)-1)/12)*$H146</f>
        <v>176.83231815374242</v>
      </c>
      <c r="K146" s="230">
        <f>(SUM('1.  LRAMVA Summary'!F$54:F$77)+SUM('1.  LRAMVA Summary'!F$78:F$79)*(MONTH($E146)-1)/12)*$H146</f>
        <v>-0.24238227487242434</v>
      </c>
      <c r="L146" s="230">
        <f>(SUM('1.  LRAMVA Summary'!G$54:G$77)+SUM('1.  LRAMVA Summary'!G$78:G$79)*(MONTH($E146)-1)/12)*$H146</f>
        <v>552.11363643315326</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39"/>
        <v>1537.3464933562138</v>
      </c>
    </row>
    <row r="147" spans="2:23" s="9" customFormat="1" ht="15.75" thickBot="1">
      <c r="B147" s="66"/>
      <c r="E147" s="216" t="s">
        <v>469</v>
      </c>
      <c r="F147" s="216"/>
      <c r="G147" s="217"/>
      <c r="H147" s="218"/>
      <c r="I147" s="219">
        <f t="shared" ref="I147:O147" si="40">SUM(I134:I146)</f>
        <v>17876.112836359789</v>
      </c>
      <c r="J147" s="219">
        <f t="shared" si="40"/>
        <v>3369.6520636637879</v>
      </c>
      <c r="K147" s="219">
        <f t="shared" si="40"/>
        <v>-132.07494370490798</v>
      </c>
      <c r="L147" s="219">
        <f t="shared" si="40"/>
        <v>10299.635534788154</v>
      </c>
      <c r="M147" s="219">
        <f t="shared" si="40"/>
        <v>0</v>
      </c>
      <c r="N147" s="219">
        <f t="shared" si="40"/>
        <v>0</v>
      </c>
      <c r="O147" s="219">
        <f t="shared" si="40"/>
        <v>0</v>
      </c>
      <c r="P147" s="219">
        <f t="shared" ref="P147:V147" si="41">SUM(P134:P146)</f>
        <v>0</v>
      </c>
      <c r="Q147" s="219">
        <f t="shared" si="41"/>
        <v>0</v>
      </c>
      <c r="R147" s="219">
        <f t="shared" si="41"/>
        <v>0</v>
      </c>
      <c r="S147" s="219">
        <f t="shared" si="41"/>
        <v>0</v>
      </c>
      <c r="T147" s="219">
        <f t="shared" si="41"/>
        <v>0</v>
      </c>
      <c r="U147" s="219">
        <f t="shared" si="41"/>
        <v>0</v>
      </c>
      <c r="V147" s="219">
        <f t="shared" si="41"/>
        <v>0</v>
      </c>
      <c r="W147" s="219">
        <f>SUM(W134:W146)</f>
        <v>31413.325491106822</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 t="shared" ref="I149:N149" si="42">I147+I148</f>
        <v>17876.112836359789</v>
      </c>
      <c r="J149" s="228">
        <f t="shared" si="42"/>
        <v>3369.6520636637879</v>
      </c>
      <c r="K149" s="228">
        <f t="shared" si="42"/>
        <v>-132.07494370490798</v>
      </c>
      <c r="L149" s="228">
        <f t="shared" si="42"/>
        <v>10299.635534788154</v>
      </c>
      <c r="M149" s="228">
        <f t="shared" si="42"/>
        <v>0</v>
      </c>
      <c r="N149" s="228">
        <f t="shared" si="42"/>
        <v>0</v>
      </c>
      <c r="O149" s="228">
        <f t="shared" ref="O149:V149" si="43">O147+O148</f>
        <v>0</v>
      </c>
      <c r="P149" s="228">
        <f t="shared" si="43"/>
        <v>0</v>
      </c>
      <c r="Q149" s="228">
        <f t="shared" si="43"/>
        <v>0</v>
      </c>
      <c r="R149" s="228">
        <f t="shared" si="43"/>
        <v>0</v>
      </c>
      <c r="S149" s="228">
        <f t="shared" si="43"/>
        <v>0</v>
      </c>
      <c r="T149" s="228">
        <f t="shared" si="43"/>
        <v>0</v>
      </c>
      <c r="U149" s="228">
        <f t="shared" si="43"/>
        <v>0</v>
      </c>
      <c r="V149" s="228">
        <f t="shared" si="43"/>
        <v>0</v>
      </c>
      <c r="W149" s="228">
        <f>W147+W148</f>
        <v>31413.325491106822</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44">SUM(I151:V151)</f>
        <v>0</v>
      </c>
    </row>
    <row r="152" spans="2:23" s="9" customFormat="1">
      <c r="B152" s="66"/>
      <c r="E152" s="214">
        <v>43891</v>
      </c>
      <c r="F152" s="214" t="s">
        <v>187</v>
      </c>
      <c r="G152" s="215" t="s">
        <v>65</v>
      </c>
      <c r="H152" s="240">
        <f>$C$51/12</f>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44"/>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44"/>
        <v>0</v>
      </c>
    </row>
    <row r="154" spans="2:23" s="9" customFormat="1">
      <c r="B154" s="66"/>
      <c r="E154" s="214">
        <v>43952</v>
      </c>
      <c r="F154" s="214" t="s">
        <v>187</v>
      </c>
      <c r="G154" s="215" t="s">
        <v>66</v>
      </c>
      <c r="H154" s="240">
        <f>$C$52/12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44"/>
        <v>0</v>
      </c>
    </row>
    <row r="155" spans="2:23" s="9" customFormat="1">
      <c r="B155" s="66"/>
      <c r="E155" s="214">
        <v>43983</v>
      </c>
      <c r="F155" s="214" t="s">
        <v>187</v>
      </c>
      <c r="G155" s="215" t="s">
        <v>66</v>
      </c>
      <c r="H155" s="240">
        <f>$C$52/12</f>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44"/>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44"/>
        <v>0</v>
      </c>
    </row>
    <row r="157" spans="2:23" s="9" customFormat="1">
      <c r="B157" s="66"/>
      <c r="E157" s="214">
        <v>44044</v>
      </c>
      <c r="F157" s="214" t="s">
        <v>187</v>
      </c>
      <c r="G157" s="215" t="s">
        <v>68</v>
      </c>
      <c r="H157" s="240">
        <f>$C$53/12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44"/>
        <v>0</v>
      </c>
    </row>
    <row r="158" spans="2:23" s="9" customFormat="1">
      <c r="B158" s="66"/>
      <c r="E158" s="214">
        <v>44075</v>
      </c>
      <c r="F158" s="214" t="s">
        <v>187</v>
      </c>
      <c r="G158" s="215" t="s">
        <v>68</v>
      </c>
      <c r="H158" s="240">
        <f>$C$53/12</f>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44"/>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44"/>
        <v>0</v>
      </c>
    </row>
    <row r="160" spans="2:23" s="9" customFormat="1">
      <c r="B160" s="66"/>
      <c r="E160" s="214">
        <v>44136</v>
      </c>
      <c r="F160" s="214" t="s">
        <v>187</v>
      </c>
      <c r="G160" s="215" t="s">
        <v>69</v>
      </c>
      <c r="H160" s="240">
        <f>$C$54/12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44"/>
        <v>0</v>
      </c>
    </row>
    <row r="161" spans="2:23" s="9" customFormat="1">
      <c r="B161" s="66"/>
      <c r="E161" s="214">
        <v>44166</v>
      </c>
      <c r="F161" s="214" t="s">
        <v>187</v>
      </c>
      <c r="G161" s="215" t="s">
        <v>69</v>
      </c>
      <c r="H161" s="240">
        <f>$C$54/12</f>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470</v>
      </c>
      <c r="F162" s="216"/>
      <c r="G162" s="217"/>
      <c r="H162" s="218"/>
      <c r="I162" s="219">
        <f t="shared" ref="I162:O162" si="45">SUM(I149:I161)</f>
        <v>17876.112836359789</v>
      </c>
      <c r="J162" s="219">
        <f t="shared" si="45"/>
        <v>3369.6520636637879</v>
      </c>
      <c r="K162" s="219">
        <f t="shared" si="45"/>
        <v>-132.07494370490798</v>
      </c>
      <c r="L162" s="219">
        <f t="shared" si="45"/>
        <v>10299.635534788154</v>
      </c>
      <c r="M162" s="219">
        <f t="shared" si="45"/>
        <v>0</v>
      </c>
      <c r="N162" s="219">
        <f t="shared" si="45"/>
        <v>0</v>
      </c>
      <c r="O162" s="219">
        <f t="shared" si="45"/>
        <v>0</v>
      </c>
      <c r="P162" s="219">
        <f t="shared" ref="P162:V162" si="46">SUM(P149:P161)</f>
        <v>0</v>
      </c>
      <c r="Q162" s="219">
        <f t="shared" si="46"/>
        <v>0</v>
      </c>
      <c r="R162" s="219">
        <f t="shared" si="46"/>
        <v>0</v>
      </c>
      <c r="S162" s="219">
        <f t="shared" si="46"/>
        <v>0</v>
      </c>
      <c r="T162" s="219">
        <f t="shared" si="46"/>
        <v>0</v>
      </c>
      <c r="U162" s="219">
        <f t="shared" si="46"/>
        <v>0</v>
      </c>
      <c r="V162" s="219">
        <f t="shared" si="46"/>
        <v>0</v>
      </c>
      <c r="W162" s="219">
        <f>SUM(W149:W161)</f>
        <v>31413.325491106822</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7" t="s">
        <v>526</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zoomScale="90" zoomScaleNormal="90" workbookViewId="0">
      <selection activeCell="D20" sqref="D20"/>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3"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9"/>
      <c r="D13" s="635" t="s">
        <v>406</v>
      </c>
      <c r="E13" s="17"/>
      <c r="F13" s="177"/>
      <c r="G13" s="178"/>
      <c r="H13" s="179"/>
      <c r="K13" s="179"/>
      <c r="L13" s="177"/>
      <c r="M13" s="177"/>
      <c r="N13" s="177"/>
      <c r="O13" s="177"/>
      <c r="P13" s="177"/>
      <c r="Q13" s="180"/>
    </row>
    <row r="14" spans="2:73" ht="30" customHeight="1" outlineLevel="1" thickBot="1">
      <c r="B14" s="90"/>
      <c r="D14" s="608" t="s">
        <v>551</v>
      </c>
      <c r="I14" s="12"/>
      <c r="J14" s="12"/>
      <c r="BU14" s="12"/>
    </row>
    <row r="15" spans="2:73" ht="26.25" customHeight="1" outlineLevel="1">
      <c r="C15" s="90"/>
      <c r="D15" s="770" t="s">
        <v>724</v>
      </c>
      <c r="I15" s="12"/>
      <c r="J15" s="12"/>
    </row>
    <row r="16" spans="2:73" ht="23.25" customHeight="1" outlineLevel="1">
      <c r="B16" s="116" t="s">
        <v>505</v>
      </c>
      <c r="C16" s="90"/>
      <c r="D16" s="613" t="s">
        <v>613</v>
      </c>
      <c r="E16" s="603"/>
      <c r="F16" s="603"/>
      <c r="G16" s="614"/>
      <c r="H16" s="603"/>
      <c r="I16" s="603"/>
      <c r="J16" s="603"/>
      <c r="K16" s="638"/>
      <c r="L16" s="603"/>
      <c r="M16" s="603"/>
      <c r="N16" s="603"/>
      <c r="O16" s="603"/>
      <c r="P16" s="603"/>
      <c r="Q16" s="603"/>
      <c r="R16" s="603"/>
      <c r="S16" s="603"/>
      <c r="T16" s="603"/>
      <c r="U16" s="603"/>
      <c r="V16" s="603"/>
      <c r="W16" s="603"/>
      <c r="X16" s="603"/>
      <c r="Y16" s="603"/>
      <c r="Z16" s="603"/>
      <c r="AA16" s="603"/>
      <c r="AB16" s="603"/>
      <c r="AC16" s="603"/>
      <c r="AD16" s="603"/>
      <c r="AE16" s="603"/>
      <c r="AF16" s="603"/>
      <c r="AG16" s="603"/>
    </row>
    <row r="17" spans="2:73" ht="23.25" customHeight="1" outlineLevel="1">
      <c r="B17" s="688" t="s">
        <v>607</v>
      </c>
      <c r="C17" s="90"/>
      <c r="D17" s="609" t="s">
        <v>585</v>
      </c>
      <c r="E17" s="603"/>
      <c r="F17" s="603"/>
      <c r="G17" s="614"/>
      <c r="H17" s="603"/>
      <c r="I17" s="603"/>
      <c r="J17" s="603"/>
      <c r="K17" s="638"/>
      <c r="L17" s="603"/>
      <c r="M17" s="603"/>
      <c r="N17" s="603"/>
      <c r="O17" s="603"/>
      <c r="P17" s="603"/>
      <c r="Q17" s="603"/>
      <c r="R17" s="603"/>
      <c r="S17" s="603"/>
      <c r="T17" s="603"/>
      <c r="U17" s="603"/>
      <c r="V17" s="603"/>
      <c r="W17" s="603"/>
      <c r="X17" s="603"/>
      <c r="Y17" s="603"/>
      <c r="Z17" s="603"/>
      <c r="AA17" s="603"/>
      <c r="AB17" s="603"/>
      <c r="AC17" s="603"/>
      <c r="AD17" s="603"/>
      <c r="AE17" s="603"/>
      <c r="AF17" s="603"/>
      <c r="AG17" s="603"/>
    </row>
    <row r="18" spans="2:73" ht="23.25" customHeight="1" outlineLevel="1">
      <c r="C18" s="90"/>
      <c r="D18" s="609" t="s">
        <v>620</v>
      </c>
      <c r="E18" s="603"/>
      <c r="F18" s="603"/>
      <c r="G18" s="614"/>
      <c r="H18" s="603"/>
      <c r="I18" s="603"/>
      <c r="J18" s="603"/>
      <c r="K18" s="638"/>
      <c r="L18" s="603"/>
      <c r="M18" s="603"/>
      <c r="N18" s="603"/>
      <c r="O18" s="603"/>
      <c r="P18" s="603"/>
      <c r="Q18" s="603"/>
      <c r="R18" s="603"/>
      <c r="S18" s="603"/>
      <c r="T18" s="603"/>
      <c r="U18" s="603"/>
      <c r="V18" s="603"/>
      <c r="W18" s="603"/>
      <c r="X18" s="603"/>
      <c r="Y18" s="603"/>
      <c r="Z18" s="603"/>
      <c r="AA18" s="603"/>
      <c r="AB18" s="603"/>
      <c r="AC18" s="603"/>
      <c r="AD18" s="603"/>
      <c r="AE18" s="603"/>
      <c r="AF18" s="603"/>
      <c r="AG18" s="603"/>
    </row>
    <row r="19" spans="2:73" ht="23.25" customHeight="1" outlineLevel="1">
      <c r="C19" s="90"/>
      <c r="D19" s="609" t="s">
        <v>619</v>
      </c>
      <c r="E19" s="603"/>
      <c r="F19" s="603"/>
      <c r="G19" s="614"/>
      <c r="H19" s="603"/>
      <c r="I19" s="603"/>
      <c r="J19" s="603"/>
      <c r="K19" s="638"/>
      <c r="L19" s="603"/>
      <c r="M19" s="603"/>
      <c r="N19" s="603"/>
      <c r="O19" s="603"/>
      <c r="P19" s="603"/>
      <c r="Q19" s="603"/>
      <c r="R19" s="603"/>
      <c r="S19" s="603"/>
      <c r="T19" s="603"/>
      <c r="U19" s="603"/>
      <c r="V19" s="603"/>
      <c r="W19" s="603"/>
      <c r="X19" s="603"/>
      <c r="Y19" s="603"/>
      <c r="Z19" s="603"/>
      <c r="AA19" s="603"/>
      <c r="AB19" s="603"/>
      <c r="AC19" s="603"/>
      <c r="AD19" s="603"/>
      <c r="AE19" s="603"/>
      <c r="AF19" s="603"/>
      <c r="AG19" s="603"/>
    </row>
    <row r="20" spans="2:73" ht="23.25" customHeight="1" outlineLevel="1">
      <c r="C20" s="90"/>
      <c r="D20" s="609" t="s">
        <v>621</v>
      </c>
      <c r="E20" s="603"/>
      <c r="F20" s="603"/>
      <c r="G20" s="614"/>
      <c r="H20" s="603"/>
      <c r="I20" s="603"/>
      <c r="J20" s="603"/>
      <c r="K20" s="638"/>
      <c r="L20" s="603"/>
      <c r="M20" s="603"/>
      <c r="N20" s="603"/>
      <c r="O20" s="603"/>
      <c r="P20" s="603"/>
      <c r="Q20" s="603"/>
      <c r="R20" s="603"/>
      <c r="S20" s="603"/>
      <c r="T20" s="603"/>
      <c r="U20" s="603"/>
      <c r="V20" s="603"/>
      <c r="W20" s="603"/>
      <c r="X20" s="603"/>
      <c r="Y20" s="603"/>
      <c r="Z20" s="603"/>
      <c r="AA20" s="603"/>
      <c r="AB20" s="603"/>
      <c r="AC20" s="603"/>
      <c r="AD20" s="603"/>
      <c r="AE20" s="603"/>
      <c r="AF20" s="603"/>
      <c r="AG20" s="603"/>
    </row>
    <row r="21" spans="2:73" ht="23.25" customHeight="1" outlineLevel="1">
      <c r="C21" s="90"/>
      <c r="D21" s="701" t="s">
        <v>631</v>
      </c>
      <c r="E21" s="603"/>
      <c r="F21" s="603"/>
      <c r="G21" s="614"/>
      <c r="H21" s="603"/>
      <c r="I21" s="603"/>
      <c r="J21" s="603"/>
      <c r="K21" s="638"/>
      <c r="L21" s="603"/>
      <c r="M21" s="603"/>
      <c r="N21" s="603"/>
      <c r="O21" s="603"/>
      <c r="P21" s="603"/>
      <c r="Q21" s="603"/>
      <c r="R21" s="603"/>
      <c r="S21" s="603"/>
      <c r="T21" s="603"/>
      <c r="U21" s="603"/>
      <c r="V21" s="603"/>
      <c r="W21" s="603"/>
      <c r="X21" s="603"/>
      <c r="Y21" s="603"/>
      <c r="Z21" s="603"/>
      <c r="AA21" s="603"/>
      <c r="AB21" s="603"/>
      <c r="AC21" s="603"/>
      <c r="AD21" s="603"/>
      <c r="AE21" s="603"/>
      <c r="AF21" s="603"/>
      <c r="AG21" s="603"/>
    </row>
    <row r="22" spans="2:73">
      <c r="I22" s="12"/>
      <c r="J22" s="12"/>
    </row>
    <row r="23" spans="2:73" ht="15.75">
      <c r="B23" s="182" t="s">
        <v>590</v>
      </c>
      <c r="H23" s="10"/>
      <c r="I23" s="10"/>
      <c r="J23" s="10"/>
    </row>
    <row r="24" spans="2:73" s="668" customFormat="1" ht="21" customHeight="1">
      <c r="B24" s="700" t="s">
        <v>594</v>
      </c>
      <c r="C24" s="838" t="s">
        <v>595</v>
      </c>
      <c r="D24" s="838"/>
      <c r="E24" s="838"/>
      <c r="F24" s="838"/>
      <c r="G24" s="838"/>
      <c r="H24" s="676" t="s">
        <v>592</v>
      </c>
      <c r="I24" s="676" t="s">
        <v>591</v>
      </c>
      <c r="J24" s="676" t="s">
        <v>593</v>
      </c>
      <c r="K24" s="667"/>
      <c r="L24" s="668" t="s">
        <v>595</v>
      </c>
      <c r="AQ24" s="668" t="s">
        <v>595</v>
      </c>
      <c r="BU24" s="667"/>
    </row>
    <row r="25" spans="2:73" s="250" customFormat="1" ht="49.5" customHeight="1">
      <c r="B25" s="245" t="s">
        <v>473</v>
      </c>
      <c r="C25" s="245" t="s">
        <v>211</v>
      </c>
      <c r="D25" s="626" t="s">
        <v>474</v>
      </c>
      <c r="E25" s="245" t="s">
        <v>208</v>
      </c>
      <c r="F25" s="245" t="s">
        <v>475</v>
      </c>
      <c r="G25" s="245" t="s">
        <v>476</v>
      </c>
      <c r="H25" s="626" t="s">
        <v>477</v>
      </c>
      <c r="I25" s="634" t="s">
        <v>583</v>
      </c>
      <c r="J25" s="641" t="s">
        <v>584</v>
      </c>
      <c r="K25" s="639"/>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9"/>
      <c r="I26" s="632"/>
      <c r="J26" s="632"/>
      <c r="K26" s="640"/>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0"/>
      <c r="C27" s="690"/>
      <c r="D27" s="690"/>
      <c r="E27" s="690"/>
      <c r="F27" s="690"/>
      <c r="G27" s="690"/>
      <c r="H27" s="690"/>
      <c r="I27" s="642"/>
      <c r="J27" s="642"/>
      <c r="K27" s="631"/>
      <c r="L27" s="694"/>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6"/>
      <c r="AP27" s="631"/>
      <c r="AQ27" s="694"/>
      <c r="AR27" s="695"/>
      <c r="AS27" s="695"/>
      <c r="AT27" s="695"/>
      <c r="AU27" s="695"/>
      <c r="AV27" s="695"/>
      <c r="AW27" s="695"/>
      <c r="AX27" s="695"/>
      <c r="AY27" s="695"/>
      <c r="AZ27" s="695"/>
      <c r="BA27" s="695"/>
      <c r="BB27" s="695"/>
      <c r="BC27" s="695"/>
      <c r="BD27" s="695"/>
      <c r="BE27" s="695"/>
      <c r="BF27" s="695"/>
      <c r="BG27" s="695"/>
      <c r="BH27" s="695"/>
      <c r="BI27" s="695"/>
      <c r="BJ27" s="695"/>
      <c r="BK27" s="695"/>
      <c r="BL27" s="695"/>
      <c r="BM27" s="695"/>
      <c r="BN27" s="695"/>
      <c r="BO27" s="695"/>
      <c r="BP27" s="695"/>
      <c r="BQ27" s="695"/>
      <c r="BR27" s="695"/>
      <c r="BS27" s="695"/>
      <c r="BT27" s="696"/>
      <c r="BU27" s="16"/>
    </row>
    <row r="28" spans="2:73" s="17" customFormat="1" ht="15.75">
      <c r="B28" s="690"/>
      <c r="C28" s="690"/>
      <c r="D28" s="690"/>
      <c r="E28" s="690"/>
      <c r="F28" s="690"/>
      <c r="G28" s="690"/>
      <c r="H28" s="690"/>
      <c r="I28" s="642"/>
      <c r="J28" s="642"/>
      <c r="K28" s="631"/>
      <c r="L28" s="694"/>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6"/>
      <c r="AP28" s="631"/>
      <c r="AQ28" s="694"/>
      <c r="AR28" s="695"/>
      <c r="AS28" s="695"/>
      <c r="AT28" s="695"/>
      <c r="AU28" s="695"/>
      <c r="AV28" s="695"/>
      <c r="AW28" s="695"/>
      <c r="AX28" s="695"/>
      <c r="AY28" s="695"/>
      <c r="AZ28" s="695"/>
      <c r="BA28" s="695"/>
      <c r="BB28" s="695"/>
      <c r="BC28" s="695"/>
      <c r="BD28" s="695"/>
      <c r="BE28" s="695"/>
      <c r="BF28" s="695"/>
      <c r="BG28" s="695"/>
      <c r="BH28" s="695"/>
      <c r="BI28" s="695"/>
      <c r="BJ28" s="695"/>
      <c r="BK28" s="695"/>
      <c r="BL28" s="695"/>
      <c r="BM28" s="695"/>
      <c r="BN28" s="695"/>
      <c r="BO28" s="695"/>
      <c r="BP28" s="695"/>
      <c r="BQ28" s="695"/>
      <c r="BR28" s="695"/>
      <c r="BS28" s="695"/>
      <c r="BT28" s="696"/>
      <c r="BU28" s="16"/>
    </row>
    <row r="29" spans="2:73" s="17" customFormat="1" ht="16.5" customHeight="1">
      <c r="B29" s="690"/>
      <c r="C29" s="690"/>
      <c r="D29" s="690"/>
      <c r="E29" s="690"/>
      <c r="F29" s="690"/>
      <c r="G29" s="690"/>
      <c r="H29" s="690"/>
      <c r="I29" s="642"/>
      <c r="J29" s="642"/>
      <c r="K29" s="631"/>
      <c r="L29" s="694"/>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6"/>
      <c r="AP29" s="631"/>
      <c r="AQ29" s="694"/>
      <c r="AR29" s="695"/>
      <c r="AS29" s="695"/>
      <c r="AT29" s="695"/>
      <c r="AU29" s="695"/>
      <c r="AV29" s="695"/>
      <c r="AW29" s="695"/>
      <c r="AX29" s="695"/>
      <c r="AY29" s="695"/>
      <c r="AZ29" s="695"/>
      <c r="BA29" s="695"/>
      <c r="BB29" s="695"/>
      <c r="BC29" s="695"/>
      <c r="BD29" s="695"/>
      <c r="BE29" s="695"/>
      <c r="BF29" s="695"/>
      <c r="BG29" s="695"/>
      <c r="BH29" s="695"/>
      <c r="BI29" s="695"/>
      <c r="BJ29" s="695"/>
      <c r="BK29" s="695"/>
      <c r="BL29" s="695"/>
      <c r="BM29" s="695"/>
      <c r="BN29" s="695"/>
      <c r="BO29" s="695"/>
      <c r="BP29" s="695"/>
      <c r="BQ29" s="695"/>
      <c r="BR29" s="695"/>
      <c r="BS29" s="695"/>
      <c r="BT29" s="696"/>
      <c r="BU29" s="16"/>
    </row>
    <row r="30" spans="2:73" s="17" customFormat="1" ht="15.75">
      <c r="B30" s="690"/>
      <c r="C30" s="690"/>
      <c r="D30" s="690"/>
      <c r="E30" s="690"/>
      <c r="F30" s="690"/>
      <c r="G30" s="690"/>
      <c r="H30" s="690"/>
      <c r="I30" s="642"/>
      <c r="J30" s="642"/>
      <c r="K30" s="631"/>
      <c r="L30" s="694"/>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6"/>
      <c r="AP30" s="631"/>
      <c r="AQ30" s="694"/>
      <c r="AR30" s="695"/>
      <c r="AS30" s="695"/>
      <c r="AT30" s="695"/>
      <c r="AU30" s="695"/>
      <c r="AV30" s="695"/>
      <c r="AW30" s="695"/>
      <c r="AX30" s="695"/>
      <c r="AY30" s="695"/>
      <c r="AZ30" s="695"/>
      <c r="BA30" s="695"/>
      <c r="BB30" s="695"/>
      <c r="BC30" s="695"/>
      <c r="BD30" s="695"/>
      <c r="BE30" s="695"/>
      <c r="BF30" s="695"/>
      <c r="BG30" s="695"/>
      <c r="BH30" s="695"/>
      <c r="BI30" s="695"/>
      <c r="BJ30" s="695"/>
      <c r="BK30" s="695"/>
      <c r="BL30" s="695"/>
      <c r="BM30" s="695"/>
      <c r="BN30" s="695"/>
      <c r="BO30" s="695"/>
      <c r="BP30" s="695"/>
      <c r="BQ30" s="695"/>
      <c r="BR30" s="695"/>
      <c r="BS30" s="695"/>
      <c r="BT30" s="696"/>
      <c r="BU30" s="16"/>
    </row>
    <row r="31" spans="2:73" s="17" customFormat="1" ht="15.75">
      <c r="B31" s="690"/>
      <c r="C31" s="690"/>
      <c r="D31" s="690"/>
      <c r="E31" s="690"/>
      <c r="F31" s="690"/>
      <c r="G31" s="690"/>
      <c r="H31" s="690"/>
      <c r="I31" s="642"/>
      <c r="J31" s="642"/>
      <c r="K31" s="631"/>
      <c r="L31" s="694"/>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6"/>
      <c r="AP31" s="631"/>
      <c r="AQ31" s="694"/>
      <c r="AR31" s="695"/>
      <c r="AS31" s="695"/>
      <c r="AT31" s="695"/>
      <c r="AU31" s="695"/>
      <c r="AV31" s="695"/>
      <c r="AW31" s="695"/>
      <c r="AX31" s="695"/>
      <c r="AY31" s="695"/>
      <c r="AZ31" s="695"/>
      <c r="BA31" s="695"/>
      <c r="BB31" s="695"/>
      <c r="BC31" s="695"/>
      <c r="BD31" s="695"/>
      <c r="BE31" s="695"/>
      <c r="BF31" s="695"/>
      <c r="BG31" s="695"/>
      <c r="BH31" s="695"/>
      <c r="BI31" s="695"/>
      <c r="BJ31" s="695"/>
      <c r="BK31" s="695"/>
      <c r="BL31" s="695"/>
      <c r="BM31" s="695"/>
      <c r="BN31" s="695"/>
      <c r="BO31" s="695"/>
      <c r="BP31" s="695"/>
      <c r="BQ31" s="695"/>
      <c r="BR31" s="695"/>
      <c r="BS31" s="695"/>
      <c r="BT31" s="696"/>
      <c r="BU31" s="16"/>
    </row>
    <row r="32" spans="2:73" s="17" customFormat="1" ht="15.75">
      <c r="B32" s="690"/>
      <c r="C32" s="690"/>
      <c r="D32" s="690"/>
      <c r="E32" s="690"/>
      <c r="F32" s="690"/>
      <c r="G32" s="690"/>
      <c r="H32" s="690"/>
      <c r="I32" s="642"/>
      <c r="J32" s="642"/>
      <c r="K32" s="631"/>
      <c r="L32" s="694"/>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6"/>
      <c r="AP32" s="631"/>
      <c r="AQ32" s="694"/>
      <c r="AR32" s="695"/>
      <c r="AS32" s="695"/>
      <c r="AT32" s="695"/>
      <c r="AU32" s="695"/>
      <c r="AV32" s="695"/>
      <c r="AW32" s="695"/>
      <c r="AX32" s="695"/>
      <c r="AY32" s="695"/>
      <c r="AZ32" s="695"/>
      <c r="BA32" s="695"/>
      <c r="BB32" s="695"/>
      <c r="BC32" s="695"/>
      <c r="BD32" s="695"/>
      <c r="BE32" s="695"/>
      <c r="BF32" s="695"/>
      <c r="BG32" s="695"/>
      <c r="BH32" s="695"/>
      <c r="BI32" s="695"/>
      <c r="BJ32" s="695"/>
      <c r="BK32" s="695"/>
      <c r="BL32" s="695"/>
      <c r="BM32" s="695"/>
      <c r="BN32" s="695"/>
      <c r="BO32" s="695"/>
      <c r="BP32" s="695"/>
      <c r="BQ32" s="695"/>
      <c r="BR32" s="695"/>
      <c r="BS32" s="695"/>
      <c r="BT32" s="696"/>
      <c r="BU32" s="16"/>
    </row>
    <row r="33" spans="2:73" s="17" customFormat="1" ht="15.75">
      <c r="B33" s="690"/>
      <c r="C33" s="690"/>
      <c r="D33" s="690"/>
      <c r="E33" s="690"/>
      <c r="F33" s="690"/>
      <c r="G33" s="690"/>
      <c r="H33" s="690"/>
      <c r="I33" s="642"/>
      <c r="J33" s="642"/>
      <c r="K33" s="631"/>
      <c r="L33" s="694"/>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6"/>
      <c r="AP33" s="631"/>
      <c r="AQ33" s="694"/>
      <c r="AR33" s="695"/>
      <c r="AS33" s="695"/>
      <c r="AT33" s="695"/>
      <c r="AU33" s="695"/>
      <c r="AV33" s="695"/>
      <c r="AW33" s="695"/>
      <c r="AX33" s="695"/>
      <c r="AY33" s="695"/>
      <c r="AZ33" s="695"/>
      <c r="BA33" s="695"/>
      <c r="BB33" s="695"/>
      <c r="BC33" s="695"/>
      <c r="BD33" s="695"/>
      <c r="BE33" s="695"/>
      <c r="BF33" s="695"/>
      <c r="BG33" s="695"/>
      <c r="BH33" s="695"/>
      <c r="BI33" s="695"/>
      <c r="BJ33" s="695"/>
      <c r="BK33" s="695"/>
      <c r="BL33" s="695"/>
      <c r="BM33" s="695"/>
      <c r="BN33" s="695"/>
      <c r="BO33" s="695"/>
      <c r="BP33" s="695"/>
      <c r="BQ33" s="695"/>
      <c r="BR33" s="695"/>
      <c r="BS33" s="695"/>
      <c r="BT33" s="696"/>
      <c r="BU33" s="16"/>
    </row>
    <row r="34" spans="2:73" s="17" customFormat="1" ht="15.75">
      <c r="B34" s="690"/>
      <c r="C34" s="690"/>
      <c r="D34" s="690"/>
      <c r="E34" s="690"/>
      <c r="F34" s="690"/>
      <c r="G34" s="690"/>
      <c r="H34" s="690"/>
      <c r="I34" s="642"/>
      <c r="J34" s="642"/>
      <c r="K34" s="631"/>
      <c r="L34" s="694"/>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6"/>
      <c r="AP34" s="631"/>
      <c r="AQ34" s="694"/>
      <c r="AR34" s="695"/>
      <c r="AS34" s="695"/>
      <c r="AT34" s="695"/>
      <c r="AU34" s="695"/>
      <c r="AV34" s="695"/>
      <c r="AW34" s="695"/>
      <c r="AX34" s="695"/>
      <c r="AY34" s="695"/>
      <c r="AZ34" s="695"/>
      <c r="BA34" s="695"/>
      <c r="BB34" s="695"/>
      <c r="BC34" s="695"/>
      <c r="BD34" s="695"/>
      <c r="BE34" s="695"/>
      <c r="BF34" s="695"/>
      <c r="BG34" s="695"/>
      <c r="BH34" s="695"/>
      <c r="BI34" s="695"/>
      <c r="BJ34" s="695"/>
      <c r="BK34" s="695"/>
      <c r="BL34" s="695"/>
      <c r="BM34" s="695"/>
      <c r="BN34" s="695"/>
      <c r="BO34" s="695"/>
      <c r="BP34" s="695"/>
      <c r="BQ34" s="695"/>
      <c r="BR34" s="695"/>
      <c r="BS34" s="695"/>
      <c r="BT34" s="696"/>
      <c r="BU34" s="16"/>
    </row>
    <row r="35" spans="2:73" s="17" customFormat="1" ht="15.75">
      <c r="B35" s="690"/>
      <c r="C35" s="690"/>
      <c r="D35" s="690"/>
      <c r="E35" s="690"/>
      <c r="F35" s="690"/>
      <c r="G35" s="690"/>
      <c r="H35" s="690"/>
      <c r="I35" s="642"/>
      <c r="J35" s="642"/>
      <c r="K35" s="631"/>
      <c r="L35" s="694"/>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6"/>
      <c r="AP35" s="631"/>
      <c r="AQ35" s="694"/>
      <c r="AR35" s="695"/>
      <c r="AS35" s="695"/>
      <c r="AT35" s="695"/>
      <c r="AU35" s="695"/>
      <c r="AV35" s="695"/>
      <c r="AW35" s="695"/>
      <c r="AX35" s="695"/>
      <c r="AY35" s="695"/>
      <c r="AZ35" s="695"/>
      <c r="BA35" s="695"/>
      <c r="BB35" s="695"/>
      <c r="BC35" s="695"/>
      <c r="BD35" s="695"/>
      <c r="BE35" s="695"/>
      <c r="BF35" s="695"/>
      <c r="BG35" s="695"/>
      <c r="BH35" s="695"/>
      <c r="BI35" s="695"/>
      <c r="BJ35" s="695"/>
      <c r="BK35" s="695"/>
      <c r="BL35" s="695"/>
      <c r="BM35" s="695"/>
      <c r="BN35" s="695"/>
      <c r="BO35" s="695"/>
      <c r="BP35" s="695"/>
      <c r="BQ35" s="695"/>
      <c r="BR35" s="695"/>
      <c r="BS35" s="695"/>
      <c r="BT35" s="696"/>
      <c r="BU35" s="16"/>
    </row>
    <row r="36" spans="2:73" s="17" customFormat="1" ht="15.75">
      <c r="B36" s="690"/>
      <c r="C36" s="690"/>
      <c r="D36" s="690"/>
      <c r="E36" s="690"/>
      <c r="F36" s="690"/>
      <c r="G36" s="690"/>
      <c r="H36" s="690"/>
      <c r="I36" s="642"/>
      <c r="J36" s="642"/>
      <c r="K36" s="631"/>
      <c r="L36" s="694"/>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6"/>
      <c r="AP36" s="631"/>
      <c r="AQ36" s="694"/>
      <c r="AR36" s="695"/>
      <c r="AS36" s="695"/>
      <c r="AT36" s="695"/>
      <c r="AU36" s="695"/>
      <c r="AV36" s="695"/>
      <c r="AW36" s="695"/>
      <c r="AX36" s="695"/>
      <c r="AY36" s="695"/>
      <c r="AZ36" s="695"/>
      <c r="BA36" s="695"/>
      <c r="BB36" s="695"/>
      <c r="BC36" s="695"/>
      <c r="BD36" s="695"/>
      <c r="BE36" s="695"/>
      <c r="BF36" s="695"/>
      <c r="BG36" s="695"/>
      <c r="BH36" s="695"/>
      <c r="BI36" s="695"/>
      <c r="BJ36" s="695"/>
      <c r="BK36" s="695"/>
      <c r="BL36" s="695"/>
      <c r="BM36" s="695"/>
      <c r="BN36" s="695"/>
      <c r="BO36" s="695"/>
      <c r="BP36" s="695"/>
      <c r="BQ36" s="695"/>
      <c r="BR36" s="695"/>
      <c r="BS36" s="695"/>
      <c r="BT36" s="696"/>
      <c r="BU36" s="16"/>
    </row>
    <row r="37" spans="2:73" s="17" customFormat="1" ht="15.75">
      <c r="B37" s="690"/>
      <c r="C37" s="690"/>
      <c r="D37" s="690"/>
      <c r="E37" s="690"/>
      <c r="F37" s="690"/>
      <c r="G37" s="690"/>
      <c r="H37" s="690"/>
      <c r="I37" s="642"/>
      <c r="J37" s="642"/>
      <c r="K37" s="631"/>
      <c r="L37" s="694"/>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5"/>
      <c r="AO37" s="696"/>
      <c r="AP37" s="631"/>
      <c r="AQ37" s="694"/>
      <c r="AR37" s="695"/>
      <c r="AS37" s="695"/>
      <c r="AT37" s="695"/>
      <c r="AU37" s="695"/>
      <c r="AV37" s="695"/>
      <c r="AW37" s="695"/>
      <c r="AX37" s="695"/>
      <c r="AY37" s="695"/>
      <c r="AZ37" s="695"/>
      <c r="BA37" s="695"/>
      <c r="BB37" s="695"/>
      <c r="BC37" s="695"/>
      <c r="BD37" s="695"/>
      <c r="BE37" s="695"/>
      <c r="BF37" s="695"/>
      <c r="BG37" s="695"/>
      <c r="BH37" s="695"/>
      <c r="BI37" s="695"/>
      <c r="BJ37" s="695"/>
      <c r="BK37" s="695"/>
      <c r="BL37" s="695"/>
      <c r="BM37" s="695"/>
      <c r="BN37" s="695"/>
      <c r="BO37" s="695"/>
      <c r="BP37" s="695"/>
      <c r="BQ37" s="695"/>
      <c r="BR37" s="695"/>
      <c r="BS37" s="695"/>
      <c r="BT37" s="696"/>
      <c r="BU37" s="16"/>
    </row>
    <row r="38" spans="2:73" s="17" customFormat="1" ht="15.75">
      <c r="B38" s="690"/>
      <c r="C38" s="690"/>
      <c r="D38" s="690"/>
      <c r="E38" s="690"/>
      <c r="F38" s="690"/>
      <c r="G38" s="690"/>
      <c r="H38" s="690"/>
      <c r="I38" s="642"/>
      <c r="J38" s="642"/>
      <c r="K38" s="631"/>
      <c r="L38" s="694"/>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6"/>
      <c r="AP38" s="631"/>
      <c r="AQ38" s="694"/>
      <c r="AR38" s="695"/>
      <c r="AS38" s="695"/>
      <c r="AT38" s="695"/>
      <c r="AU38" s="695"/>
      <c r="AV38" s="695"/>
      <c r="AW38" s="695"/>
      <c r="AX38" s="695"/>
      <c r="AY38" s="695"/>
      <c r="AZ38" s="695"/>
      <c r="BA38" s="695"/>
      <c r="BB38" s="695"/>
      <c r="BC38" s="695"/>
      <c r="BD38" s="695"/>
      <c r="BE38" s="695"/>
      <c r="BF38" s="695"/>
      <c r="BG38" s="695"/>
      <c r="BH38" s="695"/>
      <c r="BI38" s="695"/>
      <c r="BJ38" s="695"/>
      <c r="BK38" s="695"/>
      <c r="BL38" s="695"/>
      <c r="BM38" s="695"/>
      <c r="BN38" s="695"/>
      <c r="BO38" s="695"/>
      <c r="BP38" s="695"/>
      <c r="BQ38" s="695"/>
      <c r="BR38" s="695"/>
      <c r="BS38" s="695"/>
      <c r="BT38" s="696"/>
      <c r="BU38" s="16"/>
    </row>
    <row r="39" spans="2:73" s="17" customFormat="1" ht="15.75">
      <c r="B39" s="690"/>
      <c r="C39" s="690"/>
      <c r="D39" s="690"/>
      <c r="E39" s="690"/>
      <c r="F39" s="690"/>
      <c r="G39" s="690"/>
      <c r="H39" s="690"/>
      <c r="I39" s="642"/>
      <c r="J39" s="642"/>
      <c r="K39" s="631"/>
      <c r="L39" s="694"/>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6"/>
      <c r="AP39" s="631"/>
      <c r="AQ39" s="694"/>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695"/>
      <c r="BN39" s="695"/>
      <c r="BO39" s="695"/>
      <c r="BP39" s="695"/>
      <c r="BQ39" s="695"/>
      <c r="BR39" s="695"/>
      <c r="BS39" s="695"/>
      <c r="BT39" s="696"/>
      <c r="BU39" s="16"/>
    </row>
    <row r="40" spans="2:73" s="17" customFormat="1" ht="15.75">
      <c r="B40" s="690"/>
      <c r="C40" s="690"/>
      <c r="D40" s="690"/>
      <c r="E40" s="690"/>
      <c r="F40" s="690"/>
      <c r="G40" s="690"/>
      <c r="H40" s="690"/>
      <c r="I40" s="642"/>
      <c r="J40" s="642"/>
      <c r="K40" s="631"/>
      <c r="L40" s="694"/>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695"/>
      <c r="AM40" s="695"/>
      <c r="AN40" s="695"/>
      <c r="AO40" s="696"/>
      <c r="AP40" s="631"/>
      <c r="AQ40" s="694"/>
      <c r="AR40" s="695"/>
      <c r="AS40" s="695"/>
      <c r="AT40" s="695"/>
      <c r="AU40" s="695"/>
      <c r="AV40" s="695"/>
      <c r="AW40" s="695"/>
      <c r="AX40" s="695"/>
      <c r="AY40" s="695"/>
      <c r="AZ40" s="695"/>
      <c r="BA40" s="695"/>
      <c r="BB40" s="695"/>
      <c r="BC40" s="695"/>
      <c r="BD40" s="695"/>
      <c r="BE40" s="695"/>
      <c r="BF40" s="695"/>
      <c r="BG40" s="695"/>
      <c r="BH40" s="695"/>
      <c r="BI40" s="695"/>
      <c r="BJ40" s="695"/>
      <c r="BK40" s="695"/>
      <c r="BL40" s="695"/>
      <c r="BM40" s="695"/>
      <c r="BN40" s="695"/>
      <c r="BO40" s="695"/>
      <c r="BP40" s="695"/>
      <c r="BQ40" s="695"/>
      <c r="BR40" s="695"/>
      <c r="BS40" s="695"/>
      <c r="BT40" s="696"/>
      <c r="BU40" s="16"/>
    </row>
    <row r="41" spans="2:73" s="17" customFormat="1" ht="15.75">
      <c r="B41" s="690"/>
      <c r="C41" s="690"/>
      <c r="D41" s="690"/>
      <c r="E41" s="690"/>
      <c r="F41" s="690"/>
      <c r="G41" s="690"/>
      <c r="H41" s="690"/>
      <c r="I41" s="642"/>
      <c r="J41" s="642"/>
      <c r="K41" s="631"/>
      <c r="L41" s="694"/>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5"/>
      <c r="AO41" s="696"/>
      <c r="AP41" s="631"/>
      <c r="AQ41" s="694"/>
      <c r="AR41" s="695"/>
      <c r="AS41" s="695"/>
      <c r="AT41" s="695"/>
      <c r="AU41" s="695"/>
      <c r="AV41" s="695"/>
      <c r="AW41" s="695"/>
      <c r="AX41" s="695"/>
      <c r="AY41" s="695"/>
      <c r="AZ41" s="695"/>
      <c r="BA41" s="695"/>
      <c r="BB41" s="695"/>
      <c r="BC41" s="695"/>
      <c r="BD41" s="695"/>
      <c r="BE41" s="695"/>
      <c r="BF41" s="695"/>
      <c r="BG41" s="695"/>
      <c r="BH41" s="695"/>
      <c r="BI41" s="695"/>
      <c r="BJ41" s="695"/>
      <c r="BK41" s="695"/>
      <c r="BL41" s="695"/>
      <c r="BM41" s="695"/>
      <c r="BN41" s="695"/>
      <c r="BO41" s="695"/>
      <c r="BP41" s="695"/>
      <c r="BQ41" s="695"/>
      <c r="BR41" s="695"/>
      <c r="BS41" s="695"/>
      <c r="BT41" s="696"/>
      <c r="BU41" s="16"/>
    </row>
    <row r="42" spans="2:73" s="17" customFormat="1" ht="15.75">
      <c r="B42" s="690"/>
      <c r="C42" s="690"/>
      <c r="D42" s="690"/>
      <c r="E42" s="690"/>
      <c r="F42" s="690"/>
      <c r="G42" s="690"/>
      <c r="H42" s="690"/>
      <c r="I42" s="642"/>
      <c r="J42" s="642"/>
      <c r="K42" s="631"/>
      <c r="L42" s="694"/>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5"/>
      <c r="AO42" s="696"/>
      <c r="AP42" s="631"/>
      <c r="AQ42" s="694"/>
      <c r="AR42" s="695"/>
      <c r="AS42" s="695"/>
      <c r="AT42" s="695"/>
      <c r="AU42" s="695"/>
      <c r="AV42" s="695"/>
      <c r="AW42" s="695"/>
      <c r="AX42" s="695"/>
      <c r="AY42" s="695"/>
      <c r="AZ42" s="695"/>
      <c r="BA42" s="695"/>
      <c r="BB42" s="695"/>
      <c r="BC42" s="695"/>
      <c r="BD42" s="695"/>
      <c r="BE42" s="695"/>
      <c r="BF42" s="695"/>
      <c r="BG42" s="695"/>
      <c r="BH42" s="695"/>
      <c r="BI42" s="695"/>
      <c r="BJ42" s="695"/>
      <c r="BK42" s="695"/>
      <c r="BL42" s="695"/>
      <c r="BM42" s="695"/>
      <c r="BN42" s="695"/>
      <c r="BO42" s="695"/>
      <c r="BP42" s="695"/>
      <c r="BQ42" s="695"/>
      <c r="BR42" s="695"/>
      <c r="BS42" s="695"/>
      <c r="BT42" s="696"/>
      <c r="BU42" s="16"/>
    </row>
    <row r="43" spans="2:73" s="17" customFormat="1" ht="15.75">
      <c r="B43" s="690"/>
      <c r="C43" s="690"/>
      <c r="D43" s="690"/>
      <c r="E43" s="690"/>
      <c r="F43" s="690"/>
      <c r="G43" s="690"/>
      <c r="H43" s="690"/>
      <c r="I43" s="642"/>
      <c r="J43" s="642"/>
      <c r="K43" s="631"/>
      <c r="L43" s="694"/>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5"/>
      <c r="AO43" s="696"/>
      <c r="AP43" s="631"/>
      <c r="AQ43" s="694"/>
      <c r="AR43" s="695"/>
      <c r="AS43" s="695"/>
      <c r="AT43" s="695"/>
      <c r="AU43" s="695"/>
      <c r="AV43" s="695"/>
      <c r="AW43" s="695"/>
      <c r="AX43" s="695"/>
      <c r="AY43" s="695"/>
      <c r="AZ43" s="695"/>
      <c r="BA43" s="695"/>
      <c r="BB43" s="695"/>
      <c r="BC43" s="695"/>
      <c r="BD43" s="695"/>
      <c r="BE43" s="695"/>
      <c r="BF43" s="695"/>
      <c r="BG43" s="695"/>
      <c r="BH43" s="695"/>
      <c r="BI43" s="695"/>
      <c r="BJ43" s="695"/>
      <c r="BK43" s="695"/>
      <c r="BL43" s="695"/>
      <c r="BM43" s="695"/>
      <c r="BN43" s="695"/>
      <c r="BO43" s="695"/>
      <c r="BP43" s="695"/>
      <c r="BQ43" s="695"/>
      <c r="BR43" s="695"/>
      <c r="BS43" s="695"/>
      <c r="BT43" s="696"/>
      <c r="BU43" s="16"/>
    </row>
    <row r="44" spans="2:73" s="17" customFormat="1" ht="15.75">
      <c r="B44" s="690"/>
      <c r="C44" s="690"/>
      <c r="D44" s="690"/>
      <c r="E44" s="690"/>
      <c r="F44" s="690"/>
      <c r="G44" s="690"/>
      <c r="H44" s="690"/>
      <c r="I44" s="642"/>
      <c r="J44" s="642"/>
      <c r="K44" s="631"/>
      <c r="L44" s="694"/>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695"/>
      <c r="AM44" s="695"/>
      <c r="AN44" s="695"/>
      <c r="AO44" s="696"/>
      <c r="AP44" s="631"/>
      <c r="AQ44" s="694"/>
      <c r="AR44" s="695"/>
      <c r="AS44" s="695"/>
      <c r="AT44" s="695"/>
      <c r="AU44" s="695"/>
      <c r="AV44" s="695"/>
      <c r="AW44" s="695"/>
      <c r="AX44" s="695"/>
      <c r="AY44" s="695"/>
      <c r="AZ44" s="695"/>
      <c r="BA44" s="695"/>
      <c r="BB44" s="695"/>
      <c r="BC44" s="695"/>
      <c r="BD44" s="695"/>
      <c r="BE44" s="695"/>
      <c r="BF44" s="695"/>
      <c r="BG44" s="695"/>
      <c r="BH44" s="695"/>
      <c r="BI44" s="695"/>
      <c r="BJ44" s="695"/>
      <c r="BK44" s="695"/>
      <c r="BL44" s="695"/>
      <c r="BM44" s="695"/>
      <c r="BN44" s="695"/>
      <c r="BO44" s="695"/>
      <c r="BP44" s="695"/>
      <c r="BQ44" s="695"/>
      <c r="BR44" s="695"/>
      <c r="BS44" s="695"/>
      <c r="BT44" s="696"/>
      <c r="BU44" s="16"/>
    </row>
    <row r="45" spans="2:73" s="17" customFormat="1" ht="15.75">
      <c r="B45" s="690"/>
      <c r="C45" s="690"/>
      <c r="D45" s="690"/>
      <c r="E45" s="690"/>
      <c r="F45" s="690"/>
      <c r="G45" s="690"/>
      <c r="H45" s="690"/>
      <c r="I45" s="642"/>
      <c r="J45" s="642"/>
      <c r="K45" s="631"/>
      <c r="L45" s="694"/>
      <c r="M45" s="695"/>
      <c r="N45" s="695"/>
      <c r="O45" s="695"/>
      <c r="P45" s="695"/>
      <c r="Q45" s="695"/>
      <c r="R45" s="695"/>
      <c r="S45" s="695"/>
      <c r="T45" s="695"/>
      <c r="U45" s="695"/>
      <c r="V45" s="695"/>
      <c r="W45" s="695"/>
      <c r="X45" s="695"/>
      <c r="Y45" s="695"/>
      <c r="Z45" s="695"/>
      <c r="AA45" s="695"/>
      <c r="AB45" s="695"/>
      <c r="AC45" s="695"/>
      <c r="AD45" s="695"/>
      <c r="AE45" s="695"/>
      <c r="AF45" s="695"/>
      <c r="AG45" s="695"/>
      <c r="AH45" s="695"/>
      <c r="AI45" s="695"/>
      <c r="AJ45" s="695"/>
      <c r="AK45" s="695"/>
      <c r="AL45" s="695"/>
      <c r="AM45" s="695"/>
      <c r="AN45" s="695"/>
      <c r="AO45" s="696"/>
      <c r="AP45" s="631"/>
      <c r="AQ45" s="694"/>
      <c r="AR45" s="695"/>
      <c r="AS45" s="695"/>
      <c r="AT45" s="695"/>
      <c r="AU45" s="695"/>
      <c r="AV45" s="695"/>
      <c r="AW45" s="695"/>
      <c r="AX45" s="695"/>
      <c r="AY45" s="695"/>
      <c r="AZ45" s="695"/>
      <c r="BA45" s="695"/>
      <c r="BB45" s="695"/>
      <c r="BC45" s="695"/>
      <c r="BD45" s="695"/>
      <c r="BE45" s="695"/>
      <c r="BF45" s="695"/>
      <c r="BG45" s="695"/>
      <c r="BH45" s="695"/>
      <c r="BI45" s="695"/>
      <c r="BJ45" s="695"/>
      <c r="BK45" s="695"/>
      <c r="BL45" s="695"/>
      <c r="BM45" s="695"/>
      <c r="BN45" s="695"/>
      <c r="BO45" s="695"/>
      <c r="BP45" s="695"/>
      <c r="BQ45" s="695"/>
      <c r="BR45" s="695"/>
      <c r="BS45" s="695"/>
      <c r="BT45" s="696"/>
      <c r="BU45" s="16"/>
    </row>
    <row r="46" spans="2:73" s="17" customFormat="1" ht="15.75">
      <c r="B46" s="690"/>
      <c r="C46" s="690"/>
      <c r="D46" s="690"/>
      <c r="E46" s="690"/>
      <c r="F46" s="690"/>
      <c r="G46" s="690"/>
      <c r="H46" s="690"/>
      <c r="I46" s="642"/>
      <c r="J46" s="642"/>
      <c r="K46" s="631"/>
      <c r="L46" s="694"/>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696"/>
      <c r="AP46" s="631"/>
      <c r="AQ46" s="694"/>
      <c r="AR46" s="695"/>
      <c r="AS46" s="695"/>
      <c r="AT46" s="695"/>
      <c r="AU46" s="695"/>
      <c r="AV46" s="695"/>
      <c r="AW46" s="695"/>
      <c r="AX46" s="695"/>
      <c r="AY46" s="695"/>
      <c r="AZ46" s="695"/>
      <c r="BA46" s="695"/>
      <c r="BB46" s="695"/>
      <c r="BC46" s="695"/>
      <c r="BD46" s="695"/>
      <c r="BE46" s="695"/>
      <c r="BF46" s="695"/>
      <c r="BG46" s="695"/>
      <c r="BH46" s="695"/>
      <c r="BI46" s="695"/>
      <c r="BJ46" s="695"/>
      <c r="BK46" s="695"/>
      <c r="BL46" s="695"/>
      <c r="BM46" s="695"/>
      <c r="BN46" s="695"/>
      <c r="BO46" s="695"/>
      <c r="BP46" s="695"/>
      <c r="BQ46" s="695"/>
      <c r="BR46" s="695"/>
      <c r="BS46" s="695"/>
      <c r="BT46" s="696"/>
      <c r="BU46" s="16"/>
    </row>
    <row r="47" spans="2:73" s="17" customFormat="1" ht="15.75">
      <c r="B47" s="690"/>
      <c r="C47" s="690"/>
      <c r="D47" s="690"/>
      <c r="E47" s="690"/>
      <c r="F47" s="690"/>
      <c r="G47" s="690"/>
      <c r="H47" s="690"/>
      <c r="I47" s="642"/>
      <c r="J47" s="642"/>
      <c r="K47" s="631"/>
      <c r="L47" s="694"/>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6"/>
      <c r="AP47" s="631"/>
      <c r="AQ47" s="694"/>
      <c r="AR47" s="695"/>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695"/>
      <c r="BP47" s="695"/>
      <c r="BQ47" s="695"/>
      <c r="BR47" s="695"/>
      <c r="BS47" s="695"/>
      <c r="BT47" s="696"/>
      <c r="BU47" s="16"/>
    </row>
    <row r="48" spans="2:73" s="17" customFormat="1" ht="15.75">
      <c r="B48" s="690"/>
      <c r="C48" s="690"/>
      <c r="D48" s="690"/>
      <c r="E48" s="690"/>
      <c r="F48" s="690"/>
      <c r="G48" s="690"/>
      <c r="H48" s="690"/>
      <c r="I48" s="642"/>
      <c r="J48" s="642"/>
      <c r="K48" s="631"/>
      <c r="L48" s="694"/>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6"/>
      <c r="AP48" s="631"/>
      <c r="AQ48" s="694"/>
      <c r="AR48" s="695"/>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695"/>
      <c r="BP48" s="695"/>
      <c r="BQ48" s="695"/>
      <c r="BR48" s="695"/>
      <c r="BS48" s="695"/>
      <c r="BT48" s="696"/>
      <c r="BU48" s="16"/>
    </row>
    <row r="49" spans="2:73" s="17" customFormat="1" ht="15.75">
      <c r="B49" s="690"/>
      <c r="C49" s="690"/>
      <c r="D49" s="690"/>
      <c r="E49" s="690"/>
      <c r="F49" s="690"/>
      <c r="G49" s="690"/>
      <c r="H49" s="690"/>
      <c r="I49" s="642"/>
      <c r="J49" s="642"/>
      <c r="K49" s="631"/>
      <c r="L49" s="694"/>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5"/>
      <c r="AL49" s="695"/>
      <c r="AM49" s="695"/>
      <c r="AN49" s="695"/>
      <c r="AO49" s="696"/>
      <c r="AP49" s="631"/>
      <c r="AQ49" s="694"/>
      <c r="AR49" s="695"/>
      <c r="AS49" s="695"/>
      <c r="AT49" s="695"/>
      <c r="AU49" s="695"/>
      <c r="AV49" s="695"/>
      <c r="AW49" s="695"/>
      <c r="AX49" s="695"/>
      <c r="AY49" s="695"/>
      <c r="AZ49" s="695"/>
      <c r="BA49" s="695"/>
      <c r="BB49" s="695"/>
      <c r="BC49" s="695"/>
      <c r="BD49" s="695"/>
      <c r="BE49" s="695"/>
      <c r="BF49" s="695"/>
      <c r="BG49" s="695"/>
      <c r="BH49" s="695"/>
      <c r="BI49" s="695"/>
      <c r="BJ49" s="695"/>
      <c r="BK49" s="695"/>
      <c r="BL49" s="695"/>
      <c r="BM49" s="695"/>
      <c r="BN49" s="695"/>
      <c r="BO49" s="695"/>
      <c r="BP49" s="695"/>
      <c r="BQ49" s="695"/>
      <c r="BR49" s="695"/>
      <c r="BS49" s="695"/>
      <c r="BT49" s="696"/>
      <c r="BU49" s="16"/>
    </row>
    <row r="50" spans="2:73" s="17" customFormat="1" ht="15.75">
      <c r="B50" s="690"/>
      <c r="C50" s="690"/>
      <c r="D50" s="690"/>
      <c r="E50" s="690"/>
      <c r="F50" s="690"/>
      <c r="G50" s="690"/>
      <c r="H50" s="690"/>
      <c r="I50" s="642"/>
      <c r="J50" s="642"/>
      <c r="K50" s="631"/>
      <c r="L50" s="694"/>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5"/>
      <c r="AK50" s="695"/>
      <c r="AL50" s="695"/>
      <c r="AM50" s="695"/>
      <c r="AN50" s="695"/>
      <c r="AO50" s="696"/>
      <c r="AP50" s="631"/>
      <c r="AQ50" s="694"/>
      <c r="AR50" s="695"/>
      <c r="AS50" s="695"/>
      <c r="AT50" s="695"/>
      <c r="AU50" s="695"/>
      <c r="AV50" s="695"/>
      <c r="AW50" s="695"/>
      <c r="AX50" s="695"/>
      <c r="AY50" s="695"/>
      <c r="AZ50" s="695"/>
      <c r="BA50" s="695"/>
      <c r="BB50" s="695"/>
      <c r="BC50" s="695"/>
      <c r="BD50" s="695"/>
      <c r="BE50" s="695"/>
      <c r="BF50" s="695"/>
      <c r="BG50" s="695"/>
      <c r="BH50" s="695"/>
      <c r="BI50" s="695"/>
      <c r="BJ50" s="695"/>
      <c r="BK50" s="695"/>
      <c r="BL50" s="695"/>
      <c r="BM50" s="695"/>
      <c r="BN50" s="695"/>
      <c r="BO50" s="695"/>
      <c r="BP50" s="695"/>
      <c r="BQ50" s="695"/>
      <c r="BR50" s="695"/>
      <c r="BS50" s="695"/>
      <c r="BT50" s="696"/>
      <c r="BU50" s="16"/>
    </row>
    <row r="51" spans="2:73" s="17" customFormat="1" ht="15.75">
      <c r="B51" s="690"/>
      <c r="C51" s="690"/>
      <c r="D51" s="690"/>
      <c r="E51" s="690"/>
      <c r="F51" s="690"/>
      <c r="G51" s="690"/>
      <c r="H51" s="690"/>
      <c r="I51" s="642"/>
      <c r="J51" s="642"/>
      <c r="K51" s="631"/>
      <c r="L51" s="694"/>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695"/>
      <c r="AN51" s="695"/>
      <c r="AO51" s="696"/>
      <c r="AP51" s="631"/>
      <c r="AQ51" s="694"/>
      <c r="AR51" s="695"/>
      <c r="AS51" s="695"/>
      <c r="AT51" s="695"/>
      <c r="AU51" s="695"/>
      <c r="AV51" s="695"/>
      <c r="AW51" s="695"/>
      <c r="AX51" s="695"/>
      <c r="AY51" s="695"/>
      <c r="AZ51" s="695"/>
      <c r="BA51" s="695"/>
      <c r="BB51" s="695"/>
      <c r="BC51" s="695"/>
      <c r="BD51" s="695"/>
      <c r="BE51" s="695"/>
      <c r="BF51" s="695"/>
      <c r="BG51" s="695"/>
      <c r="BH51" s="695"/>
      <c r="BI51" s="695"/>
      <c r="BJ51" s="695"/>
      <c r="BK51" s="695"/>
      <c r="BL51" s="695"/>
      <c r="BM51" s="695"/>
      <c r="BN51" s="695"/>
      <c r="BO51" s="695"/>
      <c r="BP51" s="695"/>
      <c r="BQ51" s="695"/>
      <c r="BR51" s="695"/>
      <c r="BS51" s="695"/>
      <c r="BT51" s="696"/>
      <c r="BU51" s="16"/>
    </row>
    <row r="52" spans="2:73" s="17" customFormat="1" ht="15.75">
      <c r="B52" s="690"/>
      <c r="C52" s="690"/>
      <c r="D52" s="690"/>
      <c r="E52" s="690"/>
      <c r="F52" s="690"/>
      <c r="G52" s="690"/>
      <c r="H52" s="690"/>
      <c r="I52" s="642"/>
      <c r="J52" s="642"/>
      <c r="K52" s="631"/>
      <c r="L52" s="694"/>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5"/>
      <c r="AL52" s="695"/>
      <c r="AM52" s="695"/>
      <c r="AN52" s="695"/>
      <c r="AO52" s="696"/>
      <c r="AP52" s="631"/>
      <c r="AQ52" s="694"/>
      <c r="AR52" s="695"/>
      <c r="AS52" s="695"/>
      <c r="AT52" s="695"/>
      <c r="AU52" s="695"/>
      <c r="AV52" s="695"/>
      <c r="AW52" s="695"/>
      <c r="AX52" s="695"/>
      <c r="AY52" s="695"/>
      <c r="AZ52" s="695"/>
      <c r="BA52" s="695"/>
      <c r="BB52" s="695"/>
      <c r="BC52" s="695"/>
      <c r="BD52" s="695"/>
      <c r="BE52" s="695"/>
      <c r="BF52" s="695"/>
      <c r="BG52" s="695"/>
      <c r="BH52" s="695"/>
      <c r="BI52" s="695"/>
      <c r="BJ52" s="695"/>
      <c r="BK52" s="695"/>
      <c r="BL52" s="695"/>
      <c r="BM52" s="695"/>
      <c r="BN52" s="695"/>
      <c r="BO52" s="695"/>
      <c r="BP52" s="695"/>
      <c r="BQ52" s="695"/>
      <c r="BR52" s="695"/>
      <c r="BS52" s="695"/>
      <c r="BT52" s="696"/>
      <c r="BU52" s="16"/>
    </row>
    <row r="53" spans="2:73">
      <c r="B53" s="690"/>
      <c r="C53" s="690"/>
      <c r="D53" s="690"/>
      <c r="E53" s="690"/>
      <c r="F53" s="690"/>
      <c r="G53" s="690"/>
      <c r="H53" s="690"/>
      <c r="I53" s="642"/>
      <c r="J53" s="642"/>
      <c r="K53" s="631"/>
      <c r="L53" s="694"/>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J53" s="695"/>
      <c r="AK53" s="695"/>
      <c r="AL53" s="695"/>
      <c r="AM53" s="695"/>
      <c r="AN53" s="695"/>
      <c r="AO53" s="696"/>
      <c r="AP53" s="631"/>
      <c r="AQ53" s="694"/>
      <c r="AR53" s="695"/>
      <c r="AS53" s="695"/>
      <c r="AT53" s="695"/>
      <c r="AU53" s="695"/>
      <c r="AV53" s="695"/>
      <c r="AW53" s="695"/>
      <c r="AX53" s="695"/>
      <c r="AY53" s="695"/>
      <c r="AZ53" s="695"/>
      <c r="BA53" s="695"/>
      <c r="BB53" s="695"/>
      <c r="BC53" s="695"/>
      <c r="BD53" s="695"/>
      <c r="BE53" s="695"/>
      <c r="BF53" s="695"/>
      <c r="BG53" s="695"/>
      <c r="BH53" s="695"/>
      <c r="BI53" s="695"/>
      <c r="BJ53" s="695"/>
      <c r="BK53" s="695"/>
      <c r="BL53" s="695"/>
      <c r="BM53" s="695"/>
      <c r="BN53" s="695"/>
      <c r="BO53" s="695"/>
      <c r="BP53" s="695"/>
      <c r="BQ53" s="695"/>
      <c r="BR53" s="695"/>
      <c r="BS53" s="695"/>
      <c r="BT53" s="696"/>
    </row>
    <row r="54" spans="2:73">
      <c r="B54" s="690"/>
      <c r="C54" s="690"/>
      <c r="D54" s="690"/>
      <c r="E54" s="690"/>
      <c r="F54" s="690"/>
      <c r="G54" s="690"/>
      <c r="H54" s="690"/>
      <c r="I54" s="642"/>
      <c r="J54" s="642"/>
      <c r="K54" s="631"/>
      <c r="L54" s="694"/>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6"/>
      <c r="AP54" s="631"/>
      <c r="AQ54" s="694"/>
      <c r="AR54" s="695"/>
      <c r="AS54" s="695"/>
      <c r="AT54" s="695"/>
      <c r="AU54" s="695"/>
      <c r="AV54" s="695"/>
      <c r="AW54" s="695"/>
      <c r="AX54" s="695"/>
      <c r="AY54" s="695"/>
      <c r="AZ54" s="695"/>
      <c r="BA54" s="695"/>
      <c r="BB54" s="695"/>
      <c r="BC54" s="695"/>
      <c r="BD54" s="695"/>
      <c r="BE54" s="695"/>
      <c r="BF54" s="695"/>
      <c r="BG54" s="695"/>
      <c r="BH54" s="695"/>
      <c r="BI54" s="695"/>
      <c r="BJ54" s="695"/>
      <c r="BK54" s="695"/>
      <c r="BL54" s="695"/>
      <c r="BM54" s="695"/>
      <c r="BN54" s="695"/>
      <c r="BO54" s="695"/>
      <c r="BP54" s="695"/>
      <c r="BQ54" s="695"/>
      <c r="BR54" s="695"/>
      <c r="BS54" s="695"/>
      <c r="BT54" s="696"/>
    </row>
    <row r="55" spans="2:73">
      <c r="B55" s="690"/>
      <c r="C55" s="690"/>
      <c r="D55" s="690"/>
      <c r="E55" s="690"/>
      <c r="F55" s="690"/>
      <c r="G55" s="690"/>
      <c r="H55" s="690"/>
      <c r="I55" s="642"/>
      <c r="J55" s="642"/>
      <c r="K55" s="631"/>
      <c r="L55" s="694"/>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5"/>
      <c r="AK55" s="695"/>
      <c r="AL55" s="695"/>
      <c r="AM55" s="695"/>
      <c r="AN55" s="695"/>
      <c r="AO55" s="696"/>
      <c r="AP55" s="631"/>
      <c r="AQ55" s="694"/>
      <c r="AR55" s="695"/>
      <c r="AS55" s="695"/>
      <c r="AT55" s="695"/>
      <c r="AU55" s="695"/>
      <c r="AV55" s="695"/>
      <c r="AW55" s="695"/>
      <c r="AX55" s="695"/>
      <c r="AY55" s="695"/>
      <c r="AZ55" s="695"/>
      <c r="BA55" s="695"/>
      <c r="BB55" s="695"/>
      <c r="BC55" s="695"/>
      <c r="BD55" s="695"/>
      <c r="BE55" s="695"/>
      <c r="BF55" s="695"/>
      <c r="BG55" s="695"/>
      <c r="BH55" s="695"/>
      <c r="BI55" s="695"/>
      <c r="BJ55" s="695"/>
      <c r="BK55" s="695"/>
      <c r="BL55" s="695"/>
      <c r="BM55" s="695"/>
      <c r="BN55" s="695"/>
      <c r="BO55" s="695"/>
      <c r="BP55" s="695"/>
      <c r="BQ55" s="695"/>
      <c r="BR55" s="695"/>
      <c r="BS55" s="695"/>
      <c r="BT55" s="696"/>
    </row>
    <row r="56" spans="2:73">
      <c r="B56" s="690"/>
      <c r="C56" s="690"/>
      <c r="D56" s="690"/>
      <c r="E56" s="690"/>
      <c r="F56" s="690"/>
      <c r="G56" s="690"/>
      <c r="H56" s="690"/>
      <c r="I56" s="642"/>
      <c r="J56" s="642"/>
      <c r="K56" s="631"/>
      <c r="L56" s="694"/>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6"/>
      <c r="AP56" s="631"/>
      <c r="AQ56" s="694"/>
      <c r="AR56" s="695"/>
      <c r="AS56" s="695"/>
      <c r="AT56" s="695"/>
      <c r="AU56" s="695"/>
      <c r="AV56" s="695"/>
      <c r="AW56" s="695"/>
      <c r="AX56" s="695"/>
      <c r="AY56" s="695"/>
      <c r="AZ56" s="695"/>
      <c r="BA56" s="695"/>
      <c r="BB56" s="695"/>
      <c r="BC56" s="695"/>
      <c r="BD56" s="695"/>
      <c r="BE56" s="695"/>
      <c r="BF56" s="695"/>
      <c r="BG56" s="695"/>
      <c r="BH56" s="695"/>
      <c r="BI56" s="695"/>
      <c r="BJ56" s="695"/>
      <c r="BK56" s="695"/>
      <c r="BL56" s="695"/>
      <c r="BM56" s="695"/>
      <c r="BN56" s="695"/>
      <c r="BO56" s="695"/>
      <c r="BP56" s="695"/>
      <c r="BQ56" s="695"/>
      <c r="BR56" s="695"/>
      <c r="BS56" s="695"/>
      <c r="BT56" s="696"/>
    </row>
    <row r="57" spans="2:73">
      <c r="B57" s="690"/>
      <c r="C57" s="690"/>
      <c r="D57" s="690"/>
      <c r="E57" s="690"/>
      <c r="F57" s="690"/>
      <c r="G57" s="690"/>
      <c r="H57" s="690"/>
      <c r="I57" s="642"/>
      <c r="J57" s="642"/>
      <c r="K57" s="631"/>
      <c r="L57" s="694"/>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695"/>
      <c r="AN57" s="695"/>
      <c r="AO57" s="696"/>
      <c r="AP57" s="631"/>
      <c r="AQ57" s="694"/>
      <c r="AR57" s="695"/>
      <c r="AS57" s="695"/>
      <c r="AT57" s="695"/>
      <c r="AU57" s="695"/>
      <c r="AV57" s="695"/>
      <c r="AW57" s="695"/>
      <c r="AX57" s="695"/>
      <c r="AY57" s="695"/>
      <c r="AZ57" s="695"/>
      <c r="BA57" s="695"/>
      <c r="BB57" s="695"/>
      <c r="BC57" s="695"/>
      <c r="BD57" s="695"/>
      <c r="BE57" s="695"/>
      <c r="BF57" s="695"/>
      <c r="BG57" s="695"/>
      <c r="BH57" s="695"/>
      <c r="BI57" s="695"/>
      <c r="BJ57" s="695"/>
      <c r="BK57" s="695"/>
      <c r="BL57" s="695"/>
      <c r="BM57" s="695"/>
      <c r="BN57" s="695"/>
      <c r="BO57" s="695"/>
      <c r="BP57" s="695"/>
      <c r="BQ57" s="695"/>
      <c r="BR57" s="695"/>
      <c r="BS57" s="695"/>
      <c r="BT57" s="696"/>
    </row>
    <row r="58" spans="2:73">
      <c r="B58" s="690"/>
      <c r="C58" s="690"/>
      <c r="D58" s="690"/>
      <c r="E58" s="690"/>
      <c r="F58" s="690"/>
      <c r="G58" s="690"/>
      <c r="H58" s="690"/>
      <c r="I58" s="642"/>
      <c r="J58" s="642"/>
      <c r="K58" s="631"/>
      <c r="L58" s="694"/>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M58" s="695"/>
      <c r="AN58" s="695"/>
      <c r="AO58" s="696"/>
      <c r="AP58" s="631"/>
      <c r="AQ58" s="694"/>
      <c r="AR58" s="695"/>
      <c r="AS58" s="695"/>
      <c r="AT58" s="695"/>
      <c r="AU58" s="695"/>
      <c r="AV58" s="695"/>
      <c r="AW58" s="695"/>
      <c r="AX58" s="695"/>
      <c r="AY58" s="695"/>
      <c r="AZ58" s="695"/>
      <c r="BA58" s="695"/>
      <c r="BB58" s="695"/>
      <c r="BC58" s="695"/>
      <c r="BD58" s="695"/>
      <c r="BE58" s="695"/>
      <c r="BF58" s="695"/>
      <c r="BG58" s="695"/>
      <c r="BH58" s="695"/>
      <c r="BI58" s="695"/>
      <c r="BJ58" s="695"/>
      <c r="BK58" s="695"/>
      <c r="BL58" s="695"/>
      <c r="BM58" s="695"/>
      <c r="BN58" s="695"/>
      <c r="BO58" s="695"/>
      <c r="BP58" s="695"/>
      <c r="BQ58" s="695"/>
      <c r="BR58" s="695"/>
      <c r="BS58" s="695"/>
      <c r="BT58" s="696"/>
    </row>
    <row r="59" spans="2:73">
      <c r="B59" s="690"/>
      <c r="C59" s="690"/>
      <c r="D59" s="690"/>
      <c r="E59" s="690"/>
      <c r="F59" s="690"/>
      <c r="G59" s="690"/>
      <c r="H59" s="690"/>
      <c r="I59" s="642"/>
      <c r="J59" s="642"/>
      <c r="K59" s="631"/>
      <c r="L59" s="694"/>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O59" s="696"/>
      <c r="AP59" s="631"/>
      <c r="AQ59" s="694"/>
      <c r="AR59" s="695"/>
      <c r="AS59" s="695"/>
      <c r="AT59" s="695"/>
      <c r="AU59" s="695"/>
      <c r="AV59" s="695"/>
      <c r="AW59" s="695"/>
      <c r="AX59" s="695"/>
      <c r="AY59" s="695"/>
      <c r="AZ59" s="695"/>
      <c r="BA59" s="695"/>
      <c r="BB59" s="695"/>
      <c r="BC59" s="695"/>
      <c r="BD59" s="695"/>
      <c r="BE59" s="695"/>
      <c r="BF59" s="695"/>
      <c r="BG59" s="695"/>
      <c r="BH59" s="695"/>
      <c r="BI59" s="695"/>
      <c r="BJ59" s="695"/>
      <c r="BK59" s="695"/>
      <c r="BL59" s="695"/>
      <c r="BM59" s="695"/>
      <c r="BN59" s="695"/>
      <c r="BO59" s="695"/>
      <c r="BP59" s="695"/>
      <c r="BQ59" s="695"/>
      <c r="BR59" s="695"/>
      <c r="BS59" s="695"/>
      <c r="BT59" s="696"/>
    </row>
    <row r="60" spans="2:73" ht="15.75">
      <c r="B60" s="690"/>
      <c r="C60" s="690"/>
      <c r="D60" s="690"/>
      <c r="E60" s="690"/>
      <c r="F60" s="690"/>
      <c r="G60" s="690"/>
      <c r="H60" s="690"/>
      <c r="I60" s="642"/>
      <c r="J60" s="642"/>
      <c r="K60" s="631"/>
      <c r="L60" s="694"/>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5"/>
      <c r="AL60" s="695"/>
      <c r="AM60" s="695"/>
      <c r="AN60" s="695"/>
      <c r="AO60" s="696"/>
      <c r="AP60" s="631"/>
      <c r="AQ60" s="694"/>
      <c r="AR60" s="695"/>
      <c r="AS60" s="695"/>
      <c r="AT60" s="695"/>
      <c r="AU60" s="695"/>
      <c r="AV60" s="695"/>
      <c r="AW60" s="695"/>
      <c r="AX60" s="695"/>
      <c r="AY60" s="695"/>
      <c r="AZ60" s="695"/>
      <c r="BA60" s="695"/>
      <c r="BB60" s="695"/>
      <c r="BC60" s="695"/>
      <c r="BD60" s="695"/>
      <c r="BE60" s="695"/>
      <c r="BF60" s="695"/>
      <c r="BG60" s="695"/>
      <c r="BH60" s="695"/>
      <c r="BI60" s="695"/>
      <c r="BJ60" s="695"/>
      <c r="BK60" s="695"/>
      <c r="BL60" s="695"/>
      <c r="BM60" s="695"/>
      <c r="BN60" s="695"/>
      <c r="BO60" s="695"/>
      <c r="BP60" s="695"/>
      <c r="BQ60" s="695"/>
      <c r="BR60" s="695"/>
      <c r="BS60" s="695"/>
      <c r="BT60" s="696"/>
      <c r="BU60" s="163"/>
    </row>
    <row r="61" spans="2:73">
      <c r="B61" s="690"/>
      <c r="C61" s="690"/>
      <c r="D61" s="690"/>
      <c r="E61" s="690"/>
      <c r="F61" s="690"/>
      <c r="G61" s="690"/>
      <c r="H61" s="690"/>
      <c r="I61" s="642"/>
      <c r="J61" s="642"/>
      <c r="K61" s="631"/>
      <c r="L61" s="694"/>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6"/>
      <c r="AP61" s="631"/>
      <c r="AQ61" s="694"/>
      <c r="AR61" s="695"/>
      <c r="AS61" s="695"/>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c r="BQ61" s="695"/>
      <c r="BR61" s="695"/>
      <c r="BS61" s="695"/>
      <c r="BT61" s="696"/>
    </row>
    <row r="62" spans="2:73">
      <c r="B62" s="690"/>
      <c r="C62" s="690"/>
      <c r="D62" s="690"/>
      <c r="E62" s="690"/>
      <c r="F62" s="690"/>
      <c r="G62" s="690"/>
      <c r="H62" s="690"/>
      <c r="I62" s="642"/>
      <c r="J62" s="642"/>
      <c r="K62" s="631"/>
      <c r="L62" s="694"/>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5"/>
      <c r="AO62" s="696"/>
      <c r="AP62" s="631"/>
      <c r="AQ62" s="694"/>
      <c r="AR62" s="695"/>
      <c r="AS62" s="695"/>
      <c r="AT62" s="695"/>
      <c r="AU62" s="695"/>
      <c r="AV62" s="695"/>
      <c r="AW62" s="695"/>
      <c r="AX62" s="695"/>
      <c r="AY62" s="695"/>
      <c r="AZ62" s="695"/>
      <c r="BA62" s="695"/>
      <c r="BB62" s="695"/>
      <c r="BC62" s="695"/>
      <c r="BD62" s="695"/>
      <c r="BE62" s="695"/>
      <c r="BF62" s="695"/>
      <c r="BG62" s="695"/>
      <c r="BH62" s="695"/>
      <c r="BI62" s="695"/>
      <c r="BJ62" s="695"/>
      <c r="BK62" s="695"/>
      <c r="BL62" s="695"/>
      <c r="BM62" s="695"/>
      <c r="BN62" s="695"/>
      <c r="BO62" s="695"/>
      <c r="BP62" s="695"/>
      <c r="BQ62" s="695"/>
      <c r="BR62" s="695"/>
      <c r="BS62" s="695"/>
      <c r="BT62" s="696"/>
    </row>
    <row r="63" spans="2:73">
      <c r="B63" s="690"/>
      <c r="C63" s="690"/>
      <c r="D63" s="690"/>
      <c r="E63" s="690"/>
      <c r="F63" s="690"/>
      <c r="G63" s="690"/>
      <c r="H63" s="690"/>
      <c r="I63" s="642"/>
      <c r="J63" s="642"/>
      <c r="K63" s="631"/>
      <c r="L63" s="694"/>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5"/>
      <c r="AK63" s="695"/>
      <c r="AL63" s="695"/>
      <c r="AM63" s="695"/>
      <c r="AN63" s="695"/>
      <c r="AO63" s="696"/>
      <c r="AP63" s="631"/>
      <c r="AQ63" s="694"/>
      <c r="AR63" s="695"/>
      <c r="AS63" s="695"/>
      <c r="AT63" s="695"/>
      <c r="AU63" s="695"/>
      <c r="AV63" s="695"/>
      <c r="AW63" s="695"/>
      <c r="AX63" s="695"/>
      <c r="AY63" s="695"/>
      <c r="AZ63" s="695"/>
      <c r="BA63" s="695"/>
      <c r="BB63" s="695"/>
      <c r="BC63" s="695"/>
      <c r="BD63" s="695"/>
      <c r="BE63" s="695"/>
      <c r="BF63" s="695"/>
      <c r="BG63" s="695"/>
      <c r="BH63" s="695"/>
      <c r="BI63" s="695"/>
      <c r="BJ63" s="695"/>
      <c r="BK63" s="695"/>
      <c r="BL63" s="695"/>
      <c r="BM63" s="695"/>
      <c r="BN63" s="695"/>
      <c r="BO63" s="695"/>
      <c r="BP63" s="695"/>
      <c r="BQ63" s="695"/>
      <c r="BR63" s="695"/>
      <c r="BS63" s="695"/>
      <c r="BT63" s="696"/>
    </row>
    <row r="64" spans="2:73">
      <c r="B64" s="690"/>
      <c r="C64" s="690"/>
      <c r="D64" s="690"/>
      <c r="E64" s="690"/>
      <c r="F64" s="690"/>
      <c r="G64" s="690"/>
      <c r="H64" s="690"/>
      <c r="I64" s="642"/>
      <c r="J64" s="642"/>
      <c r="K64" s="631"/>
      <c r="L64" s="694"/>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6"/>
      <c r="AP64" s="631"/>
      <c r="AQ64" s="694"/>
      <c r="AR64" s="695"/>
      <c r="AS64" s="695"/>
      <c r="AT64" s="695"/>
      <c r="AU64" s="695"/>
      <c r="AV64" s="695"/>
      <c r="AW64" s="695"/>
      <c r="AX64" s="695"/>
      <c r="AY64" s="695"/>
      <c r="AZ64" s="695"/>
      <c r="BA64" s="695"/>
      <c r="BB64" s="695"/>
      <c r="BC64" s="695"/>
      <c r="BD64" s="695"/>
      <c r="BE64" s="695"/>
      <c r="BF64" s="695"/>
      <c r="BG64" s="695"/>
      <c r="BH64" s="695"/>
      <c r="BI64" s="695"/>
      <c r="BJ64" s="695"/>
      <c r="BK64" s="695"/>
      <c r="BL64" s="695"/>
      <c r="BM64" s="695"/>
      <c r="BN64" s="695"/>
      <c r="BO64" s="695"/>
      <c r="BP64" s="695"/>
      <c r="BQ64" s="695"/>
      <c r="BR64" s="695"/>
      <c r="BS64" s="695"/>
      <c r="BT64" s="696"/>
    </row>
    <row r="65" spans="2:73">
      <c r="B65" s="690"/>
      <c r="C65" s="690"/>
      <c r="D65" s="690"/>
      <c r="E65" s="690"/>
      <c r="F65" s="690"/>
      <c r="G65" s="690"/>
      <c r="H65" s="690"/>
      <c r="I65" s="642"/>
      <c r="J65" s="642"/>
      <c r="K65" s="631"/>
      <c r="L65" s="694"/>
      <c r="M65" s="695"/>
      <c r="N65" s="695"/>
      <c r="O65" s="695"/>
      <c r="P65" s="695"/>
      <c r="Q65" s="695"/>
      <c r="R65" s="695"/>
      <c r="S65" s="695"/>
      <c r="T65" s="695"/>
      <c r="U65" s="695"/>
      <c r="V65" s="695"/>
      <c r="W65" s="695"/>
      <c r="X65" s="695"/>
      <c r="Y65" s="695"/>
      <c r="Z65" s="695"/>
      <c r="AA65" s="695"/>
      <c r="AB65" s="695"/>
      <c r="AC65" s="695"/>
      <c r="AD65" s="695"/>
      <c r="AE65" s="695"/>
      <c r="AF65" s="695"/>
      <c r="AG65" s="695"/>
      <c r="AH65" s="695"/>
      <c r="AI65" s="695"/>
      <c r="AJ65" s="695"/>
      <c r="AK65" s="695"/>
      <c r="AL65" s="695"/>
      <c r="AM65" s="695"/>
      <c r="AN65" s="695"/>
      <c r="AO65" s="696"/>
      <c r="AP65" s="631"/>
      <c r="AQ65" s="694"/>
      <c r="AR65" s="695"/>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R65" s="695"/>
      <c r="BS65" s="695"/>
      <c r="BT65" s="696"/>
    </row>
    <row r="66" spans="2:73">
      <c r="B66" s="690"/>
      <c r="C66" s="690"/>
      <c r="D66" s="690"/>
      <c r="E66" s="690"/>
      <c r="F66" s="690"/>
      <c r="G66" s="690"/>
      <c r="H66" s="690"/>
      <c r="I66" s="642"/>
      <c r="J66" s="642"/>
      <c r="K66" s="631"/>
      <c r="L66" s="694"/>
      <c r="M66" s="695"/>
      <c r="N66" s="695"/>
      <c r="O66" s="695"/>
      <c r="P66" s="695"/>
      <c r="Q66" s="695"/>
      <c r="R66" s="695"/>
      <c r="S66" s="695"/>
      <c r="T66" s="695"/>
      <c r="U66" s="695"/>
      <c r="V66" s="695"/>
      <c r="W66" s="695"/>
      <c r="X66" s="695"/>
      <c r="Y66" s="695"/>
      <c r="Z66" s="695"/>
      <c r="AA66" s="695"/>
      <c r="AB66" s="695"/>
      <c r="AC66" s="695"/>
      <c r="AD66" s="695"/>
      <c r="AE66" s="695"/>
      <c r="AF66" s="695"/>
      <c r="AG66" s="695"/>
      <c r="AH66" s="695"/>
      <c r="AI66" s="695"/>
      <c r="AJ66" s="695"/>
      <c r="AK66" s="695"/>
      <c r="AL66" s="695"/>
      <c r="AM66" s="695"/>
      <c r="AN66" s="695"/>
      <c r="AO66" s="696"/>
      <c r="AP66" s="631"/>
      <c r="AQ66" s="694"/>
      <c r="AR66" s="695"/>
      <c r="AS66" s="695"/>
      <c r="AT66" s="695"/>
      <c r="AU66" s="695"/>
      <c r="AV66" s="695"/>
      <c r="AW66" s="695"/>
      <c r="AX66" s="695"/>
      <c r="AY66" s="695"/>
      <c r="AZ66" s="695"/>
      <c r="BA66" s="695"/>
      <c r="BB66" s="695"/>
      <c r="BC66" s="695"/>
      <c r="BD66" s="695"/>
      <c r="BE66" s="695"/>
      <c r="BF66" s="695"/>
      <c r="BG66" s="695"/>
      <c r="BH66" s="695"/>
      <c r="BI66" s="695"/>
      <c r="BJ66" s="695"/>
      <c r="BK66" s="695"/>
      <c r="BL66" s="695"/>
      <c r="BM66" s="695"/>
      <c r="BN66" s="695"/>
      <c r="BO66" s="695"/>
      <c r="BP66" s="695"/>
      <c r="BQ66" s="695"/>
      <c r="BR66" s="695"/>
      <c r="BS66" s="695"/>
      <c r="BT66" s="696"/>
    </row>
    <row r="67" spans="2:73">
      <c r="B67" s="690"/>
      <c r="C67" s="690"/>
      <c r="D67" s="690"/>
      <c r="E67" s="690"/>
      <c r="F67" s="690"/>
      <c r="G67" s="690"/>
      <c r="H67" s="690"/>
      <c r="I67" s="642"/>
      <c r="J67" s="642"/>
      <c r="K67" s="631"/>
      <c r="L67" s="694"/>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6"/>
      <c r="AP67" s="631"/>
      <c r="AQ67" s="694"/>
      <c r="AR67" s="695"/>
      <c r="AS67" s="695"/>
      <c r="AT67" s="695"/>
      <c r="AU67" s="695"/>
      <c r="AV67" s="695"/>
      <c r="AW67" s="695"/>
      <c r="AX67" s="695"/>
      <c r="AY67" s="695"/>
      <c r="AZ67" s="695"/>
      <c r="BA67" s="695"/>
      <c r="BB67" s="695"/>
      <c r="BC67" s="695"/>
      <c r="BD67" s="695"/>
      <c r="BE67" s="695"/>
      <c r="BF67" s="695"/>
      <c r="BG67" s="695"/>
      <c r="BH67" s="695"/>
      <c r="BI67" s="695"/>
      <c r="BJ67" s="695"/>
      <c r="BK67" s="695"/>
      <c r="BL67" s="695"/>
      <c r="BM67" s="695"/>
      <c r="BN67" s="695"/>
      <c r="BO67" s="695"/>
      <c r="BP67" s="695"/>
      <c r="BQ67" s="695"/>
      <c r="BR67" s="695"/>
      <c r="BS67" s="695"/>
      <c r="BT67" s="696"/>
    </row>
    <row r="68" spans="2:73">
      <c r="B68" s="690"/>
      <c r="C68" s="690"/>
      <c r="D68" s="690"/>
      <c r="E68" s="690"/>
      <c r="F68" s="690"/>
      <c r="G68" s="690"/>
      <c r="H68" s="690"/>
      <c r="I68" s="642"/>
      <c r="J68" s="642"/>
      <c r="K68" s="631"/>
      <c r="L68" s="694"/>
      <c r="M68" s="695"/>
      <c r="N68" s="695"/>
      <c r="O68" s="695"/>
      <c r="P68" s="695"/>
      <c r="Q68" s="695"/>
      <c r="R68" s="695"/>
      <c r="S68" s="695"/>
      <c r="T68" s="695"/>
      <c r="U68" s="695"/>
      <c r="V68" s="695"/>
      <c r="W68" s="695"/>
      <c r="X68" s="695"/>
      <c r="Y68" s="695"/>
      <c r="Z68" s="695"/>
      <c r="AA68" s="695"/>
      <c r="AB68" s="695"/>
      <c r="AC68" s="695"/>
      <c r="AD68" s="695"/>
      <c r="AE68" s="695"/>
      <c r="AF68" s="695"/>
      <c r="AG68" s="695"/>
      <c r="AH68" s="695"/>
      <c r="AI68" s="695"/>
      <c r="AJ68" s="695"/>
      <c r="AK68" s="695"/>
      <c r="AL68" s="695"/>
      <c r="AM68" s="695"/>
      <c r="AN68" s="695"/>
      <c r="AO68" s="696"/>
      <c r="AP68" s="631"/>
      <c r="AQ68" s="694"/>
      <c r="AR68" s="695"/>
      <c r="AS68" s="695"/>
      <c r="AT68" s="695"/>
      <c r="AU68" s="695"/>
      <c r="AV68" s="695"/>
      <c r="AW68" s="695"/>
      <c r="AX68" s="695"/>
      <c r="AY68" s="695"/>
      <c r="AZ68" s="695"/>
      <c r="BA68" s="695"/>
      <c r="BB68" s="695"/>
      <c r="BC68" s="695"/>
      <c r="BD68" s="695"/>
      <c r="BE68" s="695"/>
      <c r="BF68" s="695"/>
      <c r="BG68" s="695"/>
      <c r="BH68" s="695"/>
      <c r="BI68" s="695"/>
      <c r="BJ68" s="695"/>
      <c r="BK68" s="695"/>
      <c r="BL68" s="695"/>
      <c r="BM68" s="695"/>
      <c r="BN68" s="695"/>
      <c r="BO68" s="695"/>
      <c r="BP68" s="695"/>
      <c r="BQ68" s="695"/>
      <c r="BR68" s="695"/>
      <c r="BS68" s="695"/>
      <c r="BT68" s="696"/>
    </row>
    <row r="69" spans="2:73">
      <c r="B69" s="690"/>
      <c r="C69" s="690"/>
      <c r="D69" s="690"/>
      <c r="E69" s="690"/>
      <c r="F69" s="690"/>
      <c r="G69" s="690"/>
      <c r="H69" s="690"/>
      <c r="I69" s="642"/>
      <c r="J69" s="642"/>
      <c r="K69" s="631"/>
      <c r="L69" s="694"/>
      <c r="M69" s="695"/>
      <c r="N69" s="695"/>
      <c r="O69" s="695"/>
      <c r="P69" s="695"/>
      <c r="Q69" s="695"/>
      <c r="R69" s="695"/>
      <c r="S69" s="695"/>
      <c r="T69" s="695"/>
      <c r="U69" s="695"/>
      <c r="V69" s="695"/>
      <c r="W69" s="695"/>
      <c r="X69" s="695"/>
      <c r="Y69" s="695"/>
      <c r="Z69" s="695"/>
      <c r="AA69" s="695"/>
      <c r="AB69" s="695"/>
      <c r="AC69" s="695"/>
      <c r="AD69" s="695"/>
      <c r="AE69" s="695"/>
      <c r="AF69" s="695"/>
      <c r="AG69" s="695"/>
      <c r="AH69" s="695"/>
      <c r="AI69" s="695"/>
      <c r="AJ69" s="695"/>
      <c r="AK69" s="695"/>
      <c r="AL69" s="695"/>
      <c r="AM69" s="695"/>
      <c r="AN69" s="695"/>
      <c r="AO69" s="696"/>
      <c r="AP69" s="631"/>
      <c r="AQ69" s="694"/>
      <c r="AR69" s="695"/>
      <c r="AS69" s="695"/>
      <c r="AT69" s="695"/>
      <c r="AU69" s="695"/>
      <c r="AV69" s="695"/>
      <c r="AW69" s="695"/>
      <c r="AX69" s="695"/>
      <c r="AY69" s="695"/>
      <c r="AZ69" s="695"/>
      <c r="BA69" s="695"/>
      <c r="BB69" s="695"/>
      <c r="BC69" s="695"/>
      <c r="BD69" s="695"/>
      <c r="BE69" s="695"/>
      <c r="BF69" s="695"/>
      <c r="BG69" s="695"/>
      <c r="BH69" s="695"/>
      <c r="BI69" s="695"/>
      <c r="BJ69" s="695"/>
      <c r="BK69" s="695"/>
      <c r="BL69" s="695"/>
      <c r="BM69" s="695"/>
      <c r="BN69" s="695"/>
      <c r="BO69" s="695"/>
      <c r="BP69" s="695"/>
      <c r="BQ69" s="695"/>
      <c r="BR69" s="695"/>
      <c r="BS69" s="695"/>
      <c r="BT69" s="696"/>
    </row>
    <row r="70" spans="2:73">
      <c r="B70" s="690"/>
      <c r="C70" s="690"/>
      <c r="D70" s="690"/>
      <c r="E70" s="690"/>
      <c r="F70" s="690"/>
      <c r="G70" s="690"/>
      <c r="H70" s="690"/>
      <c r="I70" s="642"/>
      <c r="J70" s="642"/>
      <c r="K70" s="631"/>
      <c r="L70" s="694"/>
      <c r="M70" s="695"/>
      <c r="N70" s="695"/>
      <c r="O70" s="695"/>
      <c r="P70" s="695"/>
      <c r="Q70" s="695"/>
      <c r="R70" s="695"/>
      <c r="S70" s="695"/>
      <c r="T70" s="695"/>
      <c r="U70" s="695"/>
      <c r="V70" s="695"/>
      <c r="W70" s="695"/>
      <c r="X70" s="695"/>
      <c r="Y70" s="695"/>
      <c r="Z70" s="695"/>
      <c r="AA70" s="695"/>
      <c r="AB70" s="695"/>
      <c r="AC70" s="695"/>
      <c r="AD70" s="695"/>
      <c r="AE70" s="695"/>
      <c r="AF70" s="695"/>
      <c r="AG70" s="695"/>
      <c r="AH70" s="695"/>
      <c r="AI70" s="695"/>
      <c r="AJ70" s="695"/>
      <c r="AK70" s="695"/>
      <c r="AL70" s="695"/>
      <c r="AM70" s="695"/>
      <c r="AN70" s="695"/>
      <c r="AO70" s="696"/>
      <c r="AP70" s="631"/>
      <c r="AQ70" s="694"/>
      <c r="AR70" s="695"/>
      <c r="AS70" s="695"/>
      <c r="AT70" s="695"/>
      <c r="AU70" s="695"/>
      <c r="AV70" s="695"/>
      <c r="AW70" s="695"/>
      <c r="AX70" s="695"/>
      <c r="AY70" s="695"/>
      <c r="AZ70" s="695"/>
      <c r="BA70" s="695"/>
      <c r="BB70" s="695"/>
      <c r="BC70" s="695"/>
      <c r="BD70" s="695"/>
      <c r="BE70" s="695"/>
      <c r="BF70" s="695"/>
      <c r="BG70" s="695"/>
      <c r="BH70" s="695"/>
      <c r="BI70" s="695"/>
      <c r="BJ70" s="695"/>
      <c r="BK70" s="695"/>
      <c r="BL70" s="695"/>
      <c r="BM70" s="695"/>
      <c r="BN70" s="695"/>
      <c r="BO70" s="695"/>
      <c r="BP70" s="695"/>
      <c r="BQ70" s="695"/>
      <c r="BR70" s="695"/>
      <c r="BS70" s="695"/>
      <c r="BT70" s="696"/>
    </row>
    <row r="71" spans="2:73">
      <c r="B71" s="690"/>
      <c r="C71" s="690"/>
      <c r="D71" s="690"/>
      <c r="E71" s="690"/>
      <c r="F71" s="690"/>
      <c r="G71" s="690"/>
      <c r="H71" s="690"/>
      <c r="I71" s="642"/>
      <c r="J71" s="642"/>
      <c r="K71" s="631"/>
      <c r="L71" s="694"/>
      <c r="M71" s="695"/>
      <c r="N71" s="695"/>
      <c r="O71" s="695"/>
      <c r="P71" s="695"/>
      <c r="Q71" s="695"/>
      <c r="R71" s="695"/>
      <c r="S71" s="695"/>
      <c r="T71" s="695"/>
      <c r="U71" s="695"/>
      <c r="V71" s="695"/>
      <c r="W71" s="695"/>
      <c r="X71" s="695"/>
      <c r="Y71" s="695"/>
      <c r="Z71" s="695"/>
      <c r="AA71" s="695"/>
      <c r="AB71" s="695"/>
      <c r="AC71" s="695"/>
      <c r="AD71" s="695"/>
      <c r="AE71" s="695"/>
      <c r="AF71" s="695"/>
      <c r="AG71" s="695"/>
      <c r="AH71" s="695"/>
      <c r="AI71" s="695"/>
      <c r="AJ71" s="695"/>
      <c r="AK71" s="695"/>
      <c r="AL71" s="695"/>
      <c r="AM71" s="695"/>
      <c r="AN71" s="695"/>
      <c r="AO71" s="696"/>
      <c r="AP71" s="631"/>
      <c r="AQ71" s="697"/>
      <c r="AR71" s="698"/>
      <c r="AS71" s="698"/>
      <c r="AT71" s="698"/>
      <c r="AU71" s="698"/>
      <c r="AV71" s="698"/>
      <c r="AW71" s="698"/>
      <c r="AX71" s="698"/>
      <c r="AY71" s="698"/>
      <c r="AZ71" s="698"/>
      <c r="BA71" s="698"/>
      <c r="BB71" s="698"/>
      <c r="BC71" s="698"/>
      <c r="BD71" s="698"/>
      <c r="BE71" s="698"/>
      <c r="BF71" s="698"/>
      <c r="BG71" s="698"/>
      <c r="BH71" s="698"/>
      <c r="BI71" s="698"/>
      <c r="BJ71" s="698"/>
      <c r="BK71" s="698"/>
      <c r="BL71" s="698"/>
      <c r="BM71" s="698"/>
      <c r="BN71" s="698"/>
      <c r="BO71" s="698"/>
      <c r="BP71" s="698"/>
      <c r="BQ71" s="698"/>
      <c r="BR71" s="698"/>
      <c r="BS71" s="698"/>
      <c r="BT71" s="699"/>
    </row>
    <row r="72" spans="2:73">
      <c r="B72" s="690"/>
      <c r="C72" s="690"/>
      <c r="D72" s="690"/>
      <c r="E72" s="690"/>
      <c r="F72" s="690"/>
      <c r="G72" s="690"/>
      <c r="H72" s="690"/>
      <c r="I72" s="642"/>
      <c r="J72" s="642"/>
      <c r="K72" s="631"/>
      <c r="L72" s="694"/>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O72" s="696"/>
      <c r="AP72" s="631"/>
      <c r="AQ72" s="691"/>
      <c r="AR72" s="692"/>
      <c r="AS72" s="692"/>
      <c r="AT72" s="692"/>
      <c r="AU72" s="692"/>
      <c r="AV72" s="692"/>
      <c r="AW72" s="692"/>
      <c r="AX72" s="692"/>
      <c r="AY72" s="692"/>
      <c r="AZ72" s="692"/>
      <c r="BA72" s="692"/>
      <c r="BB72" s="692"/>
      <c r="BC72" s="692"/>
      <c r="BD72" s="692"/>
      <c r="BE72" s="692"/>
      <c r="BF72" s="692"/>
      <c r="BG72" s="692"/>
      <c r="BH72" s="692"/>
      <c r="BI72" s="692"/>
      <c r="BJ72" s="692"/>
      <c r="BK72" s="692"/>
      <c r="BL72" s="692"/>
      <c r="BM72" s="692"/>
      <c r="BN72" s="692"/>
      <c r="BO72" s="692"/>
      <c r="BP72" s="692"/>
      <c r="BQ72" s="692"/>
      <c r="BR72" s="692"/>
      <c r="BS72" s="692"/>
      <c r="BT72" s="693"/>
    </row>
    <row r="73" spans="2:73">
      <c r="B73" s="690"/>
      <c r="C73" s="690"/>
      <c r="D73" s="690"/>
      <c r="E73" s="690"/>
      <c r="F73" s="690"/>
      <c r="G73" s="690"/>
      <c r="H73" s="690"/>
      <c r="I73" s="642"/>
      <c r="J73" s="642"/>
      <c r="K73" s="631"/>
      <c r="L73" s="694"/>
      <c r="M73" s="695"/>
      <c r="N73" s="695"/>
      <c r="O73" s="695"/>
      <c r="P73" s="695"/>
      <c r="Q73" s="695"/>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6"/>
      <c r="AP73" s="631"/>
      <c r="AQ73" s="694"/>
      <c r="AR73" s="695"/>
      <c r="AS73" s="695"/>
      <c r="AT73" s="695"/>
      <c r="AU73" s="695"/>
      <c r="AV73" s="695"/>
      <c r="AW73" s="695"/>
      <c r="AX73" s="695"/>
      <c r="AY73" s="695"/>
      <c r="AZ73" s="695"/>
      <c r="BA73" s="695"/>
      <c r="BB73" s="695"/>
      <c r="BC73" s="695"/>
      <c r="BD73" s="695"/>
      <c r="BE73" s="695"/>
      <c r="BF73" s="695"/>
      <c r="BG73" s="695"/>
      <c r="BH73" s="695"/>
      <c r="BI73" s="695"/>
      <c r="BJ73" s="695"/>
      <c r="BK73" s="695"/>
      <c r="BL73" s="695"/>
      <c r="BM73" s="695"/>
      <c r="BN73" s="695"/>
      <c r="BO73" s="695"/>
      <c r="BP73" s="695"/>
      <c r="BQ73" s="695"/>
      <c r="BR73" s="695"/>
      <c r="BS73" s="695"/>
      <c r="BT73" s="696"/>
    </row>
    <row r="74" spans="2:73">
      <c r="B74" s="690"/>
      <c r="C74" s="690"/>
      <c r="D74" s="690"/>
      <c r="E74" s="690"/>
      <c r="F74" s="690"/>
      <c r="G74" s="690"/>
      <c r="H74" s="690"/>
      <c r="I74" s="642"/>
      <c r="J74" s="642"/>
      <c r="K74" s="631"/>
      <c r="L74" s="694"/>
      <c r="M74" s="695"/>
      <c r="N74" s="695"/>
      <c r="O74" s="695"/>
      <c r="P74" s="695"/>
      <c r="Q74" s="695"/>
      <c r="R74" s="695"/>
      <c r="S74" s="695"/>
      <c r="T74" s="695"/>
      <c r="U74" s="695"/>
      <c r="V74" s="695"/>
      <c r="W74" s="695"/>
      <c r="X74" s="695"/>
      <c r="Y74" s="695"/>
      <c r="Z74" s="695"/>
      <c r="AA74" s="695"/>
      <c r="AB74" s="695"/>
      <c r="AC74" s="695"/>
      <c r="AD74" s="695"/>
      <c r="AE74" s="695"/>
      <c r="AF74" s="695"/>
      <c r="AG74" s="695"/>
      <c r="AH74" s="695"/>
      <c r="AI74" s="695"/>
      <c r="AJ74" s="695"/>
      <c r="AK74" s="695"/>
      <c r="AL74" s="695"/>
      <c r="AM74" s="695"/>
      <c r="AN74" s="695"/>
      <c r="AO74" s="696"/>
      <c r="AP74" s="631"/>
      <c r="AQ74" s="694"/>
      <c r="AR74" s="695"/>
      <c r="AS74" s="695"/>
      <c r="AT74" s="695"/>
      <c r="AU74" s="695"/>
      <c r="AV74" s="695"/>
      <c r="AW74" s="695"/>
      <c r="AX74" s="695"/>
      <c r="AY74" s="695"/>
      <c r="AZ74" s="695"/>
      <c r="BA74" s="695"/>
      <c r="BB74" s="695"/>
      <c r="BC74" s="695"/>
      <c r="BD74" s="695"/>
      <c r="BE74" s="695"/>
      <c r="BF74" s="695"/>
      <c r="BG74" s="695"/>
      <c r="BH74" s="695"/>
      <c r="BI74" s="695"/>
      <c r="BJ74" s="695"/>
      <c r="BK74" s="695"/>
      <c r="BL74" s="695"/>
      <c r="BM74" s="695"/>
      <c r="BN74" s="695"/>
      <c r="BO74" s="695"/>
      <c r="BP74" s="695"/>
      <c r="BQ74" s="695"/>
      <c r="BR74" s="695"/>
      <c r="BS74" s="695"/>
      <c r="BT74" s="696"/>
    </row>
    <row r="75" spans="2:73">
      <c r="B75" s="690"/>
      <c r="C75" s="690"/>
      <c r="D75" s="690"/>
      <c r="E75" s="690"/>
      <c r="F75" s="690"/>
      <c r="G75" s="690"/>
      <c r="H75" s="690"/>
      <c r="I75" s="642"/>
      <c r="J75" s="642"/>
      <c r="K75" s="631"/>
      <c r="L75" s="694"/>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6"/>
      <c r="AP75" s="631"/>
      <c r="AQ75" s="694"/>
      <c r="AR75" s="695"/>
      <c r="AS75" s="695"/>
      <c r="AT75" s="695"/>
      <c r="AU75" s="695"/>
      <c r="AV75" s="695"/>
      <c r="AW75" s="695"/>
      <c r="AX75" s="695"/>
      <c r="AY75" s="695"/>
      <c r="AZ75" s="695"/>
      <c r="BA75" s="695"/>
      <c r="BB75" s="695"/>
      <c r="BC75" s="695"/>
      <c r="BD75" s="695"/>
      <c r="BE75" s="695"/>
      <c r="BF75" s="695"/>
      <c r="BG75" s="695"/>
      <c r="BH75" s="695"/>
      <c r="BI75" s="695"/>
      <c r="BJ75" s="695"/>
      <c r="BK75" s="695"/>
      <c r="BL75" s="695"/>
      <c r="BM75" s="695"/>
      <c r="BN75" s="695"/>
      <c r="BO75" s="695"/>
      <c r="BP75" s="695"/>
      <c r="BQ75" s="695"/>
      <c r="BR75" s="695"/>
      <c r="BS75" s="695"/>
      <c r="BT75" s="696"/>
    </row>
    <row r="76" spans="2:73">
      <c r="B76" s="690"/>
      <c r="C76" s="690"/>
      <c r="D76" s="690"/>
      <c r="E76" s="690"/>
      <c r="F76" s="690"/>
      <c r="G76" s="690"/>
      <c r="H76" s="690"/>
      <c r="I76" s="642"/>
      <c r="J76" s="642"/>
      <c r="K76" s="631"/>
      <c r="L76" s="694"/>
      <c r="M76" s="695"/>
      <c r="N76" s="695"/>
      <c r="O76" s="695"/>
      <c r="P76" s="695"/>
      <c r="Q76" s="695"/>
      <c r="R76" s="695"/>
      <c r="S76" s="695"/>
      <c r="T76" s="695"/>
      <c r="U76" s="695"/>
      <c r="V76" s="695"/>
      <c r="W76" s="695"/>
      <c r="X76" s="695"/>
      <c r="Y76" s="695"/>
      <c r="Z76" s="695"/>
      <c r="AA76" s="695"/>
      <c r="AB76" s="695"/>
      <c r="AC76" s="695"/>
      <c r="AD76" s="695"/>
      <c r="AE76" s="695"/>
      <c r="AF76" s="695"/>
      <c r="AG76" s="695"/>
      <c r="AH76" s="695"/>
      <c r="AI76" s="695"/>
      <c r="AJ76" s="695"/>
      <c r="AK76" s="695"/>
      <c r="AL76" s="695"/>
      <c r="AM76" s="695"/>
      <c r="AN76" s="695"/>
      <c r="AO76" s="696"/>
      <c r="AP76" s="631"/>
      <c r="AQ76" s="694"/>
      <c r="AR76" s="695"/>
      <c r="AS76" s="695"/>
      <c r="AT76" s="695"/>
      <c r="AU76" s="695"/>
      <c r="AV76" s="695"/>
      <c r="AW76" s="695"/>
      <c r="AX76" s="695"/>
      <c r="AY76" s="695"/>
      <c r="AZ76" s="695"/>
      <c r="BA76" s="695"/>
      <c r="BB76" s="695"/>
      <c r="BC76" s="695"/>
      <c r="BD76" s="695"/>
      <c r="BE76" s="695"/>
      <c r="BF76" s="695"/>
      <c r="BG76" s="695"/>
      <c r="BH76" s="695"/>
      <c r="BI76" s="695"/>
      <c r="BJ76" s="695"/>
      <c r="BK76" s="695"/>
      <c r="BL76" s="695"/>
      <c r="BM76" s="695"/>
      <c r="BN76" s="695"/>
      <c r="BO76" s="695"/>
      <c r="BP76" s="695"/>
      <c r="BQ76" s="695"/>
      <c r="BR76" s="695"/>
      <c r="BS76" s="695"/>
      <c r="BT76" s="696"/>
    </row>
    <row r="77" spans="2:73">
      <c r="B77" s="690"/>
      <c r="C77" s="690"/>
      <c r="D77" s="690"/>
      <c r="E77" s="690"/>
      <c r="F77" s="690"/>
      <c r="G77" s="690"/>
      <c r="H77" s="690"/>
      <c r="I77" s="642"/>
      <c r="J77" s="642"/>
      <c r="K77" s="631"/>
      <c r="L77" s="694"/>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5"/>
      <c r="AK77" s="695"/>
      <c r="AL77" s="695"/>
      <c r="AM77" s="695"/>
      <c r="AN77" s="695"/>
      <c r="AO77" s="696"/>
      <c r="AP77" s="631"/>
      <c r="AQ77" s="694"/>
      <c r="AR77" s="695"/>
      <c r="AS77" s="695"/>
      <c r="AT77" s="695"/>
      <c r="AU77" s="695"/>
      <c r="AV77" s="695"/>
      <c r="AW77" s="695"/>
      <c r="AX77" s="695"/>
      <c r="AY77" s="695"/>
      <c r="AZ77" s="695"/>
      <c r="BA77" s="695"/>
      <c r="BB77" s="695"/>
      <c r="BC77" s="695"/>
      <c r="BD77" s="695"/>
      <c r="BE77" s="695"/>
      <c r="BF77" s="695"/>
      <c r="BG77" s="695"/>
      <c r="BH77" s="695"/>
      <c r="BI77" s="695"/>
      <c r="BJ77" s="695"/>
      <c r="BK77" s="695"/>
      <c r="BL77" s="695"/>
      <c r="BM77" s="695"/>
      <c r="BN77" s="695"/>
      <c r="BO77" s="695"/>
      <c r="BP77" s="695"/>
      <c r="BQ77" s="695"/>
      <c r="BR77" s="695"/>
      <c r="BS77" s="695"/>
      <c r="BT77" s="696"/>
    </row>
    <row r="78" spans="2:73">
      <c r="B78" s="690"/>
      <c r="C78" s="690"/>
      <c r="D78" s="690"/>
      <c r="E78" s="690"/>
      <c r="F78" s="690"/>
      <c r="G78" s="690"/>
      <c r="H78" s="690"/>
      <c r="I78" s="642"/>
      <c r="J78" s="642"/>
      <c r="K78" s="631"/>
      <c r="L78" s="694"/>
      <c r="M78" s="695"/>
      <c r="N78" s="695"/>
      <c r="O78" s="695"/>
      <c r="P78" s="695"/>
      <c r="Q78" s="695"/>
      <c r="R78" s="695"/>
      <c r="S78" s="695"/>
      <c r="T78" s="695"/>
      <c r="U78" s="695"/>
      <c r="V78" s="695"/>
      <c r="W78" s="695"/>
      <c r="X78" s="695"/>
      <c r="Y78" s="695"/>
      <c r="Z78" s="695"/>
      <c r="AA78" s="695"/>
      <c r="AB78" s="695"/>
      <c r="AC78" s="695"/>
      <c r="AD78" s="695"/>
      <c r="AE78" s="695"/>
      <c r="AF78" s="695"/>
      <c r="AG78" s="695"/>
      <c r="AH78" s="695"/>
      <c r="AI78" s="695"/>
      <c r="AJ78" s="695"/>
      <c r="AK78" s="695"/>
      <c r="AL78" s="695"/>
      <c r="AM78" s="695"/>
      <c r="AN78" s="695"/>
      <c r="AO78" s="696"/>
      <c r="AP78" s="631"/>
      <c r="AQ78" s="694"/>
      <c r="AR78" s="695"/>
      <c r="AS78" s="695"/>
      <c r="AT78" s="695"/>
      <c r="AU78" s="695"/>
      <c r="AV78" s="695"/>
      <c r="AW78" s="695"/>
      <c r="AX78" s="695"/>
      <c r="AY78" s="695"/>
      <c r="AZ78" s="695"/>
      <c r="BA78" s="695"/>
      <c r="BB78" s="695"/>
      <c r="BC78" s="695"/>
      <c r="BD78" s="695"/>
      <c r="BE78" s="695"/>
      <c r="BF78" s="695"/>
      <c r="BG78" s="695"/>
      <c r="BH78" s="695"/>
      <c r="BI78" s="695"/>
      <c r="BJ78" s="695"/>
      <c r="BK78" s="695"/>
      <c r="BL78" s="695"/>
      <c r="BM78" s="695"/>
      <c r="BN78" s="695"/>
      <c r="BO78" s="695"/>
      <c r="BP78" s="695"/>
      <c r="BQ78" s="695"/>
      <c r="BR78" s="695"/>
      <c r="BS78" s="695"/>
      <c r="BT78" s="696"/>
    </row>
    <row r="79" spans="2:73" ht="15.75">
      <c r="B79" s="690"/>
      <c r="C79" s="690"/>
      <c r="D79" s="690"/>
      <c r="E79" s="690"/>
      <c r="F79" s="690"/>
      <c r="G79" s="690"/>
      <c r="H79" s="690"/>
      <c r="I79" s="642"/>
      <c r="J79" s="642"/>
      <c r="K79" s="631"/>
      <c r="L79" s="694"/>
      <c r="M79" s="695"/>
      <c r="N79" s="695"/>
      <c r="O79" s="695"/>
      <c r="P79" s="695"/>
      <c r="Q79" s="695"/>
      <c r="R79" s="695"/>
      <c r="S79" s="695"/>
      <c r="T79" s="695"/>
      <c r="U79" s="695"/>
      <c r="V79" s="695"/>
      <c r="W79" s="695"/>
      <c r="X79" s="695"/>
      <c r="Y79" s="695"/>
      <c r="Z79" s="695"/>
      <c r="AA79" s="695"/>
      <c r="AB79" s="695"/>
      <c r="AC79" s="695"/>
      <c r="AD79" s="695"/>
      <c r="AE79" s="695"/>
      <c r="AF79" s="695"/>
      <c r="AG79" s="695"/>
      <c r="AH79" s="695"/>
      <c r="AI79" s="695"/>
      <c r="AJ79" s="695"/>
      <c r="AK79" s="695"/>
      <c r="AL79" s="695"/>
      <c r="AM79" s="695"/>
      <c r="AN79" s="695"/>
      <c r="AO79" s="696"/>
      <c r="AP79" s="631"/>
      <c r="AQ79" s="694"/>
      <c r="AR79" s="695"/>
      <c r="AS79" s="695"/>
      <c r="AT79" s="695"/>
      <c r="AU79" s="695"/>
      <c r="AV79" s="695"/>
      <c r="AW79" s="695"/>
      <c r="AX79" s="695"/>
      <c r="AY79" s="695"/>
      <c r="AZ79" s="695"/>
      <c r="BA79" s="695"/>
      <c r="BB79" s="695"/>
      <c r="BC79" s="695"/>
      <c r="BD79" s="695"/>
      <c r="BE79" s="695"/>
      <c r="BF79" s="695"/>
      <c r="BG79" s="695"/>
      <c r="BH79" s="695"/>
      <c r="BI79" s="695"/>
      <c r="BJ79" s="695"/>
      <c r="BK79" s="695"/>
      <c r="BL79" s="695"/>
      <c r="BM79" s="695"/>
      <c r="BN79" s="695"/>
      <c r="BO79" s="695"/>
      <c r="BP79" s="695"/>
      <c r="BQ79" s="695"/>
      <c r="BR79" s="695"/>
      <c r="BS79" s="695"/>
      <c r="BT79" s="696"/>
      <c r="BU79" s="163"/>
    </row>
    <row r="80" spans="2:73" ht="15.75">
      <c r="B80" s="690"/>
      <c r="C80" s="690"/>
      <c r="D80" s="690"/>
      <c r="E80" s="690"/>
      <c r="F80" s="690"/>
      <c r="G80" s="690"/>
      <c r="H80" s="690"/>
      <c r="I80" s="642"/>
      <c r="J80" s="642"/>
      <c r="K80" s="631"/>
      <c r="L80" s="694"/>
      <c r="M80" s="695"/>
      <c r="N80" s="695"/>
      <c r="O80" s="695"/>
      <c r="P80" s="695"/>
      <c r="Q80" s="695"/>
      <c r="R80" s="695"/>
      <c r="S80" s="695"/>
      <c r="T80" s="695"/>
      <c r="U80" s="695"/>
      <c r="V80" s="695"/>
      <c r="W80" s="695"/>
      <c r="X80" s="695"/>
      <c r="Y80" s="695"/>
      <c r="Z80" s="695"/>
      <c r="AA80" s="695"/>
      <c r="AB80" s="695"/>
      <c r="AC80" s="695"/>
      <c r="AD80" s="695"/>
      <c r="AE80" s="695"/>
      <c r="AF80" s="695"/>
      <c r="AG80" s="695"/>
      <c r="AH80" s="695"/>
      <c r="AI80" s="695"/>
      <c r="AJ80" s="695"/>
      <c r="AK80" s="695"/>
      <c r="AL80" s="695"/>
      <c r="AM80" s="695"/>
      <c r="AN80" s="695"/>
      <c r="AO80" s="696"/>
      <c r="AP80" s="631"/>
      <c r="AQ80" s="694"/>
      <c r="AR80" s="695"/>
      <c r="AS80" s="695"/>
      <c r="AT80" s="695"/>
      <c r="AU80" s="695"/>
      <c r="AV80" s="695"/>
      <c r="AW80" s="695"/>
      <c r="AX80" s="695"/>
      <c r="AY80" s="695"/>
      <c r="AZ80" s="695"/>
      <c r="BA80" s="695"/>
      <c r="BB80" s="695"/>
      <c r="BC80" s="695"/>
      <c r="BD80" s="695"/>
      <c r="BE80" s="695"/>
      <c r="BF80" s="695"/>
      <c r="BG80" s="695"/>
      <c r="BH80" s="695"/>
      <c r="BI80" s="695"/>
      <c r="BJ80" s="695"/>
      <c r="BK80" s="695"/>
      <c r="BL80" s="695"/>
      <c r="BM80" s="695"/>
      <c r="BN80" s="695"/>
      <c r="BO80" s="695"/>
      <c r="BP80" s="695"/>
      <c r="BQ80" s="695"/>
      <c r="BR80" s="695"/>
      <c r="BS80" s="695"/>
      <c r="BT80" s="696"/>
      <c r="BU80" s="163"/>
    </row>
    <row r="81" spans="2:73">
      <c r="B81" s="690"/>
      <c r="C81" s="690"/>
      <c r="D81" s="690"/>
      <c r="E81" s="690"/>
      <c r="F81" s="690"/>
      <c r="G81" s="690"/>
      <c r="H81" s="690"/>
      <c r="I81" s="642"/>
      <c r="J81" s="642"/>
      <c r="K81" s="631"/>
      <c r="L81" s="694"/>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5"/>
      <c r="AL81" s="695"/>
      <c r="AM81" s="695"/>
      <c r="AN81" s="695"/>
      <c r="AO81" s="696"/>
      <c r="AP81" s="631"/>
      <c r="AQ81" s="694"/>
      <c r="AR81" s="695"/>
      <c r="AS81" s="695"/>
      <c r="AT81" s="695"/>
      <c r="AU81" s="695"/>
      <c r="AV81" s="695"/>
      <c r="AW81" s="695"/>
      <c r="AX81" s="695"/>
      <c r="AY81" s="695"/>
      <c r="AZ81" s="695"/>
      <c r="BA81" s="695"/>
      <c r="BB81" s="695"/>
      <c r="BC81" s="695"/>
      <c r="BD81" s="695"/>
      <c r="BE81" s="695"/>
      <c r="BF81" s="695"/>
      <c r="BG81" s="695"/>
      <c r="BH81" s="695"/>
      <c r="BI81" s="695"/>
      <c r="BJ81" s="695"/>
      <c r="BK81" s="695"/>
      <c r="BL81" s="695"/>
      <c r="BM81" s="695"/>
      <c r="BN81" s="695"/>
      <c r="BO81" s="695"/>
      <c r="BP81" s="695"/>
      <c r="BQ81" s="695"/>
      <c r="BR81" s="695"/>
      <c r="BS81" s="695"/>
      <c r="BT81" s="696"/>
    </row>
    <row r="82" spans="2:73" ht="15.75">
      <c r="B82" s="690"/>
      <c r="C82" s="690"/>
      <c r="D82" s="690"/>
      <c r="E82" s="690"/>
      <c r="F82" s="690"/>
      <c r="G82" s="690"/>
      <c r="H82" s="690"/>
      <c r="I82" s="642"/>
      <c r="J82" s="642"/>
      <c r="K82" s="631"/>
      <c r="L82" s="694"/>
      <c r="M82" s="695"/>
      <c r="N82" s="695"/>
      <c r="O82" s="695"/>
      <c r="P82" s="695"/>
      <c r="Q82" s="695"/>
      <c r="R82" s="695"/>
      <c r="S82" s="695"/>
      <c r="T82" s="695"/>
      <c r="U82" s="695"/>
      <c r="V82" s="695"/>
      <c r="W82" s="695"/>
      <c r="X82" s="695"/>
      <c r="Y82" s="695"/>
      <c r="Z82" s="695"/>
      <c r="AA82" s="695"/>
      <c r="AB82" s="695"/>
      <c r="AC82" s="695"/>
      <c r="AD82" s="695"/>
      <c r="AE82" s="695"/>
      <c r="AF82" s="695"/>
      <c r="AG82" s="695"/>
      <c r="AH82" s="695"/>
      <c r="AI82" s="695"/>
      <c r="AJ82" s="695"/>
      <c r="AK82" s="695"/>
      <c r="AL82" s="695"/>
      <c r="AM82" s="695"/>
      <c r="AN82" s="695"/>
      <c r="AO82" s="696"/>
      <c r="AP82" s="631"/>
      <c r="AQ82" s="694"/>
      <c r="AR82" s="695"/>
      <c r="AS82" s="695"/>
      <c r="AT82" s="695"/>
      <c r="AU82" s="695"/>
      <c r="AV82" s="695"/>
      <c r="AW82" s="695"/>
      <c r="AX82" s="695"/>
      <c r="AY82" s="695"/>
      <c r="AZ82" s="695"/>
      <c r="BA82" s="695"/>
      <c r="BB82" s="695"/>
      <c r="BC82" s="695"/>
      <c r="BD82" s="695"/>
      <c r="BE82" s="695"/>
      <c r="BF82" s="695"/>
      <c r="BG82" s="695"/>
      <c r="BH82" s="695"/>
      <c r="BI82" s="695"/>
      <c r="BJ82" s="695"/>
      <c r="BK82" s="695"/>
      <c r="BL82" s="695"/>
      <c r="BM82" s="695"/>
      <c r="BN82" s="695"/>
      <c r="BO82" s="695"/>
      <c r="BP82" s="695"/>
      <c r="BQ82" s="695"/>
      <c r="BR82" s="695"/>
      <c r="BS82" s="695"/>
      <c r="BT82" s="696"/>
      <c r="BU82" s="163"/>
    </row>
    <row r="83" spans="2:73" ht="15.75">
      <c r="B83" s="690"/>
      <c r="C83" s="690"/>
      <c r="D83" s="690"/>
      <c r="E83" s="690"/>
      <c r="F83" s="690"/>
      <c r="G83" s="690"/>
      <c r="H83" s="690"/>
      <c r="I83" s="642"/>
      <c r="J83" s="642"/>
      <c r="K83" s="631"/>
      <c r="L83" s="694"/>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6"/>
      <c r="AP83" s="631"/>
      <c r="AQ83" s="694"/>
      <c r="AR83" s="695"/>
      <c r="AS83" s="695"/>
      <c r="AT83" s="695"/>
      <c r="AU83" s="695"/>
      <c r="AV83" s="695"/>
      <c r="AW83" s="695"/>
      <c r="AX83" s="695"/>
      <c r="AY83" s="695"/>
      <c r="AZ83" s="695"/>
      <c r="BA83" s="695"/>
      <c r="BB83" s="695"/>
      <c r="BC83" s="695"/>
      <c r="BD83" s="695"/>
      <c r="BE83" s="695"/>
      <c r="BF83" s="695"/>
      <c r="BG83" s="695"/>
      <c r="BH83" s="695"/>
      <c r="BI83" s="695"/>
      <c r="BJ83" s="695"/>
      <c r="BK83" s="695"/>
      <c r="BL83" s="695"/>
      <c r="BM83" s="695"/>
      <c r="BN83" s="695"/>
      <c r="BO83" s="695"/>
      <c r="BP83" s="695"/>
      <c r="BQ83" s="695"/>
      <c r="BR83" s="695"/>
      <c r="BS83" s="695"/>
      <c r="BT83" s="696"/>
      <c r="BU83" s="163"/>
    </row>
    <row r="84" spans="2:73" ht="15.75">
      <c r="B84" s="690"/>
      <c r="C84" s="690"/>
      <c r="D84" s="690"/>
      <c r="E84" s="690"/>
      <c r="F84" s="690"/>
      <c r="G84" s="690"/>
      <c r="H84" s="690"/>
      <c r="I84" s="642"/>
      <c r="J84" s="642"/>
      <c r="K84" s="631"/>
      <c r="L84" s="694"/>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695"/>
      <c r="AK84" s="695"/>
      <c r="AL84" s="695"/>
      <c r="AM84" s="695"/>
      <c r="AN84" s="695"/>
      <c r="AO84" s="696"/>
      <c r="AP84" s="631"/>
      <c r="AQ84" s="694"/>
      <c r="AR84" s="695"/>
      <c r="AS84" s="695"/>
      <c r="AT84" s="695"/>
      <c r="AU84" s="695"/>
      <c r="AV84" s="695"/>
      <c r="AW84" s="695"/>
      <c r="AX84" s="695"/>
      <c r="AY84" s="695"/>
      <c r="AZ84" s="695"/>
      <c r="BA84" s="695"/>
      <c r="BB84" s="695"/>
      <c r="BC84" s="695"/>
      <c r="BD84" s="695"/>
      <c r="BE84" s="695"/>
      <c r="BF84" s="695"/>
      <c r="BG84" s="695"/>
      <c r="BH84" s="695"/>
      <c r="BI84" s="695"/>
      <c r="BJ84" s="695"/>
      <c r="BK84" s="695"/>
      <c r="BL84" s="695"/>
      <c r="BM84" s="695"/>
      <c r="BN84" s="695"/>
      <c r="BO84" s="695"/>
      <c r="BP84" s="695"/>
      <c r="BQ84" s="695"/>
      <c r="BR84" s="695"/>
      <c r="BS84" s="695"/>
      <c r="BT84" s="696"/>
      <c r="BU84" s="163"/>
    </row>
    <row r="85" spans="2:73">
      <c r="B85" s="690"/>
      <c r="C85" s="690"/>
      <c r="D85" s="690"/>
      <c r="E85" s="690"/>
      <c r="F85" s="690"/>
      <c r="G85" s="690"/>
      <c r="H85" s="690"/>
      <c r="I85" s="642"/>
      <c r="J85" s="642"/>
      <c r="K85" s="631"/>
      <c r="L85" s="694"/>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6"/>
      <c r="AP85" s="631"/>
      <c r="AQ85" s="694"/>
      <c r="AR85" s="695"/>
      <c r="AS85" s="695"/>
      <c r="AT85" s="695"/>
      <c r="AU85" s="695"/>
      <c r="AV85" s="695"/>
      <c r="AW85" s="695"/>
      <c r="AX85" s="695"/>
      <c r="AY85" s="695"/>
      <c r="AZ85" s="695"/>
      <c r="BA85" s="695"/>
      <c r="BB85" s="695"/>
      <c r="BC85" s="695"/>
      <c r="BD85" s="695"/>
      <c r="BE85" s="695"/>
      <c r="BF85" s="695"/>
      <c r="BG85" s="695"/>
      <c r="BH85" s="695"/>
      <c r="BI85" s="695"/>
      <c r="BJ85" s="695"/>
      <c r="BK85" s="695"/>
      <c r="BL85" s="695"/>
      <c r="BM85" s="695"/>
      <c r="BN85" s="695"/>
      <c r="BO85" s="695"/>
      <c r="BP85" s="695"/>
      <c r="BQ85" s="695"/>
      <c r="BR85" s="695"/>
      <c r="BS85" s="695"/>
      <c r="BT85" s="696"/>
    </row>
    <row r="86" spans="2:73">
      <c r="B86" s="690"/>
      <c r="C86" s="690"/>
      <c r="D86" s="690"/>
      <c r="E86" s="690"/>
      <c r="F86" s="690"/>
      <c r="G86" s="690"/>
      <c r="H86" s="690"/>
      <c r="I86" s="642"/>
      <c r="J86" s="642"/>
      <c r="K86" s="631"/>
      <c r="L86" s="694"/>
      <c r="M86" s="695"/>
      <c r="N86" s="695"/>
      <c r="O86" s="695"/>
      <c r="P86" s="695"/>
      <c r="Q86" s="695"/>
      <c r="R86" s="695"/>
      <c r="S86" s="695"/>
      <c r="T86" s="695"/>
      <c r="U86" s="695"/>
      <c r="V86" s="695"/>
      <c r="W86" s="695"/>
      <c r="X86" s="695"/>
      <c r="Y86" s="695"/>
      <c r="Z86" s="695"/>
      <c r="AA86" s="695"/>
      <c r="AB86" s="695"/>
      <c r="AC86" s="695"/>
      <c r="AD86" s="695"/>
      <c r="AE86" s="695"/>
      <c r="AF86" s="695"/>
      <c r="AG86" s="695"/>
      <c r="AH86" s="695"/>
      <c r="AI86" s="695"/>
      <c r="AJ86" s="695"/>
      <c r="AK86" s="695"/>
      <c r="AL86" s="695"/>
      <c r="AM86" s="695"/>
      <c r="AN86" s="695"/>
      <c r="AO86" s="696"/>
      <c r="AP86" s="631"/>
      <c r="AQ86" s="694"/>
      <c r="AR86" s="695"/>
      <c r="AS86" s="695"/>
      <c r="AT86" s="695"/>
      <c r="AU86" s="695"/>
      <c r="AV86" s="695"/>
      <c r="AW86" s="695"/>
      <c r="AX86" s="695"/>
      <c r="AY86" s="695"/>
      <c r="AZ86" s="695"/>
      <c r="BA86" s="695"/>
      <c r="BB86" s="695"/>
      <c r="BC86" s="695"/>
      <c r="BD86" s="695"/>
      <c r="BE86" s="695"/>
      <c r="BF86" s="695"/>
      <c r="BG86" s="695"/>
      <c r="BH86" s="695"/>
      <c r="BI86" s="695"/>
      <c r="BJ86" s="695"/>
      <c r="BK86" s="695"/>
      <c r="BL86" s="695"/>
      <c r="BM86" s="695"/>
      <c r="BN86" s="695"/>
      <c r="BO86" s="695"/>
      <c r="BP86" s="695"/>
      <c r="BQ86" s="695"/>
      <c r="BR86" s="695"/>
      <c r="BS86" s="695"/>
      <c r="BT86" s="696"/>
    </row>
    <row r="87" spans="2:73">
      <c r="B87" s="690"/>
      <c r="C87" s="690"/>
      <c r="D87" s="690"/>
      <c r="E87" s="690"/>
      <c r="F87" s="690"/>
      <c r="G87" s="690"/>
      <c r="H87" s="690"/>
      <c r="I87" s="642"/>
      <c r="J87" s="642"/>
      <c r="K87" s="631"/>
      <c r="L87" s="694"/>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6"/>
      <c r="AP87" s="631"/>
      <c r="AQ87" s="694"/>
      <c r="AR87" s="695"/>
      <c r="AS87" s="695"/>
      <c r="AT87" s="695"/>
      <c r="AU87" s="695"/>
      <c r="AV87" s="695"/>
      <c r="AW87" s="695"/>
      <c r="AX87" s="695"/>
      <c r="AY87" s="695"/>
      <c r="AZ87" s="695"/>
      <c r="BA87" s="695"/>
      <c r="BB87" s="695"/>
      <c r="BC87" s="695"/>
      <c r="BD87" s="695"/>
      <c r="BE87" s="695"/>
      <c r="BF87" s="695"/>
      <c r="BG87" s="695"/>
      <c r="BH87" s="695"/>
      <c r="BI87" s="695"/>
      <c r="BJ87" s="695"/>
      <c r="BK87" s="695"/>
      <c r="BL87" s="695"/>
      <c r="BM87" s="695"/>
      <c r="BN87" s="695"/>
      <c r="BO87" s="695"/>
      <c r="BP87" s="695"/>
      <c r="BQ87" s="695"/>
      <c r="BR87" s="695"/>
      <c r="BS87" s="695"/>
      <c r="BT87" s="696"/>
    </row>
    <row r="88" spans="2:73">
      <c r="B88" s="690"/>
      <c r="C88" s="690"/>
      <c r="D88" s="690"/>
      <c r="E88" s="690"/>
      <c r="F88" s="690"/>
      <c r="G88" s="690"/>
      <c r="H88" s="690"/>
      <c r="I88" s="642"/>
      <c r="J88" s="642"/>
      <c r="K88" s="631"/>
      <c r="L88" s="694"/>
      <c r="M88" s="695"/>
      <c r="N88" s="695"/>
      <c r="O88" s="695"/>
      <c r="P88" s="695"/>
      <c r="Q88" s="695"/>
      <c r="R88" s="695"/>
      <c r="S88" s="695"/>
      <c r="T88" s="695"/>
      <c r="U88" s="695"/>
      <c r="V88" s="695"/>
      <c r="W88" s="695"/>
      <c r="X88" s="695"/>
      <c r="Y88" s="695"/>
      <c r="Z88" s="695"/>
      <c r="AA88" s="695"/>
      <c r="AB88" s="695"/>
      <c r="AC88" s="695"/>
      <c r="AD88" s="695"/>
      <c r="AE88" s="695"/>
      <c r="AF88" s="695"/>
      <c r="AG88" s="695"/>
      <c r="AH88" s="695"/>
      <c r="AI88" s="695"/>
      <c r="AJ88" s="695"/>
      <c r="AK88" s="695"/>
      <c r="AL88" s="695"/>
      <c r="AM88" s="695"/>
      <c r="AN88" s="695"/>
      <c r="AO88" s="696"/>
      <c r="AP88" s="631"/>
      <c r="AQ88" s="697"/>
      <c r="AR88" s="698"/>
      <c r="AS88" s="698"/>
      <c r="AT88" s="698"/>
      <c r="AU88" s="698"/>
      <c r="AV88" s="698"/>
      <c r="AW88" s="698"/>
      <c r="AX88" s="698"/>
      <c r="AY88" s="698"/>
      <c r="AZ88" s="698"/>
      <c r="BA88" s="698"/>
      <c r="BB88" s="698"/>
      <c r="BC88" s="698"/>
      <c r="BD88" s="698"/>
      <c r="BE88" s="698"/>
      <c r="BF88" s="698"/>
      <c r="BG88" s="698"/>
      <c r="BH88" s="698"/>
      <c r="BI88" s="698"/>
      <c r="BJ88" s="698"/>
      <c r="BK88" s="698"/>
      <c r="BL88" s="698"/>
      <c r="BM88" s="698"/>
      <c r="BN88" s="698"/>
      <c r="BO88" s="698"/>
      <c r="BP88" s="698"/>
      <c r="BQ88" s="698"/>
      <c r="BR88" s="698"/>
      <c r="BS88" s="698"/>
      <c r="BT88" s="699"/>
    </row>
    <row r="89" spans="2:73">
      <c r="B89" s="690"/>
      <c r="C89" s="690"/>
      <c r="D89" s="690"/>
      <c r="E89" s="690"/>
      <c r="F89" s="690"/>
      <c r="G89" s="690"/>
      <c r="H89" s="690"/>
      <c r="I89" s="642"/>
      <c r="J89" s="642"/>
      <c r="K89" s="631"/>
      <c r="L89" s="694"/>
      <c r="M89" s="695"/>
      <c r="N89" s="695"/>
      <c r="O89" s="695"/>
      <c r="P89" s="695"/>
      <c r="Q89" s="695"/>
      <c r="R89" s="695"/>
      <c r="S89" s="695"/>
      <c r="T89" s="695"/>
      <c r="U89" s="695"/>
      <c r="V89" s="695"/>
      <c r="W89" s="695"/>
      <c r="X89" s="695"/>
      <c r="Y89" s="695"/>
      <c r="Z89" s="695"/>
      <c r="AA89" s="695"/>
      <c r="AB89" s="695"/>
      <c r="AC89" s="695"/>
      <c r="AD89" s="695"/>
      <c r="AE89" s="695"/>
      <c r="AF89" s="695"/>
      <c r="AG89" s="695"/>
      <c r="AH89" s="695"/>
      <c r="AI89" s="695"/>
      <c r="AJ89" s="695"/>
      <c r="AK89" s="695"/>
      <c r="AL89" s="695"/>
      <c r="AM89" s="695"/>
      <c r="AN89" s="695"/>
      <c r="AO89" s="696"/>
      <c r="AP89" s="631"/>
      <c r="AQ89" s="691"/>
      <c r="AR89" s="692"/>
      <c r="AS89" s="692"/>
      <c r="AT89" s="692"/>
      <c r="AU89" s="692"/>
      <c r="AV89" s="692"/>
      <c r="AW89" s="692"/>
      <c r="AX89" s="692"/>
      <c r="AY89" s="692"/>
      <c r="AZ89" s="692"/>
      <c r="BA89" s="692"/>
      <c r="BB89" s="692"/>
      <c r="BC89" s="692"/>
      <c r="BD89" s="692"/>
      <c r="BE89" s="692"/>
      <c r="BF89" s="692"/>
      <c r="BG89" s="692"/>
      <c r="BH89" s="692"/>
      <c r="BI89" s="692"/>
      <c r="BJ89" s="692"/>
      <c r="BK89" s="692"/>
      <c r="BL89" s="692"/>
      <c r="BM89" s="692"/>
      <c r="BN89" s="692"/>
      <c r="BO89" s="692"/>
      <c r="BP89" s="692"/>
      <c r="BQ89" s="692"/>
      <c r="BR89" s="692"/>
      <c r="BS89" s="692"/>
      <c r="BT89" s="693"/>
    </row>
    <row r="90" spans="2:73">
      <c r="B90" s="690"/>
      <c r="C90" s="690"/>
      <c r="D90" s="690"/>
      <c r="E90" s="690"/>
      <c r="F90" s="690"/>
      <c r="G90" s="690"/>
      <c r="H90" s="690"/>
      <c r="I90" s="642"/>
      <c r="J90" s="642"/>
      <c r="K90" s="631"/>
      <c r="L90" s="694"/>
      <c r="M90" s="695"/>
      <c r="N90" s="695"/>
      <c r="O90" s="695"/>
      <c r="P90" s="695"/>
      <c r="Q90" s="695"/>
      <c r="R90" s="695"/>
      <c r="S90" s="695"/>
      <c r="T90" s="695"/>
      <c r="U90" s="695"/>
      <c r="V90" s="695"/>
      <c r="W90" s="695"/>
      <c r="X90" s="695"/>
      <c r="Y90" s="695"/>
      <c r="Z90" s="695"/>
      <c r="AA90" s="695"/>
      <c r="AB90" s="695"/>
      <c r="AC90" s="695"/>
      <c r="AD90" s="695"/>
      <c r="AE90" s="695"/>
      <c r="AF90" s="695"/>
      <c r="AG90" s="695"/>
      <c r="AH90" s="695"/>
      <c r="AI90" s="695"/>
      <c r="AJ90" s="695"/>
      <c r="AK90" s="695"/>
      <c r="AL90" s="695"/>
      <c r="AM90" s="695"/>
      <c r="AN90" s="695"/>
      <c r="AO90" s="696"/>
      <c r="AP90" s="631"/>
      <c r="AQ90" s="694"/>
      <c r="AR90" s="695"/>
      <c r="AS90" s="695"/>
      <c r="AT90" s="695"/>
      <c r="AU90" s="695"/>
      <c r="AV90" s="695"/>
      <c r="AW90" s="695"/>
      <c r="AX90" s="695"/>
      <c r="AY90" s="695"/>
      <c r="AZ90" s="695"/>
      <c r="BA90" s="695"/>
      <c r="BB90" s="695"/>
      <c r="BC90" s="695"/>
      <c r="BD90" s="695"/>
      <c r="BE90" s="695"/>
      <c r="BF90" s="695"/>
      <c r="BG90" s="695"/>
      <c r="BH90" s="695"/>
      <c r="BI90" s="695"/>
      <c r="BJ90" s="695"/>
      <c r="BK90" s="695"/>
      <c r="BL90" s="695"/>
      <c r="BM90" s="695"/>
      <c r="BN90" s="695"/>
      <c r="BO90" s="695"/>
      <c r="BP90" s="695"/>
      <c r="BQ90" s="695"/>
      <c r="BR90" s="695"/>
      <c r="BS90" s="695"/>
      <c r="BT90" s="696"/>
    </row>
    <row r="91" spans="2:73">
      <c r="B91" s="690"/>
      <c r="C91" s="690"/>
      <c r="D91" s="690"/>
      <c r="E91" s="690"/>
      <c r="F91" s="690"/>
      <c r="G91" s="690"/>
      <c r="H91" s="690"/>
      <c r="I91" s="642"/>
      <c r="J91" s="642"/>
      <c r="K91" s="631"/>
      <c r="L91" s="694"/>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695"/>
      <c r="AL91" s="695"/>
      <c r="AM91" s="695"/>
      <c r="AN91" s="695"/>
      <c r="AO91" s="696"/>
      <c r="AP91" s="631"/>
      <c r="AQ91" s="694"/>
      <c r="AR91" s="695"/>
      <c r="AS91" s="695"/>
      <c r="AT91" s="695"/>
      <c r="AU91" s="695"/>
      <c r="AV91" s="695"/>
      <c r="AW91" s="695"/>
      <c r="AX91" s="695"/>
      <c r="AY91" s="695"/>
      <c r="AZ91" s="695"/>
      <c r="BA91" s="695"/>
      <c r="BB91" s="695"/>
      <c r="BC91" s="695"/>
      <c r="BD91" s="695"/>
      <c r="BE91" s="695"/>
      <c r="BF91" s="695"/>
      <c r="BG91" s="695"/>
      <c r="BH91" s="695"/>
      <c r="BI91" s="695"/>
      <c r="BJ91" s="695"/>
      <c r="BK91" s="695"/>
      <c r="BL91" s="695"/>
      <c r="BM91" s="695"/>
      <c r="BN91" s="695"/>
      <c r="BO91" s="695"/>
      <c r="BP91" s="695"/>
      <c r="BQ91" s="695"/>
      <c r="BR91" s="695"/>
      <c r="BS91" s="695"/>
      <c r="BT91" s="696"/>
    </row>
    <row r="92" spans="2:73">
      <c r="B92" s="690"/>
      <c r="C92" s="690"/>
      <c r="D92" s="690"/>
      <c r="E92" s="690"/>
      <c r="F92" s="690"/>
      <c r="G92" s="690"/>
      <c r="H92" s="690"/>
      <c r="I92" s="642"/>
      <c r="J92" s="642"/>
      <c r="K92" s="631"/>
      <c r="L92" s="694"/>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5"/>
      <c r="AL92" s="695"/>
      <c r="AM92" s="695"/>
      <c r="AN92" s="695"/>
      <c r="AO92" s="696"/>
      <c r="AP92" s="631"/>
      <c r="AQ92" s="694"/>
      <c r="AR92" s="695"/>
      <c r="AS92" s="695"/>
      <c r="AT92" s="695"/>
      <c r="AU92" s="695"/>
      <c r="AV92" s="695"/>
      <c r="AW92" s="695"/>
      <c r="AX92" s="695"/>
      <c r="AY92" s="695"/>
      <c r="AZ92" s="695"/>
      <c r="BA92" s="695"/>
      <c r="BB92" s="695"/>
      <c r="BC92" s="695"/>
      <c r="BD92" s="695"/>
      <c r="BE92" s="695"/>
      <c r="BF92" s="695"/>
      <c r="BG92" s="695"/>
      <c r="BH92" s="695"/>
      <c r="BI92" s="695"/>
      <c r="BJ92" s="695"/>
      <c r="BK92" s="695"/>
      <c r="BL92" s="695"/>
      <c r="BM92" s="695"/>
      <c r="BN92" s="695"/>
      <c r="BO92" s="695"/>
      <c r="BP92" s="695"/>
      <c r="BQ92" s="695"/>
      <c r="BR92" s="695"/>
      <c r="BS92" s="695"/>
      <c r="BT92" s="696"/>
    </row>
    <row r="93" spans="2:73">
      <c r="B93" s="690"/>
      <c r="C93" s="690"/>
      <c r="D93" s="690"/>
      <c r="E93" s="690"/>
      <c r="F93" s="690"/>
      <c r="G93" s="690"/>
      <c r="H93" s="690"/>
      <c r="I93" s="642"/>
      <c r="J93" s="642"/>
      <c r="K93" s="631"/>
      <c r="L93" s="694"/>
      <c r="M93" s="695"/>
      <c r="N93" s="695"/>
      <c r="O93" s="695"/>
      <c r="P93" s="695"/>
      <c r="Q93" s="695"/>
      <c r="R93" s="695"/>
      <c r="S93" s="695"/>
      <c r="T93" s="695"/>
      <c r="U93" s="695"/>
      <c r="V93" s="695"/>
      <c r="W93" s="695"/>
      <c r="X93" s="695"/>
      <c r="Y93" s="695"/>
      <c r="Z93" s="695"/>
      <c r="AA93" s="695"/>
      <c r="AB93" s="695"/>
      <c r="AC93" s="695"/>
      <c r="AD93" s="695"/>
      <c r="AE93" s="695"/>
      <c r="AF93" s="695"/>
      <c r="AG93" s="695"/>
      <c r="AH93" s="695"/>
      <c r="AI93" s="695"/>
      <c r="AJ93" s="695"/>
      <c r="AK93" s="695"/>
      <c r="AL93" s="695"/>
      <c r="AM93" s="695"/>
      <c r="AN93" s="695"/>
      <c r="AO93" s="696"/>
      <c r="AP93" s="631"/>
      <c r="AQ93" s="694"/>
      <c r="AR93" s="695"/>
      <c r="AS93" s="695"/>
      <c r="AT93" s="695"/>
      <c r="AU93" s="695"/>
      <c r="AV93" s="695"/>
      <c r="AW93" s="695"/>
      <c r="AX93" s="695"/>
      <c r="AY93" s="695"/>
      <c r="AZ93" s="695"/>
      <c r="BA93" s="695"/>
      <c r="BB93" s="695"/>
      <c r="BC93" s="695"/>
      <c r="BD93" s="695"/>
      <c r="BE93" s="695"/>
      <c r="BF93" s="695"/>
      <c r="BG93" s="695"/>
      <c r="BH93" s="695"/>
      <c r="BI93" s="695"/>
      <c r="BJ93" s="695"/>
      <c r="BK93" s="695"/>
      <c r="BL93" s="695"/>
      <c r="BM93" s="695"/>
      <c r="BN93" s="695"/>
      <c r="BO93" s="695"/>
      <c r="BP93" s="695"/>
      <c r="BQ93" s="695"/>
      <c r="BR93" s="695"/>
      <c r="BS93" s="695"/>
      <c r="BT93" s="696"/>
    </row>
    <row r="94" spans="2:73">
      <c r="B94" s="690"/>
      <c r="C94" s="690"/>
      <c r="D94" s="690"/>
      <c r="E94" s="690"/>
      <c r="F94" s="690"/>
      <c r="G94" s="690"/>
      <c r="H94" s="690"/>
      <c r="I94" s="642"/>
      <c r="J94" s="642"/>
      <c r="K94" s="631"/>
      <c r="L94" s="694"/>
      <c r="M94" s="695"/>
      <c r="N94" s="695"/>
      <c r="O94" s="695"/>
      <c r="P94" s="695"/>
      <c r="Q94" s="695"/>
      <c r="R94" s="695"/>
      <c r="S94" s="695"/>
      <c r="T94" s="695"/>
      <c r="U94" s="695"/>
      <c r="V94" s="695"/>
      <c r="W94" s="695"/>
      <c r="X94" s="695"/>
      <c r="Y94" s="695"/>
      <c r="Z94" s="695"/>
      <c r="AA94" s="695"/>
      <c r="AB94" s="695"/>
      <c r="AC94" s="695"/>
      <c r="AD94" s="695"/>
      <c r="AE94" s="695"/>
      <c r="AF94" s="695"/>
      <c r="AG94" s="695"/>
      <c r="AH94" s="695"/>
      <c r="AI94" s="695"/>
      <c r="AJ94" s="695"/>
      <c r="AK94" s="695"/>
      <c r="AL94" s="695"/>
      <c r="AM94" s="695"/>
      <c r="AN94" s="695"/>
      <c r="AO94" s="696"/>
      <c r="AP94" s="631"/>
      <c r="AQ94" s="694"/>
      <c r="AR94" s="695"/>
      <c r="AS94" s="695"/>
      <c r="AT94" s="695"/>
      <c r="AU94" s="695"/>
      <c r="AV94" s="695"/>
      <c r="AW94" s="695"/>
      <c r="AX94" s="695"/>
      <c r="AY94" s="695"/>
      <c r="AZ94" s="695"/>
      <c r="BA94" s="695"/>
      <c r="BB94" s="695"/>
      <c r="BC94" s="695"/>
      <c r="BD94" s="695"/>
      <c r="BE94" s="695"/>
      <c r="BF94" s="695"/>
      <c r="BG94" s="695"/>
      <c r="BH94" s="695"/>
      <c r="BI94" s="695"/>
      <c r="BJ94" s="695"/>
      <c r="BK94" s="695"/>
      <c r="BL94" s="695"/>
      <c r="BM94" s="695"/>
      <c r="BN94" s="695"/>
      <c r="BO94" s="695"/>
      <c r="BP94" s="695"/>
      <c r="BQ94" s="695"/>
      <c r="BR94" s="695"/>
      <c r="BS94" s="695"/>
      <c r="BT94" s="696"/>
    </row>
    <row r="95" spans="2:73">
      <c r="B95" s="690"/>
      <c r="C95" s="690"/>
      <c r="D95" s="690"/>
      <c r="E95" s="690"/>
      <c r="F95" s="690"/>
      <c r="G95" s="690"/>
      <c r="H95" s="690"/>
      <c r="I95" s="642"/>
      <c r="J95" s="642"/>
      <c r="K95" s="631"/>
      <c r="L95" s="694"/>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695"/>
      <c r="AK95" s="695"/>
      <c r="AL95" s="695"/>
      <c r="AM95" s="695"/>
      <c r="AN95" s="695"/>
      <c r="AO95" s="696"/>
      <c r="AP95" s="631"/>
      <c r="AQ95" s="694"/>
      <c r="AR95" s="695"/>
      <c r="AS95" s="695"/>
      <c r="AT95" s="695"/>
      <c r="AU95" s="695"/>
      <c r="AV95" s="695"/>
      <c r="AW95" s="695"/>
      <c r="AX95" s="695"/>
      <c r="AY95" s="695"/>
      <c r="AZ95" s="695"/>
      <c r="BA95" s="695"/>
      <c r="BB95" s="695"/>
      <c r="BC95" s="695"/>
      <c r="BD95" s="695"/>
      <c r="BE95" s="695"/>
      <c r="BF95" s="695"/>
      <c r="BG95" s="695"/>
      <c r="BH95" s="695"/>
      <c r="BI95" s="695"/>
      <c r="BJ95" s="695"/>
      <c r="BK95" s="695"/>
      <c r="BL95" s="695"/>
      <c r="BM95" s="695"/>
      <c r="BN95" s="695"/>
      <c r="BO95" s="695"/>
      <c r="BP95" s="695"/>
      <c r="BQ95" s="695"/>
      <c r="BR95" s="695"/>
      <c r="BS95" s="695"/>
      <c r="BT95" s="696"/>
    </row>
    <row r="96" spans="2:73">
      <c r="B96" s="690"/>
      <c r="C96" s="690"/>
      <c r="D96" s="690"/>
      <c r="E96" s="690"/>
      <c r="F96" s="690"/>
      <c r="G96" s="690"/>
      <c r="H96" s="690"/>
      <c r="I96" s="642"/>
      <c r="J96" s="642"/>
      <c r="K96" s="631"/>
      <c r="L96" s="694"/>
      <c r="M96" s="695"/>
      <c r="N96" s="695"/>
      <c r="O96" s="695"/>
      <c r="P96" s="695"/>
      <c r="Q96" s="695"/>
      <c r="R96" s="695"/>
      <c r="S96" s="695"/>
      <c r="T96" s="695"/>
      <c r="U96" s="695"/>
      <c r="V96" s="695"/>
      <c r="W96" s="695"/>
      <c r="X96" s="695"/>
      <c r="Y96" s="695"/>
      <c r="Z96" s="695"/>
      <c r="AA96" s="695"/>
      <c r="AB96" s="695"/>
      <c r="AC96" s="695"/>
      <c r="AD96" s="695"/>
      <c r="AE96" s="695"/>
      <c r="AF96" s="695"/>
      <c r="AG96" s="695"/>
      <c r="AH96" s="695"/>
      <c r="AI96" s="695"/>
      <c r="AJ96" s="695"/>
      <c r="AK96" s="695"/>
      <c r="AL96" s="695"/>
      <c r="AM96" s="695"/>
      <c r="AN96" s="695"/>
      <c r="AO96" s="696"/>
      <c r="AP96" s="631"/>
      <c r="AQ96" s="694"/>
      <c r="AR96" s="695"/>
      <c r="AS96" s="695"/>
      <c r="AT96" s="695"/>
      <c r="AU96" s="695"/>
      <c r="AV96" s="695"/>
      <c r="AW96" s="695"/>
      <c r="AX96" s="695"/>
      <c r="AY96" s="695"/>
      <c r="AZ96" s="695"/>
      <c r="BA96" s="695"/>
      <c r="BB96" s="695"/>
      <c r="BC96" s="695"/>
      <c r="BD96" s="695"/>
      <c r="BE96" s="695"/>
      <c r="BF96" s="695"/>
      <c r="BG96" s="695"/>
      <c r="BH96" s="695"/>
      <c r="BI96" s="695"/>
      <c r="BJ96" s="695"/>
      <c r="BK96" s="695"/>
      <c r="BL96" s="695"/>
      <c r="BM96" s="695"/>
      <c r="BN96" s="695"/>
      <c r="BO96" s="695"/>
      <c r="BP96" s="695"/>
      <c r="BQ96" s="695"/>
      <c r="BR96" s="695"/>
      <c r="BS96" s="695"/>
      <c r="BT96" s="696"/>
    </row>
    <row r="97" spans="2:73">
      <c r="B97" s="690"/>
      <c r="C97" s="690"/>
      <c r="D97" s="690"/>
      <c r="E97" s="690"/>
      <c r="F97" s="690"/>
      <c r="G97" s="690"/>
      <c r="H97" s="690"/>
      <c r="I97" s="642"/>
      <c r="J97" s="642"/>
      <c r="K97" s="631"/>
      <c r="L97" s="694"/>
      <c r="M97" s="695"/>
      <c r="N97" s="695"/>
      <c r="O97" s="695"/>
      <c r="P97" s="695"/>
      <c r="Q97" s="695"/>
      <c r="R97" s="695"/>
      <c r="S97" s="695"/>
      <c r="T97" s="695"/>
      <c r="U97" s="695"/>
      <c r="V97" s="695"/>
      <c r="W97" s="695"/>
      <c r="X97" s="695"/>
      <c r="Y97" s="695"/>
      <c r="Z97" s="695"/>
      <c r="AA97" s="695"/>
      <c r="AB97" s="695"/>
      <c r="AC97" s="695"/>
      <c r="AD97" s="695"/>
      <c r="AE97" s="695"/>
      <c r="AF97" s="695"/>
      <c r="AG97" s="695"/>
      <c r="AH97" s="695"/>
      <c r="AI97" s="695"/>
      <c r="AJ97" s="695"/>
      <c r="AK97" s="695"/>
      <c r="AL97" s="695"/>
      <c r="AM97" s="695"/>
      <c r="AN97" s="695"/>
      <c r="AO97" s="696"/>
      <c r="AP97" s="631"/>
      <c r="AQ97" s="694"/>
      <c r="AR97" s="695"/>
      <c r="AS97" s="695"/>
      <c r="AT97" s="695"/>
      <c r="AU97" s="695"/>
      <c r="AV97" s="695"/>
      <c r="AW97" s="695"/>
      <c r="AX97" s="695"/>
      <c r="AY97" s="695"/>
      <c r="AZ97" s="695"/>
      <c r="BA97" s="695"/>
      <c r="BB97" s="695"/>
      <c r="BC97" s="695"/>
      <c r="BD97" s="695"/>
      <c r="BE97" s="695"/>
      <c r="BF97" s="695"/>
      <c r="BG97" s="695"/>
      <c r="BH97" s="695"/>
      <c r="BI97" s="695"/>
      <c r="BJ97" s="695"/>
      <c r="BK97" s="695"/>
      <c r="BL97" s="695"/>
      <c r="BM97" s="695"/>
      <c r="BN97" s="695"/>
      <c r="BO97" s="695"/>
      <c r="BP97" s="695"/>
      <c r="BQ97" s="695"/>
      <c r="BR97" s="695"/>
      <c r="BS97" s="695"/>
      <c r="BT97" s="696"/>
    </row>
    <row r="98" spans="2:73" ht="15.75">
      <c r="B98" s="690"/>
      <c r="C98" s="690"/>
      <c r="D98" s="690"/>
      <c r="E98" s="690"/>
      <c r="F98" s="690"/>
      <c r="G98" s="690"/>
      <c r="H98" s="690"/>
      <c r="I98" s="642"/>
      <c r="J98" s="642"/>
      <c r="K98" s="631"/>
      <c r="L98" s="694"/>
      <c r="M98" s="695"/>
      <c r="N98" s="695"/>
      <c r="O98" s="695"/>
      <c r="P98" s="695"/>
      <c r="Q98" s="695"/>
      <c r="R98" s="695"/>
      <c r="S98" s="695"/>
      <c r="T98" s="695"/>
      <c r="U98" s="695"/>
      <c r="V98" s="695"/>
      <c r="W98" s="695"/>
      <c r="X98" s="695"/>
      <c r="Y98" s="695"/>
      <c r="Z98" s="695"/>
      <c r="AA98" s="695"/>
      <c r="AB98" s="695"/>
      <c r="AC98" s="695"/>
      <c r="AD98" s="695"/>
      <c r="AE98" s="695"/>
      <c r="AF98" s="695"/>
      <c r="AG98" s="695"/>
      <c r="AH98" s="695"/>
      <c r="AI98" s="695"/>
      <c r="AJ98" s="695"/>
      <c r="AK98" s="695"/>
      <c r="AL98" s="695"/>
      <c r="AM98" s="695"/>
      <c r="AN98" s="695"/>
      <c r="AO98" s="696"/>
      <c r="AP98" s="631"/>
      <c r="AQ98" s="694"/>
      <c r="AR98" s="695"/>
      <c r="AS98" s="695"/>
      <c r="AT98" s="695"/>
      <c r="AU98" s="695"/>
      <c r="AV98" s="695"/>
      <c r="AW98" s="695"/>
      <c r="AX98" s="695"/>
      <c r="AY98" s="695"/>
      <c r="AZ98" s="695"/>
      <c r="BA98" s="695"/>
      <c r="BB98" s="695"/>
      <c r="BC98" s="695"/>
      <c r="BD98" s="695"/>
      <c r="BE98" s="695"/>
      <c r="BF98" s="695"/>
      <c r="BG98" s="695"/>
      <c r="BH98" s="695"/>
      <c r="BI98" s="695"/>
      <c r="BJ98" s="695"/>
      <c r="BK98" s="695"/>
      <c r="BL98" s="695"/>
      <c r="BM98" s="695"/>
      <c r="BN98" s="695"/>
      <c r="BO98" s="695"/>
      <c r="BP98" s="695"/>
      <c r="BQ98" s="695"/>
      <c r="BR98" s="695"/>
      <c r="BS98" s="695"/>
      <c r="BT98" s="696"/>
      <c r="BU98" s="163"/>
    </row>
    <row r="99" spans="2:73" ht="15.75">
      <c r="B99" s="690"/>
      <c r="C99" s="690"/>
      <c r="D99" s="690"/>
      <c r="E99" s="690"/>
      <c r="F99" s="690"/>
      <c r="G99" s="690"/>
      <c r="H99" s="690"/>
      <c r="I99" s="642"/>
      <c r="J99" s="642"/>
      <c r="K99" s="631"/>
      <c r="L99" s="694"/>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5"/>
      <c r="AK99" s="695"/>
      <c r="AL99" s="695"/>
      <c r="AM99" s="695"/>
      <c r="AN99" s="695"/>
      <c r="AO99" s="696"/>
      <c r="AP99" s="631"/>
      <c r="AQ99" s="694"/>
      <c r="AR99" s="695"/>
      <c r="AS99" s="695"/>
      <c r="AT99" s="695"/>
      <c r="AU99" s="695"/>
      <c r="AV99" s="695"/>
      <c r="AW99" s="695"/>
      <c r="AX99" s="695"/>
      <c r="AY99" s="695"/>
      <c r="AZ99" s="695"/>
      <c r="BA99" s="695"/>
      <c r="BB99" s="695"/>
      <c r="BC99" s="695"/>
      <c r="BD99" s="695"/>
      <c r="BE99" s="695"/>
      <c r="BF99" s="695"/>
      <c r="BG99" s="695"/>
      <c r="BH99" s="695"/>
      <c r="BI99" s="695"/>
      <c r="BJ99" s="695"/>
      <c r="BK99" s="695"/>
      <c r="BL99" s="695"/>
      <c r="BM99" s="695"/>
      <c r="BN99" s="695"/>
      <c r="BO99" s="695"/>
      <c r="BP99" s="695"/>
      <c r="BQ99" s="695"/>
      <c r="BR99" s="695"/>
      <c r="BS99" s="695"/>
      <c r="BT99" s="696"/>
      <c r="BU99" s="163"/>
    </row>
    <row r="100" spans="2:73" ht="15.75">
      <c r="B100" s="690"/>
      <c r="C100" s="690"/>
      <c r="D100" s="690"/>
      <c r="E100" s="690"/>
      <c r="F100" s="690"/>
      <c r="G100" s="690"/>
      <c r="H100" s="690"/>
      <c r="I100" s="642"/>
      <c r="J100" s="642"/>
      <c r="K100" s="631"/>
      <c r="L100" s="694"/>
      <c r="M100" s="695"/>
      <c r="N100" s="695"/>
      <c r="O100" s="695"/>
      <c r="P100" s="695"/>
      <c r="Q100" s="695"/>
      <c r="R100" s="695"/>
      <c r="S100" s="695"/>
      <c r="T100" s="695"/>
      <c r="U100" s="695"/>
      <c r="V100" s="695"/>
      <c r="W100" s="695"/>
      <c r="X100" s="695"/>
      <c r="Y100" s="695"/>
      <c r="Z100" s="695"/>
      <c r="AA100" s="695"/>
      <c r="AB100" s="695"/>
      <c r="AC100" s="695"/>
      <c r="AD100" s="695"/>
      <c r="AE100" s="695"/>
      <c r="AF100" s="695"/>
      <c r="AG100" s="695"/>
      <c r="AH100" s="695"/>
      <c r="AI100" s="695"/>
      <c r="AJ100" s="695"/>
      <c r="AK100" s="695"/>
      <c r="AL100" s="695"/>
      <c r="AM100" s="695"/>
      <c r="AN100" s="695"/>
      <c r="AO100" s="696"/>
      <c r="AP100" s="631"/>
      <c r="AQ100" s="694"/>
      <c r="AR100" s="695"/>
      <c r="AS100" s="695"/>
      <c r="AT100" s="695"/>
      <c r="AU100" s="695"/>
      <c r="AV100" s="695"/>
      <c r="AW100" s="695"/>
      <c r="AX100" s="695"/>
      <c r="AY100" s="695"/>
      <c r="AZ100" s="695"/>
      <c r="BA100" s="695"/>
      <c r="BB100" s="695"/>
      <c r="BC100" s="695"/>
      <c r="BD100" s="695"/>
      <c r="BE100" s="695"/>
      <c r="BF100" s="695"/>
      <c r="BG100" s="695"/>
      <c r="BH100" s="695"/>
      <c r="BI100" s="695"/>
      <c r="BJ100" s="695"/>
      <c r="BK100" s="695"/>
      <c r="BL100" s="695"/>
      <c r="BM100" s="695"/>
      <c r="BN100" s="695"/>
      <c r="BO100" s="695"/>
      <c r="BP100" s="695"/>
      <c r="BQ100" s="695"/>
      <c r="BR100" s="695"/>
      <c r="BS100" s="695"/>
      <c r="BT100" s="696"/>
      <c r="BU100" s="163"/>
    </row>
    <row r="101" spans="2:73">
      <c r="B101" s="690"/>
      <c r="C101" s="690"/>
      <c r="D101" s="690"/>
      <c r="E101" s="690"/>
      <c r="F101" s="690"/>
      <c r="G101" s="690"/>
      <c r="H101" s="690"/>
      <c r="I101" s="642"/>
      <c r="J101" s="642"/>
      <c r="K101" s="631"/>
      <c r="L101" s="694"/>
      <c r="M101" s="695"/>
      <c r="N101" s="695"/>
      <c r="O101" s="695"/>
      <c r="P101" s="695"/>
      <c r="Q101" s="695"/>
      <c r="R101" s="695"/>
      <c r="S101" s="695"/>
      <c r="T101" s="695"/>
      <c r="U101" s="695"/>
      <c r="V101" s="695"/>
      <c r="W101" s="695"/>
      <c r="X101" s="695"/>
      <c r="Y101" s="695"/>
      <c r="Z101" s="695"/>
      <c r="AA101" s="695"/>
      <c r="AB101" s="695"/>
      <c r="AC101" s="695"/>
      <c r="AD101" s="695"/>
      <c r="AE101" s="695"/>
      <c r="AF101" s="695"/>
      <c r="AG101" s="695"/>
      <c r="AH101" s="695"/>
      <c r="AI101" s="695"/>
      <c r="AJ101" s="695"/>
      <c r="AK101" s="695"/>
      <c r="AL101" s="695"/>
      <c r="AM101" s="695"/>
      <c r="AN101" s="695"/>
      <c r="AO101" s="696"/>
      <c r="AP101" s="631"/>
      <c r="AQ101" s="694"/>
      <c r="AR101" s="695"/>
      <c r="AS101" s="695"/>
      <c r="AT101" s="695"/>
      <c r="AU101" s="695"/>
      <c r="AV101" s="695"/>
      <c r="AW101" s="695"/>
      <c r="AX101" s="695"/>
      <c r="AY101" s="695"/>
      <c r="AZ101" s="695"/>
      <c r="BA101" s="695"/>
      <c r="BB101" s="695"/>
      <c r="BC101" s="695"/>
      <c r="BD101" s="695"/>
      <c r="BE101" s="695"/>
      <c r="BF101" s="695"/>
      <c r="BG101" s="695"/>
      <c r="BH101" s="695"/>
      <c r="BI101" s="695"/>
      <c r="BJ101" s="695"/>
      <c r="BK101" s="695"/>
      <c r="BL101" s="695"/>
      <c r="BM101" s="695"/>
      <c r="BN101" s="695"/>
      <c r="BO101" s="695"/>
      <c r="BP101" s="695"/>
      <c r="BQ101" s="695"/>
      <c r="BR101" s="695"/>
      <c r="BS101" s="695"/>
      <c r="BT101" s="696"/>
    </row>
    <row r="102" spans="2:73" ht="15.75">
      <c r="B102" s="690"/>
      <c r="C102" s="690"/>
      <c r="D102" s="690"/>
      <c r="E102" s="690"/>
      <c r="F102" s="690"/>
      <c r="G102" s="690"/>
      <c r="H102" s="690"/>
      <c r="I102" s="642"/>
      <c r="J102" s="642"/>
      <c r="K102" s="631"/>
      <c r="L102" s="694"/>
      <c r="M102" s="695"/>
      <c r="N102" s="695"/>
      <c r="O102" s="695"/>
      <c r="P102" s="695"/>
      <c r="Q102" s="695"/>
      <c r="R102" s="695"/>
      <c r="S102" s="695"/>
      <c r="T102" s="695"/>
      <c r="U102" s="695"/>
      <c r="V102" s="695"/>
      <c r="W102" s="695"/>
      <c r="X102" s="695"/>
      <c r="Y102" s="695"/>
      <c r="Z102" s="695"/>
      <c r="AA102" s="695"/>
      <c r="AB102" s="695"/>
      <c r="AC102" s="695"/>
      <c r="AD102" s="695"/>
      <c r="AE102" s="695"/>
      <c r="AF102" s="695"/>
      <c r="AG102" s="695"/>
      <c r="AH102" s="695"/>
      <c r="AI102" s="695"/>
      <c r="AJ102" s="695"/>
      <c r="AK102" s="695"/>
      <c r="AL102" s="695"/>
      <c r="AM102" s="695"/>
      <c r="AN102" s="695"/>
      <c r="AO102" s="696"/>
      <c r="AP102" s="631"/>
      <c r="AQ102" s="694"/>
      <c r="AR102" s="695"/>
      <c r="AS102" s="695"/>
      <c r="AT102" s="695"/>
      <c r="AU102" s="695"/>
      <c r="AV102" s="695"/>
      <c r="AW102" s="695"/>
      <c r="AX102" s="695"/>
      <c r="AY102" s="695"/>
      <c r="AZ102" s="695"/>
      <c r="BA102" s="695"/>
      <c r="BB102" s="695"/>
      <c r="BC102" s="695"/>
      <c r="BD102" s="695"/>
      <c r="BE102" s="695"/>
      <c r="BF102" s="695"/>
      <c r="BG102" s="695"/>
      <c r="BH102" s="695"/>
      <c r="BI102" s="695"/>
      <c r="BJ102" s="695"/>
      <c r="BK102" s="695"/>
      <c r="BL102" s="695"/>
      <c r="BM102" s="695"/>
      <c r="BN102" s="695"/>
      <c r="BO102" s="695"/>
      <c r="BP102" s="695"/>
      <c r="BQ102" s="695"/>
      <c r="BR102" s="695"/>
      <c r="BS102" s="695"/>
      <c r="BT102" s="696"/>
      <c r="BU102" s="163"/>
    </row>
    <row r="103" spans="2:73" ht="15.75">
      <c r="B103" s="690"/>
      <c r="C103" s="690"/>
      <c r="D103" s="690"/>
      <c r="E103" s="690"/>
      <c r="F103" s="690"/>
      <c r="G103" s="690"/>
      <c r="H103" s="690"/>
      <c r="I103" s="642"/>
      <c r="J103" s="642"/>
      <c r="K103" s="631"/>
      <c r="L103" s="694"/>
      <c r="M103" s="695"/>
      <c r="N103" s="695"/>
      <c r="O103" s="695"/>
      <c r="P103" s="695"/>
      <c r="Q103" s="695"/>
      <c r="R103" s="695"/>
      <c r="S103" s="695"/>
      <c r="T103" s="695"/>
      <c r="U103" s="695"/>
      <c r="V103" s="695"/>
      <c r="W103" s="695"/>
      <c r="X103" s="695"/>
      <c r="Y103" s="695"/>
      <c r="Z103" s="695"/>
      <c r="AA103" s="695"/>
      <c r="AB103" s="695"/>
      <c r="AC103" s="695"/>
      <c r="AD103" s="695"/>
      <c r="AE103" s="695"/>
      <c r="AF103" s="695"/>
      <c r="AG103" s="695"/>
      <c r="AH103" s="695"/>
      <c r="AI103" s="695"/>
      <c r="AJ103" s="695"/>
      <c r="AK103" s="695"/>
      <c r="AL103" s="695"/>
      <c r="AM103" s="695"/>
      <c r="AN103" s="695"/>
      <c r="AO103" s="696"/>
      <c r="AP103" s="631"/>
      <c r="AQ103" s="694"/>
      <c r="AR103" s="695"/>
      <c r="AS103" s="695"/>
      <c r="AT103" s="695"/>
      <c r="AU103" s="695"/>
      <c r="AV103" s="695"/>
      <c r="AW103" s="695"/>
      <c r="AX103" s="695"/>
      <c r="AY103" s="695"/>
      <c r="AZ103" s="695"/>
      <c r="BA103" s="695"/>
      <c r="BB103" s="695"/>
      <c r="BC103" s="695"/>
      <c r="BD103" s="695"/>
      <c r="BE103" s="695"/>
      <c r="BF103" s="695"/>
      <c r="BG103" s="695"/>
      <c r="BH103" s="695"/>
      <c r="BI103" s="695"/>
      <c r="BJ103" s="695"/>
      <c r="BK103" s="695"/>
      <c r="BL103" s="695"/>
      <c r="BM103" s="695"/>
      <c r="BN103" s="695"/>
      <c r="BO103" s="695"/>
      <c r="BP103" s="695"/>
      <c r="BQ103" s="695"/>
      <c r="BR103" s="695"/>
      <c r="BS103" s="695"/>
      <c r="BT103" s="696"/>
      <c r="BU103" s="163"/>
    </row>
    <row r="104" spans="2:73" ht="15.75">
      <c r="B104" s="690"/>
      <c r="C104" s="690"/>
      <c r="D104" s="690"/>
      <c r="E104" s="690"/>
      <c r="F104" s="690"/>
      <c r="G104" s="690"/>
      <c r="H104" s="690"/>
      <c r="I104" s="642"/>
      <c r="J104" s="642"/>
      <c r="K104" s="631"/>
      <c r="L104" s="694"/>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6"/>
      <c r="AP104" s="631"/>
      <c r="AQ104" s="694"/>
      <c r="AR104" s="695"/>
      <c r="AS104" s="695"/>
      <c r="AT104" s="695"/>
      <c r="AU104" s="695"/>
      <c r="AV104" s="695"/>
      <c r="AW104" s="695"/>
      <c r="AX104" s="695"/>
      <c r="AY104" s="695"/>
      <c r="AZ104" s="695"/>
      <c r="BA104" s="695"/>
      <c r="BB104" s="695"/>
      <c r="BC104" s="695"/>
      <c r="BD104" s="695"/>
      <c r="BE104" s="695"/>
      <c r="BF104" s="695"/>
      <c r="BG104" s="695"/>
      <c r="BH104" s="695"/>
      <c r="BI104" s="695"/>
      <c r="BJ104" s="695"/>
      <c r="BK104" s="695"/>
      <c r="BL104" s="695"/>
      <c r="BM104" s="695"/>
      <c r="BN104" s="695"/>
      <c r="BO104" s="695"/>
      <c r="BP104" s="695"/>
      <c r="BQ104" s="695"/>
      <c r="BR104" s="695"/>
      <c r="BS104" s="695"/>
      <c r="BT104" s="696"/>
      <c r="BU104" s="163"/>
    </row>
    <row r="105" spans="2:73" ht="15.75">
      <c r="B105" s="690"/>
      <c r="C105" s="690"/>
      <c r="D105" s="690"/>
      <c r="E105" s="690"/>
      <c r="F105" s="690"/>
      <c r="G105" s="690"/>
      <c r="H105" s="690"/>
      <c r="I105" s="642"/>
      <c r="J105" s="642"/>
      <c r="K105" s="631"/>
      <c r="L105" s="694"/>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95"/>
      <c r="AM105" s="695"/>
      <c r="AN105" s="695"/>
      <c r="AO105" s="696"/>
      <c r="AP105" s="631"/>
      <c r="AQ105" s="694"/>
      <c r="AR105" s="695"/>
      <c r="AS105" s="695"/>
      <c r="AT105" s="695"/>
      <c r="AU105" s="695"/>
      <c r="AV105" s="695"/>
      <c r="AW105" s="695"/>
      <c r="AX105" s="695"/>
      <c r="AY105" s="695"/>
      <c r="AZ105" s="695"/>
      <c r="BA105" s="695"/>
      <c r="BB105" s="695"/>
      <c r="BC105" s="695"/>
      <c r="BD105" s="695"/>
      <c r="BE105" s="695"/>
      <c r="BF105" s="695"/>
      <c r="BG105" s="695"/>
      <c r="BH105" s="695"/>
      <c r="BI105" s="695"/>
      <c r="BJ105" s="695"/>
      <c r="BK105" s="695"/>
      <c r="BL105" s="695"/>
      <c r="BM105" s="695"/>
      <c r="BN105" s="695"/>
      <c r="BO105" s="695"/>
      <c r="BP105" s="695"/>
      <c r="BQ105" s="695"/>
      <c r="BR105" s="695"/>
      <c r="BS105" s="695"/>
      <c r="BT105" s="696"/>
      <c r="BU105" s="163"/>
    </row>
    <row r="106" spans="2:73" ht="15.75">
      <c r="B106" s="690"/>
      <c r="C106" s="690"/>
      <c r="D106" s="690"/>
      <c r="E106" s="690"/>
      <c r="F106" s="690"/>
      <c r="G106" s="690"/>
      <c r="H106" s="690"/>
      <c r="I106" s="642"/>
      <c r="J106" s="642"/>
      <c r="K106" s="631"/>
      <c r="L106" s="694"/>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6"/>
      <c r="AP106" s="631"/>
      <c r="AQ106" s="694"/>
      <c r="AR106" s="695"/>
      <c r="AS106" s="695"/>
      <c r="AT106" s="695"/>
      <c r="AU106" s="695"/>
      <c r="AV106" s="695"/>
      <c r="AW106" s="695"/>
      <c r="AX106" s="695"/>
      <c r="AY106" s="695"/>
      <c r="AZ106" s="695"/>
      <c r="BA106" s="695"/>
      <c r="BB106" s="695"/>
      <c r="BC106" s="695"/>
      <c r="BD106" s="695"/>
      <c r="BE106" s="695"/>
      <c r="BF106" s="695"/>
      <c r="BG106" s="695"/>
      <c r="BH106" s="695"/>
      <c r="BI106" s="695"/>
      <c r="BJ106" s="695"/>
      <c r="BK106" s="695"/>
      <c r="BL106" s="695"/>
      <c r="BM106" s="695"/>
      <c r="BN106" s="695"/>
      <c r="BO106" s="695"/>
      <c r="BP106" s="695"/>
      <c r="BQ106" s="695"/>
      <c r="BR106" s="695"/>
      <c r="BS106" s="695"/>
      <c r="BT106" s="696"/>
      <c r="BU106" s="163"/>
    </row>
    <row r="107" spans="2:73" ht="15.75">
      <c r="B107" s="690"/>
      <c r="C107" s="690"/>
      <c r="D107" s="690"/>
      <c r="E107" s="690"/>
      <c r="F107" s="690"/>
      <c r="G107" s="690"/>
      <c r="H107" s="690"/>
      <c r="I107" s="642"/>
      <c r="J107" s="642"/>
      <c r="K107" s="631"/>
      <c r="L107" s="694"/>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6"/>
      <c r="AP107" s="631"/>
      <c r="AQ107" s="697"/>
      <c r="AR107" s="698"/>
      <c r="AS107" s="698"/>
      <c r="AT107" s="698"/>
      <c r="AU107" s="698"/>
      <c r="AV107" s="698"/>
      <c r="AW107" s="698"/>
      <c r="AX107" s="698"/>
      <c r="AY107" s="698"/>
      <c r="AZ107" s="698"/>
      <c r="BA107" s="698"/>
      <c r="BB107" s="698"/>
      <c r="BC107" s="698"/>
      <c r="BD107" s="698"/>
      <c r="BE107" s="698"/>
      <c r="BF107" s="698"/>
      <c r="BG107" s="698"/>
      <c r="BH107" s="698"/>
      <c r="BI107" s="698"/>
      <c r="BJ107" s="698"/>
      <c r="BK107" s="698"/>
      <c r="BL107" s="698"/>
      <c r="BM107" s="698"/>
      <c r="BN107" s="698"/>
      <c r="BO107" s="698"/>
      <c r="BP107" s="698"/>
      <c r="BQ107" s="698"/>
      <c r="BR107" s="698"/>
      <c r="BS107" s="698"/>
      <c r="BT107" s="699"/>
      <c r="BU107" s="163"/>
    </row>
    <row r="108" spans="2:73" ht="15.75">
      <c r="B108" s="690"/>
      <c r="C108" s="690"/>
      <c r="D108" s="690"/>
      <c r="E108" s="690"/>
      <c r="F108" s="690"/>
      <c r="G108" s="690"/>
      <c r="H108" s="690"/>
      <c r="I108" s="642"/>
      <c r="J108" s="642"/>
      <c r="K108" s="631"/>
      <c r="L108" s="694"/>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6"/>
      <c r="AP108" s="631"/>
      <c r="AQ108" s="691"/>
      <c r="AR108" s="692"/>
      <c r="AS108" s="692"/>
      <c r="AT108" s="692"/>
      <c r="AU108" s="692"/>
      <c r="AV108" s="692"/>
      <c r="AW108" s="692"/>
      <c r="AX108" s="692"/>
      <c r="AY108" s="692"/>
      <c r="AZ108" s="692"/>
      <c r="BA108" s="692"/>
      <c r="BB108" s="692"/>
      <c r="BC108" s="692"/>
      <c r="BD108" s="692"/>
      <c r="BE108" s="692"/>
      <c r="BF108" s="692"/>
      <c r="BG108" s="692"/>
      <c r="BH108" s="692"/>
      <c r="BI108" s="692"/>
      <c r="BJ108" s="692"/>
      <c r="BK108" s="692"/>
      <c r="BL108" s="692"/>
      <c r="BM108" s="692"/>
      <c r="BN108" s="692"/>
      <c r="BO108" s="692"/>
      <c r="BP108" s="692"/>
      <c r="BQ108" s="692"/>
      <c r="BR108" s="692"/>
      <c r="BS108" s="692"/>
      <c r="BT108" s="693"/>
      <c r="BU108" s="163"/>
    </row>
    <row r="109" spans="2:73" ht="15.75">
      <c r="B109" s="690"/>
      <c r="C109" s="690"/>
      <c r="D109" s="690"/>
      <c r="E109" s="690"/>
      <c r="F109" s="690"/>
      <c r="G109" s="690"/>
      <c r="H109" s="690"/>
      <c r="I109" s="642"/>
      <c r="J109" s="642"/>
      <c r="K109" s="631"/>
      <c r="L109" s="694"/>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5"/>
      <c r="AL109" s="695"/>
      <c r="AM109" s="695"/>
      <c r="AN109" s="695"/>
      <c r="AO109" s="696"/>
      <c r="AP109" s="631"/>
      <c r="AQ109" s="694"/>
      <c r="AR109" s="695"/>
      <c r="AS109" s="695"/>
      <c r="AT109" s="695"/>
      <c r="AU109" s="695"/>
      <c r="AV109" s="695"/>
      <c r="AW109" s="695"/>
      <c r="AX109" s="695"/>
      <c r="AY109" s="695"/>
      <c r="AZ109" s="695"/>
      <c r="BA109" s="695"/>
      <c r="BB109" s="695"/>
      <c r="BC109" s="695"/>
      <c r="BD109" s="695"/>
      <c r="BE109" s="695"/>
      <c r="BF109" s="695"/>
      <c r="BG109" s="695"/>
      <c r="BH109" s="695"/>
      <c r="BI109" s="695"/>
      <c r="BJ109" s="695"/>
      <c r="BK109" s="695"/>
      <c r="BL109" s="695"/>
      <c r="BM109" s="695"/>
      <c r="BN109" s="695"/>
      <c r="BO109" s="695"/>
      <c r="BP109" s="695"/>
      <c r="BQ109" s="695"/>
      <c r="BR109" s="695"/>
      <c r="BS109" s="695"/>
      <c r="BT109" s="696"/>
      <c r="BU109" s="163"/>
    </row>
    <row r="110" spans="2:73" ht="15.75">
      <c r="B110" s="690"/>
      <c r="C110" s="690"/>
      <c r="D110" s="690"/>
      <c r="E110" s="690"/>
      <c r="F110" s="690"/>
      <c r="G110" s="690"/>
      <c r="H110" s="690"/>
      <c r="I110" s="642"/>
      <c r="J110" s="642"/>
      <c r="K110" s="631"/>
      <c r="L110" s="694"/>
      <c r="M110" s="695"/>
      <c r="N110" s="695"/>
      <c r="O110" s="695"/>
      <c r="P110" s="695"/>
      <c r="Q110" s="695"/>
      <c r="R110" s="695"/>
      <c r="S110" s="695"/>
      <c r="T110" s="695"/>
      <c r="U110" s="695"/>
      <c r="V110" s="695"/>
      <c r="W110" s="695"/>
      <c r="X110" s="695"/>
      <c r="Y110" s="695"/>
      <c r="Z110" s="695"/>
      <c r="AA110" s="695"/>
      <c r="AB110" s="695"/>
      <c r="AC110" s="695"/>
      <c r="AD110" s="695"/>
      <c r="AE110" s="695"/>
      <c r="AF110" s="695"/>
      <c r="AG110" s="695"/>
      <c r="AH110" s="695"/>
      <c r="AI110" s="695"/>
      <c r="AJ110" s="695"/>
      <c r="AK110" s="695"/>
      <c r="AL110" s="695"/>
      <c r="AM110" s="695"/>
      <c r="AN110" s="695"/>
      <c r="AO110" s="696"/>
      <c r="AP110" s="631"/>
      <c r="AQ110" s="694"/>
      <c r="AR110" s="695"/>
      <c r="AS110" s="695"/>
      <c r="AT110" s="695"/>
      <c r="AU110" s="695"/>
      <c r="AV110" s="695"/>
      <c r="AW110" s="695"/>
      <c r="AX110" s="695"/>
      <c r="AY110" s="695"/>
      <c r="AZ110" s="695"/>
      <c r="BA110" s="695"/>
      <c r="BB110" s="695"/>
      <c r="BC110" s="695"/>
      <c r="BD110" s="695"/>
      <c r="BE110" s="695"/>
      <c r="BF110" s="695"/>
      <c r="BG110" s="695"/>
      <c r="BH110" s="695"/>
      <c r="BI110" s="695"/>
      <c r="BJ110" s="695"/>
      <c r="BK110" s="695"/>
      <c r="BL110" s="695"/>
      <c r="BM110" s="695"/>
      <c r="BN110" s="695"/>
      <c r="BO110" s="695"/>
      <c r="BP110" s="695"/>
      <c r="BQ110" s="695"/>
      <c r="BR110" s="695"/>
      <c r="BS110" s="695"/>
      <c r="BT110" s="696"/>
      <c r="BU110" s="163"/>
    </row>
    <row r="111" spans="2:73" ht="15.75">
      <c r="B111" s="690"/>
      <c r="C111" s="690"/>
      <c r="D111" s="690"/>
      <c r="E111" s="690"/>
      <c r="F111" s="690"/>
      <c r="G111" s="690"/>
      <c r="H111" s="690"/>
      <c r="I111" s="642"/>
      <c r="J111" s="642"/>
      <c r="K111" s="631"/>
      <c r="L111" s="694"/>
      <c r="M111" s="695"/>
      <c r="N111" s="695"/>
      <c r="O111" s="695"/>
      <c r="P111" s="695"/>
      <c r="Q111" s="695"/>
      <c r="R111" s="695"/>
      <c r="S111" s="695"/>
      <c r="T111" s="695"/>
      <c r="U111" s="695"/>
      <c r="V111" s="695"/>
      <c r="W111" s="695"/>
      <c r="X111" s="695"/>
      <c r="Y111" s="695"/>
      <c r="Z111" s="695"/>
      <c r="AA111" s="695"/>
      <c r="AB111" s="695"/>
      <c r="AC111" s="695"/>
      <c r="AD111" s="695"/>
      <c r="AE111" s="695"/>
      <c r="AF111" s="695"/>
      <c r="AG111" s="695"/>
      <c r="AH111" s="695"/>
      <c r="AI111" s="695"/>
      <c r="AJ111" s="695"/>
      <c r="AK111" s="695"/>
      <c r="AL111" s="695"/>
      <c r="AM111" s="695"/>
      <c r="AN111" s="695"/>
      <c r="AO111" s="696"/>
      <c r="AP111" s="631"/>
      <c r="AQ111" s="694"/>
      <c r="AR111" s="695"/>
      <c r="AS111" s="695"/>
      <c r="AT111" s="695"/>
      <c r="AU111" s="695"/>
      <c r="AV111" s="695"/>
      <c r="AW111" s="695"/>
      <c r="AX111" s="695"/>
      <c r="AY111" s="695"/>
      <c r="AZ111" s="695"/>
      <c r="BA111" s="695"/>
      <c r="BB111" s="695"/>
      <c r="BC111" s="695"/>
      <c r="BD111" s="695"/>
      <c r="BE111" s="695"/>
      <c r="BF111" s="695"/>
      <c r="BG111" s="695"/>
      <c r="BH111" s="695"/>
      <c r="BI111" s="695"/>
      <c r="BJ111" s="695"/>
      <c r="BK111" s="695"/>
      <c r="BL111" s="695"/>
      <c r="BM111" s="695"/>
      <c r="BN111" s="695"/>
      <c r="BO111" s="695"/>
      <c r="BP111" s="695"/>
      <c r="BQ111" s="695"/>
      <c r="BR111" s="695"/>
      <c r="BS111" s="695"/>
      <c r="BT111" s="696"/>
      <c r="BU111" s="163"/>
    </row>
    <row r="112" spans="2:73">
      <c r="B112" s="690"/>
      <c r="C112" s="690"/>
      <c r="D112" s="690"/>
      <c r="E112" s="690"/>
      <c r="F112" s="690"/>
      <c r="G112" s="690"/>
      <c r="H112" s="690"/>
      <c r="I112" s="642"/>
      <c r="J112" s="642"/>
      <c r="K112" s="631"/>
      <c r="L112" s="694"/>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6"/>
      <c r="AP112" s="631"/>
      <c r="AQ112" s="694"/>
      <c r="AR112" s="695"/>
      <c r="AS112" s="695"/>
      <c r="AT112" s="695"/>
      <c r="AU112" s="695"/>
      <c r="AV112" s="695"/>
      <c r="AW112" s="695"/>
      <c r="AX112" s="695"/>
      <c r="AY112" s="695"/>
      <c r="AZ112" s="695"/>
      <c r="BA112" s="695"/>
      <c r="BB112" s="695"/>
      <c r="BC112" s="695"/>
      <c r="BD112" s="695"/>
      <c r="BE112" s="695"/>
      <c r="BF112" s="695"/>
      <c r="BG112" s="695"/>
      <c r="BH112" s="695"/>
      <c r="BI112" s="695"/>
      <c r="BJ112" s="695"/>
      <c r="BK112" s="695"/>
      <c r="BL112" s="695"/>
      <c r="BM112" s="695"/>
      <c r="BN112" s="695"/>
      <c r="BO112" s="695"/>
      <c r="BP112" s="695"/>
      <c r="BQ112" s="695"/>
      <c r="BR112" s="695"/>
      <c r="BS112" s="695"/>
      <c r="BT112" s="696"/>
    </row>
    <row r="113" spans="2:73">
      <c r="B113" s="690"/>
      <c r="C113" s="690"/>
      <c r="D113" s="690"/>
      <c r="E113" s="690"/>
      <c r="F113" s="690"/>
      <c r="G113" s="690"/>
      <c r="H113" s="690"/>
      <c r="I113" s="642"/>
      <c r="J113" s="642"/>
      <c r="K113" s="631"/>
      <c r="L113" s="694"/>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695"/>
      <c r="AL113" s="695"/>
      <c r="AM113" s="695"/>
      <c r="AN113" s="695"/>
      <c r="AO113" s="696"/>
      <c r="AP113" s="631"/>
      <c r="AQ113" s="694"/>
      <c r="AR113" s="695"/>
      <c r="AS113" s="695"/>
      <c r="AT113" s="695"/>
      <c r="AU113" s="695"/>
      <c r="AV113" s="695"/>
      <c r="AW113" s="695"/>
      <c r="AX113" s="695"/>
      <c r="AY113" s="695"/>
      <c r="AZ113" s="695"/>
      <c r="BA113" s="695"/>
      <c r="BB113" s="695"/>
      <c r="BC113" s="695"/>
      <c r="BD113" s="695"/>
      <c r="BE113" s="695"/>
      <c r="BF113" s="695"/>
      <c r="BG113" s="695"/>
      <c r="BH113" s="695"/>
      <c r="BI113" s="695"/>
      <c r="BJ113" s="695"/>
      <c r="BK113" s="695"/>
      <c r="BL113" s="695"/>
      <c r="BM113" s="695"/>
      <c r="BN113" s="695"/>
      <c r="BO113" s="695"/>
      <c r="BP113" s="695"/>
      <c r="BQ113" s="695"/>
      <c r="BR113" s="695"/>
      <c r="BS113" s="695"/>
      <c r="BT113" s="696"/>
    </row>
    <row r="114" spans="2:73">
      <c r="B114" s="690"/>
      <c r="C114" s="690"/>
      <c r="D114" s="690"/>
      <c r="E114" s="690"/>
      <c r="F114" s="690"/>
      <c r="G114" s="690"/>
      <c r="H114" s="690"/>
      <c r="I114" s="642"/>
      <c r="J114" s="642"/>
      <c r="K114" s="631"/>
      <c r="L114" s="694"/>
      <c r="M114" s="695"/>
      <c r="N114" s="695"/>
      <c r="O114" s="695"/>
      <c r="P114" s="695"/>
      <c r="Q114" s="695"/>
      <c r="R114" s="695"/>
      <c r="S114" s="695"/>
      <c r="T114" s="695"/>
      <c r="U114" s="695"/>
      <c r="V114" s="695"/>
      <c r="W114" s="695"/>
      <c r="X114" s="695"/>
      <c r="Y114" s="695"/>
      <c r="Z114" s="695"/>
      <c r="AA114" s="695"/>
      <c r="AB114" s="695"/>
      <c r="AC114" s="695"/>
      <c r="AD114" s="695"/>
      <c r="AE114" s="695"/>
      <c r="AF114" s="695"/>
      <c r="AG114" s="695"/>
      <c r="AH114" s="695"/>
      <c r="AI114" s="695"/>
      <c r="AJ114" s="695"/>
      <c r="AK114" s="695"/>
      <c r="AL114" s="695"/>
      <c r="AM114" s="695"/>
      <c r="AN114" s="695"/>
      <c r="AO114" s="696"/>
      <c r="AP114" s="631"/>
      <c r="AQ114" s="694"/>
      <c r="AR114" s="695"/>
      <c r="AS114" s="695"/>
      <c r="AT114" s="695"/>
      <c r="AU114" s="695"/>
      <c r="AV114" s="695"/>
      <c r="AW114" s="695"/>
      <c r="AX114" s="695"/>
      <c r="AY114" s="695"/>
      <c r="AZ114" s="695"/>
      <c r="BA114" s="695"/>
      <c r="BB114" s="695"/>
      <c r="BC114" s="695"/>
      <c r="BD114" s="695"/>
      <c r="BE114" s="695"/>
      <c r="BF114" s="695"/>
      <c r="BG114" s="695"/>
      <c r="BH114" s="695"/>
      <c r="BI114" s="695"/>
      <c r="BJ114" s="695"/>
      <c r="BK114" s="695"/>
      <c r="BL114" s="695"/>
      <c r="BM114" s="695"/>
      <c r="BN114" s="695"/>
      <c r="BO114" s="695"/>
      <c r="BP114" s="695"/>
      <c r="BQ114" s="695"/>
      <c r="BR114" s="695"/>
      <c r="BS114" s="695"/>
      <c r="BT114" s="696"/>
    </row>
    <row r="115" spans="2:73" ht="15.75">
      <c r="B115" s="690"/>
      <c r="C115" s="690"/>
      <c r="D115" s="690"/>
      <c r="E115" s="690"/>
      <c r="F115" s="690"/>
      <c r="G115" s="690"/>
      <c r="H115" s="690"/>
      <c r="I115" s="642"/>
      <c r="J115" s="642"/>
      <c r="K115" s="631"/>
      <c r="L115" s="694"/>
      <c r="M115" s="695"/>
      <c r="N115" s="695"/>
      <c r="O115" s="695"/>
      <c r="P115" s="695"/>
      <c r="Q115" s="695"/>
      <c r="R115" s="695"/>
      <c r="S115" s="695"/>
      <c r="T115" s="695"/>
      <c r="U115" s="695"/>
      <c r="V115" s="695"/>
      <c r="W115" s="695"/>
      <c r="X115" s="695"/>
      <c r="Y115" s="695"/>
      <c r="Z115" s="695"/>
      <c r="AA115" s="695"/>
      <c r="AB115" s="695"/>
      <c r="AC115" s="695"/>
      <c r="AD115" s="695"/>
      <c r="AE115" s="695"/>
      <c r="AF115" s="695"/>
      <c r="AG115" s="695"/>
      <c r="AH115" s="695"/>
      <c r="AI115" s="695"/>
      <c r="AJ115" s="695"/>
      <c r="AK115" s="695"/>
      <c r="AL115" s="695"/>
      <c r="AM115" s="695"/>
      <c r="AN115" s="695"/>
      <c r="AO115" s="696"/>
      <c r="AP115" s="631"/>
      <c r="AQ115" s="694"/>
      <c r="AR115" s="695"/>
      <c r="AS115" s="695"/>
      <c r="AT115" s="695"/>
      <c r="AU115" s="695"/>
      <c r="AV115" s="695"/>
      <c r="AW115" s="695"/>
      <c r="AX115" s="695"/>
      <c r="AY115" s="695"/>
      <c r="AZ115" s="695"/>
      <c r="BA115" s="695"/>
      <c r="BB115" s="695"/>
      <c r="BC115" s="695"/>
      <c r="BD115" s="695"/>
      <c r="BE115" s="695"/>
      <c r="BF115" s="695"/>
      <c r="BG115" s="695"/>
      <c r="BH115" s="695"/>
      <c r="BI115" s="695"/>
      <c r="BJ115" s="695"/>
      <c r="BK115" s="695"/>
      <c r="BL115" s="695"/>
      <c r="BM115" s="695"/>
      <c r="BN115" s="695"/>
      <c r="BO115" s="695"/>
      <c r="BP115" s="695"/>
      <c r="BQ115" s="695"/>
      <c r="BR115" s="695"/>
      <c r="BS115" s="695"/>
      <c r="BT115" s="696"/>
      <c r="BU115" s="163"/>
    </row>
    <row r="116" spans="2:73" ht="15.75">
      <c r="B116" s="690"/>
      <c r="C116" s="690"/>
      <c r="D116" s="690"/>
      <c r="E116" s="690"/>
      <c r="F116" s="690"/>
      <c r="G116" s="690"/>
      <c r="H116" s="690"/>
      <c r="I116" s="642"/>
      <c r="J116" s="642"/>
      <c r="K116" s="631"/>
      <c r="L116" s="694"/>
      <c r="M116" s="695"/>
      <c r="N116" s="695"/>
      <c r="O116" s="695"/>
      <c r="P116" s="695"/>
      <c r="Q116" s="695"/>
      <c r="R116" s="695"/>
      <c r="S116" s="695"/>
      <c r="T116" s="695"/>
      <c r="U116" s="695"/>
      <c r="V116" s="695"/>
      <c r="W116" s="695"/>
      <c r="X116" s="695"/>
      <c r="Y116" s="695"/>
      <c r="Z116" s="695"/>
      <c r="AA116" s="695"/>
      <c r="AB116" s="695"/>
      <c r="AC116" s="695"/>
      <c r="AD116" s="695"/>
      <c r="AE116" s="695"/>
      <c r="AF116" s="695"/>
      <c r="AG116" s="695"/>
      <c r="AH116" s="695"/>
      <c r="AI116" s="695"/>
      <c r="AJ116" s="695"/>
      <c r="AK116" s="695"/>
      <c r="AL116" s="695"/>
      <c r="AM116" s="695"/>
      <c r="AN116" s="695"/>
      <c r="AO116" s="696"/>
      <c r="AP116" s="631"/>
      <c r="AQ116" s="694"/>
      <c r="AR116" s="695"/>
      <c r="AS116" s="695"/>
      <c r="AT116" s="695"/>
      <c r="AU116" s="695"/>
      <c r="AV116" s="695"/>
      <c r="AW116" s="695"/>
      <c r="AX116" s="695"/>
      <c r="AY116" s="695"/>
      <c r="AZ116" s="695"/>
      <c r="BA116" s="695"/>
      <c r="BB116" s="695"/>
      <c r="BC116" s="695"/>
      <c r="BD116" s="695"/>
      <c r="BE116" s="695"/>
      <c r="BF116" s="695"/>
      <c r="BG116" s="695"/>
      <c r="BH116" s="695"/>
      <c r="BI116" s="695"/>
      <c r="BJ116" s="695"/>
      <c r="BK116" s="695"/>
      <c r="BL116" s="695"/>
      <c r="BM116" s="695"/>
      <c r="BN116" s="695"/>
      <c r="BO116" s="695"/>
      <c r="BP116" s="695"/>
      <c r="BQ116" s="695"/>
      <c r="BR116" s="695"/>
      <c r="BS116" s="695"/>
      <c r="BT116" s="696"/>
      <c r="BU116" s="163"/>
    </row>
    <row r="117" spans="2:73" ht="15.75">
      <c r="B117" s="690"/>
      <c r="C117" s="690"/>
      <c r="D117" s="690"/>
      <c r="E117" s="690"/>
      <c r="F117" s="690"/>
      <c r="G117" s="690"/>
      <c r="H117" s="690"/>
      <c r="I117" s="642"/>
      <c r="J117" s="642"/>
      <c r="K117" s="631"/>
      <c r="L117" s="694"/>
      <c r="M117" s="695"/>
      <c r="N117" s="695"/>
      <c r="O117" s="695"/>
      <c r="P117" s="695"/>
      <c r="Q117" s="695"/>
      <c r="R117" s="695"/>
      <c r="S117" s="695"/>
      <c r="T117" s="695"/>
      <c r="U117" s="695"/>
      <c r="V117" s="695"/>
      <c r="W117" s="695"/>
      <c r="X117" s="695"/>
      <c r="Y117" s="695"/>
      <c r="Z117" s="695"/>
      <c r="AA117" s="695"/>
      <c r="AB117" s="695"/>
      <c r="AC117" s="695"/>
      <c r="AD117" s="695"/>
      <c r="AE117" s="695"/>
      <c r="AF117" s="695"/>
      <c r="AG117" s="695"/>
      <c r="AH117" s="695"/>
      <c r="AI117" s="695"/>
      <c r="AJ117" s="695"/>
      <c r="AK117" s="695"/>
      <c r="AL117" s="695"/>
      <c r="AM117" s="695"/>
      <c r="AN117" s="695"/>
      <c r="AO117" s="696"/>
      <c r="AP117" s="631"/>
      <c r="AQ117" s="694"/>
      <c r="AR117" s="695"/>
      <c r="AS117" s="695"/>
      <c r="AT117" s="695"/>
      <c r="AU117" s="695"/>
      <c r="AV117" s="695"/>
      <c r="AW117" s="695"/>
      <c r="AX117" s="695"/>
      <c r="AY117" s="695"/>
      <c r="AZ117" s="695"/>
      <c r="BA117" s="695"/>
      <c r="BB117" s="695"/>
      <c r="BC117" s="695"/>
      <c r="BD117" s="695"/>
      <c r="BE117" s="695"/>
      <c r="BF117" s="695"/>
      <c r="BG117" s="695"/>
      <c r="BH117" s="695"/>
      <c r="BI117" s="695"/>
      <c r="BJ117" s="695"/>
      <c r="BK117" s="695"/>
      <c r="BL117" s="695"/>
      <c r="BM117" s="695"/>
      <c r="BN117" s="695"/>
      <c r="BO117" s="695"/>
      <c r="BP117" s="695"/>
      <c r="BQ117" s="695"/>
      <c r="BR117" s="695"/>
      <c r="BS117" s="695"/>
      <c r="BT117" s="696"/>
      <c r="BU117" s="163"/>
    </row>
    <row r="118" spans="2:73" ht="15.75">
      <c r="B118" s="690"/>
      <c r="C118" s="690"/>
      <c r="D118" s="690"/>
      <c r="E118" s="690"/>
      <c r="F118" s="690"/>
      <c r="G118" s="690"/>
      <c r="H118" s="690"/>
      <c r="I118" s="642"/>
      <c r="J118" s="642"/>
      <c r="K118" s="631"/>
      <c r="L118" s="694"/>
      <c r="M118" s="695"/>
      <c r="N118" s="695"/>
      <c r="O118" s="695"/>
      <c r="P118" s="695"/>
      <c r="Q118" s="695"/>
      <c r="R118" s="695"/>
      <c r="S118" s="695"/>
      <c r="T118" s="695"/>
      <c r="U118" s="695"/>
      <c r="V118" s="695"/>
      <c r="W118" s="695"/>
      <c r="X118" s="695"/>
      <c r="Y118" s="695"/>
      <c r="Z118" s="695"/>
      <c r="AA118" s="695"/>
      <c r="AB118" s="695"/>
      <c r="AC118" s="695"/>
      <c r="AD118" s="695"/>
      <c r="AE118" s="695"/>
      <c r="AF118" s="695"/>
      <c r="AG118" s="695"/>
      <c r="AH118" s="695"/>
      <c r="AI118" s="695"/>
      <c r="AJ118" s="695"/>
      <c r="AK118" s="695"/>
      <c r="AL118" s="695"/>
      <c r="AM118" s="695"/>
      <c r="AN118" s="695"/>
      <c r="AO118" s="696"/>
      <c r="AP118" s="631"/>
      <c r="AQ118" s="694"/>
      <c r="AR118" s="695"/>
      <c r="AS118" s="695"/>
      <c r="AT118" s="695"/>
      <c r="AU118" s="695"/>
      <c r="AV118" s="695"/>
      <c r="AW118" s="695"/>
      <c r="AX118" s="695"/>
      <c r="AY118" s="695"/>
      <c r="AZ118" s="695"/>
      <c r="BA118" s="695"/>
      <c r="BB118" s="695"/>
      <c r="BC118" s="695"/>
      <c r="BD118" s="695"/>
      <c r="BE118" s="695"/>
      <c r="BF118" s="695"/>
      <c r="BG118" s="695"/>
      <c r="BH118" s="695"/>
      <c r="BI118" s="695"/>
      <c r="BJ118" s="695"/>
      <c r="BK118" s="695"/>
      <c r="BL118" s="695"/>
      <c r="BM118" s="695"/>
      <c r="BN118" s="695"/>
      <c r="BO118" s="695"/>
      <c r="BP118" s="695"/>
      <c r="BQ118" s="695"/>
      <c r="BR118" s="695"/>
      <c r="BS118" s="695"/>
      <c r="BT118" s="696"/>
      <c r="BU118" s="163"/>
    </row>
    <row r="119" spans="2:73" ht="15.75">
      <c r="B119" s="690"/>
      <c r="C119" s="690"/>
      <c r="D119" s="690"/>
      <c r="E119" s="690"/>
      <c r="F119" s="690"/>
      <c r="G119" s="690"/>
      <c r="H119" s="690"/>
      <c r="I119" s="642"/>
      <c r="J119" s="642"/>
      <c r="K119" s="631"/>
      <c r="L119" s="694"/>
      <c r="M119" s="695"/>
      <c r="N119" s="695"/>
      <c r="O119" s="695"/>
      <c r="P119" s="695"/>
      <c r="Q119" s="695"/>
      <c r="R119" s="695"/>
      <c r="S119" s="695"/>
      <c r="T119" s="695"/>
      <c r="U119" s="695"/>
      <c r="V119" s="695"/>
      <c r="W119" s="695"/>
      <c r="X119" s="695"/>
      <c r="Y119" s="695"/>
      <c r="Z119" s="695"/>
      <c r="AA119" s="695"/>
      <c r="AB119" s="695"/>
      <c r="AC119" s="695"/>
      <c r="AD119" s="695"/>
      <c r="AE119" s="695"/>
      <c r="AF119" s="695"/>
      <c r="AG119" s="695"/>
      <c r="AH119" s="695"/>
      <c r="AI119" s="695"/>
      <c r="AJ119" s="695"/>
      <c r="AK119" s="695"/>
      <c r="AL119" s="695"/>
      <c r="AM119" s="695"/>
      <c r="AN119" s="695"/>
      <c r="AO119" s="696"/>
      <c r="AP119" s="631"/>
      <c r="AQ119" s="694"/>
      <c r="AR119" s="695"/>
      <c r="AS119" s="695"/>
      <c r="AT119" s="695"/>
      <c r="AU119" s="695"/>
      <c r="AV119" s="695"/>
      <c r="AW119" s="695"/>
      <c r="AX119" s="695"/>
      <c r="AY119" s="695"/>
      <c r="AZ119" s="695"/>
      <c r="BA119" s="695"/>
      <c r="BB119" s="695"/>
      <c r="BC119" s="695"/>
      <c r="BD119" s="695"/>
      <c r="BE119" s="695"/>
      <c r="BF119" s="695"/>
      <c r="BG119" s="695"/>
      <c r="BH119" s="695"/>
      <c r="BI119" s="695"/>
      <c r="BJ119" s="695"/>
      <c r="BK119" s="695"/>
      <c r="BL119" s="695"/>
      <c r="BM119" s="695"/>
      <c r="BN119" s="695"/>
      <c r="BO119" s="695"/>
      <c r="BP119" s="695"/>
      <c r="BQ119" s="695"/>
      <c r="BR119" s="695"/>
      <c r="BS119" s="695"/>
      <c r="BT119" s="696"/>
      <c r="BU119" s="163"/>
    </row>
    <row r="120" spans="2:73">
      <c r="B120" s="690"/>
      <c r="C120" s="690"/>
      <c r="D120" s="690"/>
      <c r="E120" s="690"/>
      <c r="F120" s="690"/>
      <c r="G120" s="690"/>
      <c r="H120" s="690"/>
      <c r="I120" s="642"/>
      <c r="J120" s="642"/>
      <c r="K120" s="631"/>
      <c r="L120" s="694"/>
      <c r="M120" s="695"/>
      <c r="N120" s="695"/>
      <c r="O120" s="695"/>
      <c r="P120" s="695"/>
      <c r="Q120" s="695"/>
      <c r="R120" s="695"/>
      <c r="S120" s="695"/>
      <c r="T120" s="695"/>
      <c r="U120" s="695"/>
      <c r="V120" s="695"/>
      <c r="W120" s="695"/>
      <c r="X120" s="695"/>
      <c r="Y120" s="695"/>
      <c r="Z120" s="695"/>
      <c r="AA120" s="695"/>
      <c r="AB120" s="695"/>
      <c r="AC120" s="695"/>
      <c r="AD120" s="695"/>
      <c r="AE120" s="695"/>
      <c r="AF120" s="695"/>
      <c r="AG120" s="695"/>
      <c r="AH120" s="695"/>
      <c r="AI120" s="695"/>
      <c r="AJ120" s="695"/>
      <c r="AK120" s="695"/>
      <c r="AL120" s="695"/>
      <c r="AM120" s="695"/>
      <c r="AN120" s="695"/>
      <c r="AO120" s="696"/>
      <c r="AP120" s="631"/>
      <c r="AQ120" s="694"/>
      <c r="AR120" s="695"/>
      <c r="AS120" s="695"/>
      <c r="AT120" s="695"/>
      <c r="AU120" s="695"/>
      <c r="AV120" s="695"/>
      <c r="AW120" s="695"/>
      <c r="AX120" s="695"/>
      <c r="AY120" s="695"/>
      <c r="AZ120" s="695"/>
      <c r="BA120" s="695"/>
      <c r="BB120" s="695"/>
      <c r="BC120" s="695"/>
      <c r="BD120" s="695"/>
      <c r="BE120" s="695"/>
      <c r="BF120" s="695"/>
      <c r="BG120" s="695"/>
      <c r="BH120" s="695"/>
      <c r="BI120" s="695"/>
      <c r="BJ120" s="695"/>
      <c r="BK120" s="695"/>
      <c r="BL120" s="695"/>
      <c r="BM120" s="695"/>
      <c r="BN120" s="695"/>
      <c r="BO120" s="695"/>
      <c r="BP120" s="695"/>
      <c r="BQ120" s="695"/>
      <c r="BR120" s="695"/>
      <c r="BS120" s="695"/>
      <c r="BT120" s="696"/>
    </row>
    <row r="121" spans="2:73" ht="15.75">
      <c r="B121" s="690"/>
      <c r="C121" s="690"/>
      <c r="D121" s="690"/>
      <c r="E121" s="690"/>
      <c r="F121" s="690"/>
      <c r="G121" s="690"/>
      <c r="H121" s="690"/>
      <c r="I121" s="642"/>
      <c r="J121" s="642"/>
      <c r="K121" s="631"/>
      <c r="L121" s="694"/>
      <c r="M121" s="695"/>
      <c r="N121" s="695"/>
      <c r="O121" s="695"/>
      <c r="P121" s="695"/>
      <c r="Q121" s="695"/>
      <c r="R121" s="695"/>
      <c r="S121" s="695"/>
      <c r="T121" s="695"/>
      <c r="U121" s="695"/>
      <c r="V121" s="695"/>
      <c r="W121" s="695"/>
      <c r="X121" s="695"/>
      <c r="Y121" s="695"/>
      <c r="Z121" s="695"/>
      <c r="AA121" s="695"/>
      <c r="AB121" s="695"/>
      <c r="AC121" s="695"/>
      <c r="AD121" s="695"/>
      <c r="AE121" s="695"/>
      <c r="AF121" s="695"/>
      <c r="AG121" s="695"/>
      <c r="AH121" s="695"/>
      <c r="AI121" s="695"/>
      <c r="AJ121" s="695"/>
      <c r="AK121" s="695"/>
      <c r="AL121" s="695"/>
      <c r="AM121" s="695"/>
      <c r="AN121" s="695"/>
      <c r="AO121" s="696"/>
      <c r="AP121" s="631"/>
      <c r="AQ121" s="694"/>
      <c r="AR121" s="695"/>
      <c r="AS121" s="695"/>
      <c r="AT121" s="695"/>
      <c r="AU121" s="695"/>
      <c r="AV121" s="695"/>
      <c r="AW121" s="695"/>
      <c r="AX121" s="695"/>
      <c r="AY121" s="695"/>
      <c r="AZ121" s="695"/>
      <c r="BA121" s="695"/>
      <c r="BB121" s="695"/>
      <c r="BC121" s="695"/>
      <c r="BD121" s="695"/>
      <c r="BE121" s="695"/>
      <c r="BF121" s="695"/>
      <c r="BG121" s="695"/>
      <c r="BH121" s="695"/>
      <c r="BI121" s="695"/>
      <c r="BJ121" s="695"/>
      <c r="BK121" s="695"/>
      <c r="BL121" s="695"/>
      <c r="BM121" s="695"/>
      <c r="BN121" s="695"/>
      <c r="BO121" s="695"/>
      <c r="BP121" s="695"/>
      <c r="BQ121" s="695"/>
      <c r="BR121" s="695"/>
      <c r="BS121" s="695"/>
      <c r="BT121" s="696"/>
      <c r="BU121" s="163"/>
    </row>
    <row r="122" spans="2:73" ht="15.75">
      <c r="B122" s="690"/>
      <c r="C122" s="690"/>
      <c r="D122" s="690"/>
      <c r="E122" s="690"/>
      <c r="F122" s="690"/>
      <c r="G122" s="690"/>
      <c r="H122" s="690"/>
      <c r="I122" s="642"/>
      <c r="J122" s="642"/>
      <c r="K122" s="631"/>
      <c r="L122" s="697"/>
      <c r="M122" s="698"/>
      <c r="N122" s="698"/>
      <c r="O122" s="698"/>
      <c r="P122" s="698"/>
      <c r="Q122" s="698"/>
      <c r="R122" s="698"/>
      <c r="S122" s="698"/>
      <c r="T122" s="698"/>
      <c r="U122" s="698"/>
      <c r="V122" s="698"/>
      <c r="W122" s="698"/>
      <c r="X122" s="698"/>
      <c r="Y122" s="698"/>
      <c r="Z122" s="698"/>
      <c r="AA122" s="698"/>
      <c r="AB122" s="698"/>
      <c r="AC122" s="698"/>
      <c r="AD122" s="698"/>
      <c r="AE122" s="698"/>
      <c r="AF122" s="698"/>
      <c r="AG122" s="698"/>
      <c r="AH122" s="698"/>
      <c r="AI122" s="698"/>
      <c r="AJ122" s="698"/>
      <c r="AK122" s="698"/>
      <c r="AL122" s="698"/>
      <c r="AM122" s="698"/>
      <c r="AN122" s="698"/>
      <c r="AO122" s="699"/>
      <c r="AP122" s="631"/>
      <c r="AQ122" s="697"/>
      <c r="AR122" s="698"/>
      <c r="AS122" s="698"/>
      <c r="AT122" s="698"/>
      <c r="AU122" s="698"/>
      <c r="AV122" s="698"/>
      <c r="AW122" s="698"/>
      <c r="AX122" s="698"/>
      <c r="AY122" s="698"/>
      <c r="AZ122" s="698"/>
      <c r="BA122" s="698"/>
      <c r="BB122" s="698"/>
      <c r="BC122" s="698"/>
      <c r="BD122" s="698"/>
      <c r="BE122" s="698"/>
      <c r="BF122" s="698"/>
      <c r="BG122" s="698"/>
      <c r="BH122" s="698"/>
      <c r="BI122" s="698"/>
      <c r="BJ122" s="698"/>
      <c r="BK122" s="698"/>
      <c r="BL122" s="698"/>
      <c r="BM122" s="698"/>
      <c r="BN122" s="698"/>
      <c r="BO122" s="698"/>
      <c r="BP122" s="698"/>
      <c r="BQ122" s="698"/>
      <c r="BR122" s="698"/>
      <c r="BS122" s="698"/>
      <c r="BT122" s="699"/>
      <c r="BU122" s="163"/>
    </row>
  </sheetData>
  <autoFilter ref="C26:BT26" xr:uid="{00000000-0009-0000-0000-00000C000000}">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7"/>
  <sheetViews>
    <sheetView zoomScale="90" zoomScaleNormal="90" workbookViewId="0">
      <selection activeCell="D18" sqref="D18"/>
    </sheetView>
  </sheetViews>
  <sheetFormatPr defaultColWidth="9.140625" defaultRowHeight="15"/>
  <cols>
    <col min="1" max="16384" width="9.140625" style="12"/>
  </cols>
  <sheetData>
    <row r="12" spans="2:22" ht="24" customHeight="1"/>
    <row r="13" spans="2:22" ht="15.75">
      <c r="B13" s="586" t="s">
        <v>505</v>
      </c>
    </row>
    <row r="14" spans="2:22" ht="15.75">
      <c r="B14" s="586"/>
    </row>
    <row r="15" spans="2:22" s="666" customFormat="1" ht="27" customHeight="1">
      <c r="B15" s="664" t="s">
        <v>666</v>
      </c>
      <c r="C15" s="665"/>
      <c r="D15" s="665"/>
      <c r="E15" s="665"/>
      <c r="F15" s="665"/>
      <c r="G15" s="665"/>
      <c r="H15" s="665"/>
      <c r="I15" s="665"/>
      <c r="J15" s="665"/>
      <c r="K15" s="665"/>
      <c r="L15" s="665"/>
      <c r="M15" s="665"/>
      <c r="N15" s="665"/>
      <c r="O15" s="665"/>
      <c r="P15" s="665"/>
      <c r="Q15" s="665"/>
      <c r="R15" s="665"/>
      <c r="S15" s="665"/>
      <c r="T15" s="665"/>
      <c r="U15" s="665"/>
      <c r="V15" s="665"/>
    </row>
    <row r="17" spans="2:2">
      <c r="B17" s="12" t="s">
        <v>725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44" activePane="bottomLeft" state="frozen"/>
      <selection pane="bottomLeft" activeCell="C33" sqref="C33:U33"/>
    </sheetView>
  </sheetViews>
  <sheetFormatPr defaultColWidth="9.140625" defaultRowHeight="15"/>
  <cols>
    <col min="1" max="1" width="9.140625" style="12"/>
    <col min="2" max="2" width="36.85546875" style="702" customWidth="1"/>
    <col min="3" max="3" width="9.140625" style="10"/>
    <col min="4" max="16384" width="9.140625" style="12"/>
  </cols>
  <sheetData>
    <row r="16" spans="2:21" ht="26.25" customHeight="1">
      <c r="B16" s="703" t="s">
        <v>561</v>
      </c>
      <c r="C16" s="775" t="s">
        <v>505</v>
      </c>
      <c r="D16" s="776"/>
      <c r="E16" s="776"/>
      <c r="F16" s="776"/>
      <c r="G16" s="776"/>
      <c r="H16" s="776"/>
      <c r="I16" s="776"/>
      <c r="J16" s="776"/>
      <c r="K16" s="776"/>
      <c r="L16" s="776"/>
      <c r="M16" s="776"/>
      <c r="N16" s="776"/>
      <c r="O16" s="776"/>
      <c r="P16" s="776"/>
      <c r="Q16" s="776"/>
      <c r="R16" s="776"/>
      <c r="S16" s="776"/>
      <c r="T16" s="776"/>
      <c r="U16" s="776"/>
    </row>
    <row r="17" spans="2:21" ht="55.5" customHeight="1">
      <c r="B17" s="704" t="s">
        <v>634</v>
      </c>
      <c r="C17" s="777" t="s">
        <v>635</v>
      </c>
      <c r="D17" s="777"/>
      <c r="E17" s="777"/>
      <c r="F17" s="777"/>
      <c r="G17" s="777"/>
      <c r="H17" s="777"/>
      <c r="I17" s="777"/>
      <c r="J17" s="777"/>
      <c r="K17" s="777"/>
      <c r="L17" s="777"/>
      <c r="M17" s="777"/>
      <c r="N17" s="777"/>
      <c r="O17" s="777"/>
      <c r="P17" s="777"/>
      <c r="Q17" s="777"/>
      <c r="R17" s="777"/>
      <c r="S17" s="777"/>
      <c r="T17" s="777"/>
      <c r="U17" s="778"/>
    </row>
    <row r="18" spans="2:21" ht="15.75">
      <c r="B18" s="705"/>
      <c r="C18" s="706"/>
      <c r="D18" s="707"/>
      <c r="E18" s="707"/>
      <c r="F18" s="707"/>
      <c r="G18" s="707"/>
      <c r="H18" s="707"/>
      <c r="I18" s="707"/>
      <c r="J18" s="707"/>
      <c r="K18" s="707"/>
      <c r="L18" s="707"/>
      <c r="M18" s="707"/>
      <c r="N18" s="707"/>
      <c r="O18" s="707"/>
      <c r="P18" s="707"/>
      <c r="Q18" s="707"/>
      <c r="R18" s="707"/>
      <c r="S18" s="707"/>
      <c r="T18" s="707"/>
      <c r="U18" s="708"/>
    </row>
    <row r="19" spans="2:21" ht="15.75">
      <c r="B19" s="705"/>
      <c r="C19" s="706" t="s">
        <v>639</v>
      </c>
      <c r="D19" s="707"/>
      <c r="E19" s="707"/>
      <c r="F19" s="707"/>
      <c r="G19" s="707"/>
      <c r="H19" s="707"/>
      <c r="I19" s="707"/>
      <c r="J19" s="707"/>
      <c r="K19" s="707"/>
      <c r="L19" s="707"/>
      <c r="M19" s="707"/>
      <c r="N19" s="707"/>
      <c r="O19" s="707"/>
      <c r="P19" s="707"/>
      <c r="Q19" s="707"/>
      <c r="R19" s="707"/>
      <c r="S19" s="707"/>
      <c r="T19" s="707"/>
      <c r="U19" s="708"/>
    </row>
    <row r="20" spans="2:21" ht="15.75">
      <c r="B20" s="705"/>
      <c r="C20" s="706"/>
      <c r="D20" s="707"/>
      <c r="E20" s="707"/>
      <c r="F20" s="707"/>
      <c r="G20" s="707"/>
      <c r="H20" s="707"/>
      <c r="I20" s="707"/>
      <c r="J20" s="707"/>
      <c r="K20" s="707"/>
      <c r="L20" s="707"/>
      <c r="M20" s="707"/>
      <c r="N20" s="707"/>
      <c r="O20" s="707"/>
      <c r="P20" s="707"/>
      <c r="Q20" s="707"/>
      <c r="R20" s="707"/>
      <c r="S20" s="707"/>
      <c r="T20" s="707"/>
      <c r="U20" s="708"/>
    </row>
    <row r="21" spans="2:21" ht="15.75">
      <c r="B21" s="705"/>
      <c r="C21" s="706" t="s">
        <v>636</v>
      </c>
      <c r="D21" s="707"/>
      <c r="E21" s="707"/>
      <c r="F21" s="707"/>
      <c r="G21" s="707"/>
      <c r="H21" s="707"/>
      <c r="I21" s="707"/>
      <c r="J21" s="707"/>
      <c r="K21" s="707"/>
      <c r="L21" s="707"/>
      <c r="M21" s="707"/>
      <c r="N21" s="707"/>
      <c r="O21" s="707"/>
      <c r="P21" s="707"/>
      <c r="Q21" s="707"/>
      <c r="R21" s="707"/>
      <c r="S21" s="707"/>
      <c r="T21" s="707"/>
      <c r="U21" s="708"/>
    </row>
    <row r="22" spans="2:21" ht="15.75">
      <c r="B22" s="705"/>
      <c r="C22" s="706"/>
      <c r="D22" s="707"/>
      <c r="E22" s="707"/>
      <c r="F22" s="707"/>
      <c r="G22" s="707"/>
      <c r="H22" s="707"/>
      <c r="I22" s="707"/>
      <c r="J22" s="707"/>
      <c r="K22" s="707"/>
      <c r="L22" s="707"/>
      <c r="M22" s="707"/>
      <c r="N22" s="707"/>
      <c r="O22" s="707"/>
      <c r="P22" s="707"/>
      <c r="Q22" s="707"/>
      <c r="R22" s="707"/>
      <c r="S22" s="707"/>
      <c r="T22" s="707"/>
      <c r="U22" s="708"/>
    </row>
    <row r="23" spans="2:21" ht="30" customHeight="1">
      <c r="B23" s="705"/>
      <c r="C23" s="774" t="s">
        <v>637</v>
      </c>
      <c r="D23" s="774"/>
      <c r="E23" s="774"/>
      <c r="F23" s="774"/>
      <c r="G23" s="774"/>
      <c r="H23" s="774"/>
      <c r="I23" s="774"/>
      <c r="J23" s="774"/>
      <c r="K23" s="774"/>
      <c r="L23" s="774"/>
      <c r="M23" s="774"/>
      <c r="N23" s="774"/>
      <c r="O23" s="774"/>
      <c r="P23" s="774"/>
      <c r="Q23" s="774"/>
      <c r="R23" s="774"/>
      <c r="S23" s="774"/>
      <c r="T23" s="707"/>
      <c r="U23" s="708"/>
    </row>
    <row r="24" spans="2:21" ht="15.75">
      <c r="B24" s="705"/>
      <c r="C24" s="706"/>
      <c r="D24" s="707"/>
      <c r="E24" s="707"/>
      <c r="F24" s="707"/>
      <c r="G24" s="707"/>
      <c r="H24" s="707"/>
      <c r="I24" s="707"/>
      <c r="J24" s="707"/>
      <c r="K24" s="707"/>
      <c r="L24" s="707"/>
      <c r="M24" s="707"/>
      <c r="N24" s="707"/>
      <c r="O24" s="707"/>
      <c r="P24" s="707"/>
      <c r="Q24" s="707"/>
      <c r="R24" s="707"/>
      <c r="S24" s="707"/>
      <c r="T24" s="707"/>
      <c r="U24" s="708"/>
    </row>
    <row r="25" spans="2:21" ht="15.75">
      <c r="B25" s="705"/>
      <c r="C25" s="706" t="s">
        <v>640</v>
      </c>
      <c r="D25" s="707"/>
      <c r="E25" s="707"/>
      <c r="F25" s="707"/>
      <c r="G25" s="707"/>
      <c r="H25" s="707"/>
      <c r="I25" s="707"/>
      <c r="J25" s="707"/>
      <c r="K25" s="707"/>
      <c r="L25" s="707"/>
      <c r="M25" s="707"/>
      <c r="N25" s="707"/>
      <c r="O25" s="707"/>
      <c r="P25" s="707"/>
      <c r="Q25" s="707"/>
      <c r="R25" s="707"/>
      <c r="S25" s="707"/>
      <c r="T25" s="707"/>
      <c r="U25" s="708"/>
    </row>
    <row r="26" spans="2:21" ht="15.75">
      <c r="B26" s="705"/>
      <c r="C26" s="706"/>
      <c r="D26" s="707"/>
      <c r="E26" s="707"/>
      <c r="F26" s="707"/>
      <c r="G26" s="707"/>
      <c r="H26" s="707"/>
      <c r="I26" s="707"/>
      <c r="J26" s="707"/>
      <c r="K26" s="707"/>
      <c r="L26" s="707"/>
      <c r="M26" s="707"/>
      <c r="N26" s="707"/>
      <c r="O26" s="707"/>
      <c r="P26" s="707"/>
      <c r="Q26" s="707"/>
      <c r="R26" s="707"/>
      <c r="S26" s="707"/>
      <c r="T26" s="707"/>
      <c r="U26" s="708"/>
    </row>
    <row r="27" spans="2:21" ht="31.5" customHeight="1">
      <c r="B27" s="705"/>
      <c r="C27" s="774" t="s">
        <v>638</v>
      </c>
      <c r="D27" s="774"/>
      <c r="E27" s="774"/>
      <c r="F27" s="774"/>
      <c r="G27" s="774"/>
      <c r="H27" s="774"/>
      <c r="I27" s="774"/>
      <c r="J27" s="774"/>
      <c r="K27" s="774"/>
      <c r="L27" s="774"/>
      <c r="M27" s="774"/>
      <c r="N27" s="774"/>
      <c r="O27" s="774"/>
      <c r="P27" s="774"/>
      <c r="Q27" s="774"/>
      <c r="R27" s="774"/>
      <c r="S27" s="774"/>
      <c r="T27" s="774"/>
      <c r="U27" s="779"/>
    </row>
    <row r="28" spans="2:21" ht="15.75">
      <c r="B28" s="705"/>
      <c r="C28" s="706"/>
      <c r="D28" s="707"/>
      <c r="E28" s="707"/>
      <c r="F28" s="707"/>
      <c r="G28" s="707"/>
      <c r="H28" s="707"/>
      <c r="I28" s="707"/>
      <c r="J28" s="707"/>
      <c r="K28" s="707"/>
      <c r="L28" s="707"/>
      <c r="M28" s="707"/>
      <c r="N28" s="707"/>
      <c r="O28" s="707"/>
      <c r="P28" s="707"/>
      <c r="Q28" s="707"/>
      <c r="R28" s="707"/>
      <c r="S28" s="707"/>
      <c r="T28" s="707"/>
      <c r="U28" s="708"/>
    </row>
    <row r="29" spans="2:21" ht="31.5" customHeight="1">
      <c r="B29" s="705"/>
      <c r="C29" s="774" t="s">
        <v>641</v>
      </c>
      <c r="D29" s="774"/>
      <c r="E29" s="774"/>
      <c r="F29" s="774"/>
      <c r="G29" s="774"/>
      <c r="H29" s="774"/>
      <c r="I29" s="774"/>
      <c r="J29" s="774"/>
      <c r="K29" s="774"/>
      <c r="L29" s="774"/>
      <c r="M29" s="774"/>
      <c r="N29" s="774"/>
      <c r="O29" s="774"/>
      <c r="P29" s="774"/>
      <c r="Q29" s="774"/>
      <c r="R29" s="774"/>
      <c r="S29" s="774"/>
      <c r="T29" s="774"/>
      <c r="U29" s="779"/>
    </row>
    <row r="30" spans="2:21" ht="15.75">
      <c r="B30" s="705"/>
      <c r="C30" s="706"/>
      <c r="D30" s="707"/>
      <c r="E30" s="707"/>
      <c r="F30" s="707"/>
      <c r="G30" s="707"/>
      <c r="H30" s="707"/>
      <c r="I30" s="707"/>
      <c r="J30" s="707"/>
      <c r="K30" s="707"/>
      <c r="L30" s="707"/>
      <c r="M30" s="707"/>
      <c r="N30" s="707"/>
      <c r="O30" s="707"/>
      <c r="P30" s="707"/>
      <c r="Q30" s="707"/>
      <c r="R30" s="707"/>
      <c r="S30" s="707"/>
      <c r="T30" s="707"/>
      <c r="U30" s="708"/>
    </row>
    <row r="31" spans="2:21" ht="15.75">
      <c r="B31" s="705"/>
      <c r="C31" s="706" t="s">
        <v>642</v>
      </c>
      <c r="D31" s="707"/>
      <c r="E31" s="707"/>
      <c r="F31" s="707"/>
      <c r="G31" s="707"/>
      <c r="H31" s="707"/>
      <c r="I31" s="707"/>
      <c r="J31" s="707"/>
      <c r="K31" s="707"/>
      <c r="L31" s="707"/>
      <c r="M31" s="707"/>
      <c r="N31" s="707"/>
      <c r="O31" s="707"/>
      <c r="P31" s="707"/>
      <c r="Q31" s="707"/>
      <c r="R31" s="707"/>
      <c r="S31" s="707"/>
      <c r="T31" s="707"/>
      <c r="U31" s="708"/>
    </row>
    <row r="32" spans="2:21" ht="15.75">
      <c r="B32" s="709"/>
      <c r="C32" s="710"/>
      <c r="D32" s="711"/>
      <c r="E32" s="711"/>
      <c r="F32" s="711"/>
      <c r="G32" s="711"/>
      <c r="H32" s="711"/>
      <c r="I32" s="711"/>
      <c r="J32" s="711"/>
      <c r="K32" s="711"/>
      <c r="L32" s="711"/>
      <c r="M32" s="711"/>
      <c r="N32" s="711"/>
      <c r="O32" s="711"/>
      <c r="P32" s="711"/>
      <c r="Q32" s="711"/>
      <c r="R32" s="711"/>
      <c r="S32" s="711"/>
      <c r="T32" s="711"/>
      <c r="U32" s="712"/>
    </row>
    <row r="33" spans="2:21" ht="39" customHeight="1">
      <c r="B33" s="713" t="s">
        <v>643</v>
      </c>
      <c r="C33" s="780" t="s">
        <v>644</v>
      </c>
      <c r="D33" s="780"/>
      <c r="E33" s="780"/>
      <c r="F33" s="780"/>
      <c r="G33" s="780"/>
      <c r="H33" s="780"/>
      <c r="I33" s="780"/>
      <c r="J33" s="780"/>
      <c r="K33" s="780"/>
      <c r="L33" s="780"/>
      <c r="M33" s="780"/>
      <c r="N33" s="780"/>
      <c r="O33" s="780"/>
      <c r="P33" s="780"/>
      <c r="Q33" s="780"/>
      <c r="R33" s="780"/>
      <c r="S33" s="780"/>
      <c r="T33" s="780"/>
      <c r="U33" s="781"/>
    </row>
    <row r="34" spans="2:21">
      <c r="B34" s="714"/>
      <c r="C34" s="715"/>
      <c r="D34" s="715"/>
      <c r="E34" s="715"/>
      <c r="F34" s="715"/>
      <c r="G34" s="715"/>
      <c r="H34" s="715"/>
      <c r="I34" s="715"/>
      <c r="J34" s="715"/>
      <c r="K34" s="715"/>
      <c r="L34" s="715"/>
      <c r="M34" s="715"/>
      <c r="N34" s="715"/>
      <c r="O34" s="715"/>
      <c r="P34" s="715"/>
      <c r="Q34" s="715"/>
      <c r="R34" s="715"/>
      <c r="S34" s="715"/>
      <c r="T34" s="715"/>
      <c r="U34" s="716"/>
    </row>
    <row r="35" spans="2:21" ht="15.75">
      <c r="B35" s="717" t="s">
        <v>645</v>
      </c>
      <c r="C35" s="718" t="s">
        <v>646</v>
      </c>
      <c r="D35" s="707"/>
      <c r="E35" s="707"/>
      <c r="F35" s="707"/>
      <c r="G35" s="707"/>
      <c r="H35" s="707"/>
      <c r="I35" s="707"/>
      <c r="J35" s="707"/>
      <c r="K35" s="707"/>
      <c r="L35" s="707"/>
      <c r="M35" s="707"/>
      <c r="N35" s="707"/>
      <c r="O35" s="707"/>
      <c r="P35" s="707"/>
      <c r="Q35" s="707"/>
      <c r="R35" s="707"/>
      <c r="S35" s="707"/>
      <c r="T35" s="707"/>
      <c r="U35" s="708"/>
    </row>
    <row r="36" spans="2:21">
      <c r="B36" s="719"/>
      <c r="C36" s="711"/>
      <c r="D36" s="711"/>
      <c r="E36" s="711"/>
      <c r="F36" s="711"/>
      <c r="G36" s="711"/>
      <c r="H36" s="711"/>
      <c r="I36" s="711"/>
      <c r="J36" s="711"/>
      <c r="K36" s="711"/>
      <c r="L36" s="711"/>
      <c r="M36" s="711"/>
      <c r="N36" s="711"/>
      <c r="O36" s="711"/>
      <c r="P36" s="711"/>
      <c r="Q36" s="711"/>
      <c r="R36" s="711"/>
      <c r="S36" s="711"/>
      <c r="T36" s="711"/>
      <c r="U36" s="712"/>
    </row>
    <row r="37" spans="2:21" ht="34.5" customHeight="1">
      <c r="B37" s="704" t="s">
        <v>647</v>
      </c>
      <c r="C37" s="782" t="s">
        <v>648</v>
      </c>
      <c r="D37" s="782"/>
      <c r="E37" s="782"/>
      <c r="F37" s="782"/>
      <c r="G37" s="782"/>
      <c r="H37" s="782"/>
      <c r="I37" s="782"/>
      <c r="J37" s="782"/>
      <c r="K37" s="782"/>
      <c r="L37" s="782"/>
      <c r="M37" s="782"/>
      <c r="N37" s="782"/>
      <c r="O37" s="782"/>
      <c r="P37" s="782"/>
      <c r="Q37" s="782"/>
      <c r="R37" s="782"/>
      <c r="S37" s="782"/>
      <c r="T37" s="782"/>
      <c r="U37" s="783"/>
    </row>
    <row r="38" spans="2:21">
      <c r="B38" s="719"/>
      <c r="C38" s="711"/>
      <c r="D38" s="711"/>
      <c r="E38" s="711"/>
      <c r="F38" s="711"/>
      <c r="G38" s="711"/>
      <c r="H38" s="711"/>
      <c r="I38" s="711"/>
      <c r="J38" s="711"/>
      <c r="K38" s="711"/>
      <c r="L38" s="711"/>
      <c r="M38" s="711"/>
      <c r="N38" s="711"/>
      <c r="O38" s="711"/>
      <c r="P38" s="711"/>
      <c r="Q38" s="711"/>
      <c r="R38" s="711"/>
      <c r="S38" s="711"/>
      <c r="T38" s="711"/>
      <c r="U38" s="712"/>
    </row>
    <row r="39" spans="2:21" ht="15.75">
      <c r="B39" s="704" t="s">
        <v>649</v>
      </c>
      <c r="C39" s="720" t="s">
        <v>650</v>
      </c>
      <c r="D39" s="715"/>
      <c r="E39" s="715"/>
      <c r="F39" s="715"/>
      <c r="G39" s="715"/>
      <c r="H39" s="715"/>
      <c r="I39" s="715"/>
      <c r="J39" s="715"/>
      <c r="K39" s="715"/>
      <c r="L39" s="715"/>
      <c r="M39" s="715"/>
      <c r="N39" s="715"/>
      <c r="O39" s="715"/>
      <c r="P39" s="715"/>
      <c r="Q39" s="715"/>
      <c r="R39" s="715"/>
      <c r="S39" s="715"/>
      <c r="T39" s="715"/>
      <c r="U39" s="716"/>
    </row>
    <row r="40" spans="2:21">
      <c r="B40" s="719"/>
      <c r="C40" s="711"/>
      <c r="D40" s="711"/>
      <c r="E40" s="711"/>
      <c r="F40" s="711"/>
      <c r="G40" s="711"/>
      <c r="H40" s="711"/>
      <c r="I40" s="711"/>
      <c r="J40" s="711"/>
      <c r="K40" s="711"/>
      <c r="L40" s="711"/>
      <c r="M40" s="711"/>
      <c r="N40" s="711"/>
      <c r="O40" s="711"/>
      <c r="P40" s="711"/>
      <c r="Q40" s="711"/>
      <c r="R40" s="711"/>
      <c r="S40" s="711"/>
      <c r="T40" s="711"/>
      <c r="U40" s="712"/>
    </row>
    <row r="41" spans="2:21" ht="38.25" customHeight="1">
      <c r="B41" s="713" t="s">
        <v>651</v>
      </c>
      <c r="C41" s="784" t="s">
        <v>652</v>
      </c>
      <c r="D41" s="784"/>
      <c r="E41" s="784"/>
      <c r="F41" s="784"/>
      <c r="G41" s="784"/>
      <c r="H41" s="784"/>
      <c r="I41" s="784"/>
      <c r="J41" s="784"/>
      <c r="K41" s="784"/>
      <c r="L41" s="784"/>
      <c r="M41" s="784"/>
      <c r="N41" s="784"/>
      <c r="O41" s="784"/>
      <c r="P41" s="784"/>
      <c r="Q41" s="784"/>
      <c r="R41" s="784"/>
      <c r="S41" s="784"/>
      <c r="T41" s="784"/>
      <c r="U41" s="785"/>
    </row>
    <row r="42" spans="2:21">
      <c r="B42" s="721"/>
      <c r="C42" s="715"/>
      <c r="D42" s="715"/>
      <c r="E42" s="715"/>
      <c r="F42" s="715"/>
      <c r="G42" s="715"/>
      <c r="H42" s="715"/>
      <c r="I42" s="715"/>
      <c r="J42" s="715"/>
      <c r="K42" s="715"/>
      <c r="L42" s="715"/>
      <c r="M42" s="715"/>
      <c r="N42" s="715"/>
      <c r="O42" s="715"/>
      <c r="P42" s="715"/>
      <c r="Q42" s="715"/>
      <c r="R42" s="715"/>
      <c r="S42" s="715"/>
      <c r="T42" s="715"/>
      <c r="U42" s="716"/>
    </row>
    <row r="43" spans="2:21" ht="15.75">
      <c r="B43" s="717" t="s">
        <v>653</v>
      </c>
      <c r="C43" s="718" t="s">
        <v>654</v>
      </c>
      <c r="D43" s="707"/>
      <c r="E43" s="707"/>
      <c r="F43" s="707"/>
      <c r="G43" s="707"/>
      <c r="H43" s="707"/>
      <c r="I43" s="707"/>
      <c r="J43" s="707"/>
      <c r="K43" s="707"/>
      <c r="L43" s="707"/>
      <c r="M43" s="707"/>
      <c r="N43" s="707"/>
      <c r="O43" s="707"/>
      <c r="P43" s="707"/>
      <c r="Q43" s="707"/>
      <c r="R43" s="707"/>
      <c r="S43" s="707"/>
      <c r="T43" s="707"/>
      <c r="U43" s="708"/>
    </row>
    <row r="44" spans="2:21">
      <c r="B44" s="722"/>
      <c r="C44" s="707"/>
      <c r="D44" s="707"/>
      <c r="E44" s="707"/>
      <c r="F44" s="707"/>
      <c r="G44" s="707"/>
      <c r="H44" s="707"/>
      <c r="I44" s="707"/>
      <c r="J44" s="707"/>
      <c r="K44" s="707"/>
      <c r="L44" s="707"/>
      <c r="M44" s="707"/>
      <c r="N44" s="707"/>
      <c r="O44" s="707"/>
      <c r="P44" s="707"/>
      <c r="Q44" s="707"/>
      <c r="R44" s="707"/>
      <c r="S44" s="707"/>
      <c r="T44" s="707"/>
      <c r="U44" s="708"/>
    </row>
    <row r="45" spans="2:21" ht="36" customHeight="1">
      <c r="B45" s="722"/>
      <c r="C45" s="772" t="s">
        <v>671</v>
      </c>
      <c r="D45" s="772"/>
      <c r="E45" s="772"/>
      <c r="F45" s="772"/>
      <c r="G45" s="772"/>
      <c r="H45" s="772"/>
      <c r="I45" s="772"/>
      <c r="J45" s="772"/>
      <c r="K45" s="772"/>
      <c r="L45" s="772"/>
      <c r="M45" s="772"/>
      <c r="N45" s="772"/>
      <c r="O45" s="772"/>
      <c r="P45" s="772"/>
      <c r="Q45" s="772"/>
      <c r="R45" s="772"/>
      <c r="S45" s="772"/>
      <c r="T45" s="772"/>
      <c r="U45" s="773"/>
    </row>
    <row r="46" spans="2:21">
      <c r="B46" s="722"/>
      <c r="C46" s="723"/>
      <c r="D46" s="707"/>
      <c r="E46" s="707"/>
      <c r="F46" s="707"/>
      <c r="G46" s="707"/>
      <c r="H46" s="707"/>
      <c r="I46" s="707"/>
      <c r="J46" s="707"/>
      <c r="K46" s="707"/>
      <c r="L46" s="707"/>
      <c r="M46" s="707"/>
      <c r="N46" s="707"/>
      <c r="O46" s="707"/>
      <c r="P46" s="707"/>
      <c r="Q46" s="707"/>
      <c r="R46" s="707"/>
      <c r="S46" s="707"/>
      <c r="T46" s="707"/>
      <c r="U46" s="708"/>
    </row>
    <row r="47" spans="2:21" ht="35.25" customHeight="1">
      <c r="B47" s="722"/>
      <c r="C47" s="772" t="s">
        <v>655</v>
      </c>
      <c r="D47" s="772"/>
      <c r="E47" s="772"/>
      <c r="F47" s="772"/>
      <c r="G47" s="772"/>
      <c r="H47" s="772"/>
      <c r="I47" s="772"/>
      <c r="J47" s="772"/>
      <c r="K47" s="772"/>
      <c r="L47" s="772"/>
      <c r="M47" s="772"/>
      <c r="N47" s="772"/>
      <c r="O47" s="772"/>
      <c r="P47" s="772"/>
      <c r="Q47" s="772"/>
      <c r="R47" s="772"/>
      <c r="S47" s="772"/>
      <c r="T47" s="772"/>
      <c r="U47" s="773"/>
    </row>
    <row r="48" spans="2:21">
      <c r="B48" s="722"/>
      <c r="C48" s="723"/>
      <c r="D48" s="707"/>
      <c r="E48" s="707"/>
      <c r="F48" s="707"/>
      <c r="G48" s="707"/>
      <c r="H48" s="707"/>
      <c r="I48" s="707"/>
      <c r="J48" s="707"/>
      <c r="K48" s="707"/>
      <c r="L48" s="707"/>
      <c r="M48" s="707"/>
      <c r="N48" s="707"/>
      <c r="O48" s="707"/>
      <c r="P48" s="707"/>
      <c r="Q48" s="707"/>
      <c r="R48" s="707"/>
      <c r="S48" s="707"/>
      <c r="T48" s="707"/>
      <c r="U48" s="708"/>
    </row>
    <row r="49" spans="2:21" ht="40.5" customHeight="1">
      <c r="B49" s="722"/>
      <c r="C49" s="772" t="s">
        <v>656</v>
      </c>
      <c r="D49" s="772"/>
      <c r="E49" s="772"/>
      <c r="F49" s="772"/>
      <c r="G49" s="772"/>
      <c r="H49" s="772"/>
      <c r="I49" s="772"/>
      <c r="J49" s="772"/>
      <c r="K49" s="772"/>
      <c r="L49" s="772"/>
      <c r="M49" s="772"/>
      <c r="N49" s="772"/>
      <c r="O49" s="772"/>
      <c r="P49" s="772"/>
      <c r="Q49" s="772"/>
      <c r="R49" s="772"/>
      <c r="S49" s="772"/>
      <c r="T49" s="772"/>
      <c r="U49" s="773"/>
    </row>
    <row r="50" spans="2:21">
      <c r="B50" s="722"/>
      <c r="C50" s="723"/>
      <c r="D50" s="707"/>
      <c r="E50" s="707"/>
      <c r="F50" s="707"/>
      <c r="G50" s="707"/>
      <c r="H50" s="707"/>
      <c r="I50" s="707"/>
      <c r="J50" s="707"/>
      <c r="K50" s="707"/>
      <c r="L50" s="707"/>
      <c r="M50" s="707"/>
      <c r="N50" s="707"/>
      <c r="O50" s="707"/>
      <c r="P50" s="707"/>
      <c r="Q50" s="707"/>
      <c r="R50" s="707"/>
      <c r="S50" s="707"/>
      <c r="T50" s="707"/>
      <c r="U50" s="708"/>
    </row>
    <row r="51" spans="2:21" ht="30" customHeight="1">
      <c r="B51" s="722"/>
      <c r="C51" s="772" t="s">
        <v>657</v>
      </c>
      <c r="D51" s="772"/>
      <c r="E51" s="772"/>
      <c r="F51" s="772"/>
      <c r="G51" s="772"/>
      <c r="H51" s="772"/>
      <c r="I51" s="772"/>
      <c r="J51" s="772"/>
      <c r="K51" s="772"/>
      <c r="L51" s="772"/>
      <c r="M51" s="772"/>
      <c r="N51" s="772"/>
      <c r="O51" s="772"/>
      <c r="P51" s="772"/>
      <c r="Q51" s="772"/>
      <c r="R51" s="772"/>
      <c r="S51" s="772"/>
      <c r="T51" s="772"/>
      <c r="U51" s="773"/>
    </row>
    <row r="52" spans="2:21" ht="15.75">
      <c r="B52" s="722"/>
      <c r="C52" s="706"/>
      <c r="D52" s="707"/>
      <c r="E52" s="707"/>
      <c r="F52" s="707"/>
      <c r="G52" s="707"/>
      <c r="H52" s="707"/>
      <c r="I52" s="707"/>
      <c r="J52" s="707"/>
      <c r="K52" s="707"/>
      <c r="L52" s="707"/>
      <c r="M52" s="707"/>
      <c r="N52" s="707"/>
      <c r="O52" s="707"/>
      <c r="P52" s="707"/>
      <c r="Q52" s="707"/>
      <c r="R52" s="707"/>
      <c r="S52" s="707"/>
      <c r="T52" s="707"/>
      <c r="U52" s="708"/>
    </row>
    <row r="53" spans="2:21" ht="31.5" customHeight="1">
      <c r="B53" s="722"/>
      <c r="C53" s="774" t="s">
        <v>670</v>
      </c>
      <c r="D53" s="774"/>
      <c r="E53" s="774"/>
      <c r="F53" s="774"/>
      <c r="G53" s="774"/>
      <c r="H53" s="774"/>
      <c r="I53" s="774"/>
      <c r="J53" s="774"/>
      <c r="K53" s="774"/>
      <c r="L53" s="774"/>
      <c r="M53" s="774"/>
      <c r="N53" s="774"/>
      <c r="O53" s="774"/>
      <c r="P53" s="774"/>
      <c r="Q53" s="774"/>
      <c r="R53" s="774"/>
      <c r="S53" s="774"/>
      <c r="T53" s="774"/>
      <c r="U53" s="779"/>
    </row>
    <row r="54" spans="2:21">
      <c r="B54" s="719"/>
      <c r="C54" s="711"/>
      <c r="D54" s="711"/>
      <c r="E54" s="711"/>
      <c r="F54" s="711"/>
      <c r="G54" s="711"/>
      <c r="H54" s="711"/>
      <c r="I54" s="711"/>
      <c r="J54" s="711"/>
      <c r="K54" s="711"/>
      <c r="L54" s="711"/>
      <c r="M54" s="711"/>
      <c r="N54" s="711"/>
      <c r="O54" s="711"/>
      <c r="P54" s="711"/>
      <c r="Q54" s="711"/>
      <c r="R54" s="711"/>
      <c r="S54" s="711"/>
      <c r="T54" s="711"/>
      <c r="U54" s="712"/>
    </row>
    <row r="55" spans="2:21" ht="48" customHeight="1">
      <c r="B55" s="704" t="s">
        <v>658</v>
      </c>
      <c r="C55" s="782" t="s">
        <v>659</v>
      </c>
      <c r="D55" s="782"/>
      <c r="E55" s="782"/>
      <c r="F55" s="782"/>
      <c r="G55" s="782"/>
      <c r="H55" s="782"/>
      <c r="I55" s="782"/>
      <c r="J55" s="782"/>
      <c r="K55" s="782"/>
      <c r="L55" s="782"/>
      <c r="M55" s="782"/>
      <c r="N55" s="782"/>
      <c r="O55" s="782"/>
      <c r="P55" s="782"/>
      <c r="Q55" s="782"/>
      <c r="R55" s="782"/>
      <c r="S55" s="782"/>
      <c r="T55" s="782"/>
      <c r="U55" s="783"/>
    </row>
    <row r="56" spans="2:21">
      <c r="B56" s="719"/>
      <c r="C56" s="711"/>
      <c r="D56" s="711"/>
      <c r="E56" s="711"/>
      <c r="F56" s="711"/>
      <c r="G56" s="711"/>
      <c r="H56" s="711"/>
      <c r="I56" s="711"/>
      <c r="J56" s="711"/>
      <c r="K56" s="711"/>
      <c r="L56" s="711"/>
      <c r="M56" s="711"/>
      <c r="N56" s="711"/>
      <c r="O56" s="711"/>
      <c r="P56" s="711"/>
      <c r="Q56" s="711"/>
      <c r="R56" s="711"/>
      <c r="S56" s="711"/>
      <c r="T56" s="711"/>
      <c r="U56" s="712"/>
    </row>
    <row r="57" spans="2:21" ht="34.5" customHeight="1">
      <c r="B57" s="704" t="s">
        <v>660</v>
      </c>
      <c r="C57" s="782" t="s">
        <v>661</v>
      </c>
      <c r="D57" s="782"/>
      <c r="E57" s="782"/>
      <c r="F57" s="782"/>
      <c r="G57" s="782"/>
      <c r="H57" s="782"/>
      <c r="I57" s="782"/>
      <c r="J57" s="782"/>
      <c r="K57" s="782"/>
      <c r="L57" s="782"/>
      <c r="M57" s="782"/>
      <c r="N57" s="782"/>
      <c r="O57" s="782"/>
      <c r="P57" s="782"/>
      <c r="Q57" s="782"/>
      <c r="R57" s="782"/>
      <c r="S57" s="782"/>
      <c r="T57" s="782"/>
      <c r="U57" s="783"/>
    </row>
    <row r="58" spans="2:21">
      <c r="B58" s="724"/>
      <c r="C58" s="711"/>
      <c r="D58" s="711"/>
      <c r="E58" s="711"/>
      <c r="F58" s="711"/>
      <c r="G58" s="711"/>
      <c r="H58" s="711"/>
      <c r="I58" s="711"/>
      <c r="J58" s="711"/>
      <c r="K58" s="711"/>
      <c r="L58" s="711"/>
      <c r="M58" s="711"/>
      <c r="N58" s="711"/>
      <c r="O58" s="711"/>
      <c r="P58" s="711"/>
      <c r="Q58" s="711"/>
      <c r="R58" s="711"/>
      <c r="S58" s="711"/>
      <c r="T58" s="711"/>
      <c r="U58" s="712"/>
    </row>
    <row r="59" spans="2:21" ht="30.75" customHeight="1">
      <c r="B59" s="713" t="s">
        <v>662</v>
      </c>
      <c r="C59" s="725" t="s">
        <v>663</v>
      </c>
      <c r="D59" s="726"/>
      <c r="E59" s="726"/>
      <c r="F59" s="726"/>
      <c r="G59" s="726"/>
      <c r="H59" s="726"/>
      <c r="I59" s="726"/>
      <c r="J59" s="726"/>
      <c r="K59" s="726"/>
      <c r="L59" s="726"/>
      <c r="M59" s="726"/>
      <c r="N59" s="726"/>
      <c r="O59" s="726"/>
      <c r="P59" s="726"/>
      <c r="Q59" s="726"/>
      <c r="R59" s="726"/>
      <c r="S59" s="726"/>
      <c r="T59" s="726"/>
      <c r="U59" s="727"/>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4" zoomScale="80" zoomScaleNormal="80" workbookViewId="0">
      <selection activeCell="C19" sqref="C19"/>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87" t="s">
        <v>673</v>
      </c>
      <c r="C3" s="788"/>
      <c r="D3" s="788"/>
      <c r="E3" s="788"/>
      <c r="F3" s="789"/>
      <c r="G3" s="122"/>
    </row>
    <row r="4" spans="2:20" ht="16.5" customHeight="1">
      <c r="B4" s="790"/>
      <c r="C4" s="791"/>
      <c r="D4" s="791"/>
      <c r="E4" s="791"/>
      <c r="F4" s="792"/>
      <c r="G4" s="122"/>
    </row>
    <row r="5" spans="2:20" ht="71.25" customHeight="1">
      <c r="B5" s="790"/>
      <c r="C5" s="791"/>
      <c r="D5" s="791"/>
      <c r="E5" s="791"/>
      <c r="F5" s="792"/>
      <c r="G5" s="122"/>
    </row>
    <row r="6" spans="2:20" ht="21.75" customHeight="1">
      <c r="B6" s="793"/>
      <c r="C6" s="794"/>
      <c r="D6" s="794"/>
      <c r="E6" s="794"/>
      <c r="F6" s="795"/>
      <c r="G6" s="122"/>
    </row>
    <row r="8" spans="2:20" ht="21">
      <c r="B8" s="786" t="s">
        <v>481</v>
      </c>
      <c r="C8" s="786"/>
      <c r="D8" s="786"/>
      <c r="E8" s="786"/>
      <c r="F8" s="786"/>
      <c r="G8" s="786"/>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588</v>
      </c>
      <c r="G12" s="28"/>
      <c r="L12" s="33"/>
      <c r="M12" s="33"/>
      <c r="N12" s="33"/>
      <c r="O12" s="33"/>
      <c r="P12" s="33"/>
      <c r="Q12" s="68"/>
      <c r="S12" s="8"/>
      <c r="T12" s="8"/>
    </row>
    <row r="13" spans="2:20" s="9" customFormat="1" ht="26.25" customHeight="1" thickBot="1">
      <c r="B13" s="102" t="s">
        <v>416</v>
      </c>
      <c r="C13" s="124" t="s">
        <v>627</v>
      </c>
      <c r="G13" s="109"/>
      <c r="L13" s="33"/>
      <c r="M13" s="33"/>
      <c r="N13" s="33"/>
      <c r="O13" s="33"/>
      <c r="P13" s="33"/>
      <c r="Q13" s="68"/>
      <c r="S13" s="8"/>
      <c r="T13" s="8"/>
    </row>
    <row r="14" spans="2:20" s="9" customFormat="1" ht="26.25" customHeight="1" thickBot="1">
      <c r="B14" s="102" t="s">
        <v>416</v>
      </c>
      <c r="C14" s="172" t="s">
        <v>622</v>
      </c>
      <c r="G14" s="123"/>
      <c r="L14" s="33"/>
      <c r="M14" s="33"/>
      <c r="N14" s="33"/>
      <c r="O14" s="33"/>
      <c r="P14" s="33"/>
      <c r="Q14" s="68"/>
      <c r="S14" s="8"/>
      <c r="T14" s="8"/>
    </row>
    <row r="15" spans="2:20" s="9" customFormat="1" ht="26.25" customHeight="1" thickBot="1">
      <c r="B15" s="102" t="s">
        <v>416</v>
      </c>
      <c r="C15" s="172" t="s">
        <v>623</v>
      </c>
      <c r="G15" s="123"/>
      <c r="L15" s="33"/>
      <c r="M15" s="33"/>
      <c r="N15" s="33"/>
      <c r="O15" s="33"/>
      <c r="P15" s="33"/>
      <c r="Q15" s="68"/>
      <c r="S15" s="8"/>
      <c r="T15" s="8"/>
    </row>
    <row r="16" spans="2:20" s="9" customFormat="1" ht="26.25" customHeight="1" thickBot="1">
      <c r="B16" s="102" t="s">
        <v>418</v>
      </c>
      <c r="C16" s="172" t="s">
        <v>624</v>
      </c>
      <c r="G16" s="123"/>
      <c r="L16" s="33"/>
      <c r="M16" s="33"/>
      <c r="N16" s="33"/>
      <c r="O16" s="33"/>
      <c r="P16" s="33"/>
      <c r="Q16" s="68"/>
      <c r="S16" s="8"/>
      <c r="T16" s="8"/>
    </row>
    <row r="17" spans="2:20" s="9" customFormat="1" ht="26.25" customHeight="1" thickBot="1">
      <c r="B17" s="102" t="s">
        <v>416</v>
      </c>
      <c r="C17" s="124" t="s">
        <v>625</v>
      </c>
      <c r="G17" s="109"/>
      <c r="L17" s="33"/>
      <c r="M17" s="33"/>
      <c r="N17" s="33"/>
      <c r="O17" s="33"/>
      <c r="P17" s="33"/>
      <c r="Q17" s="68"/>
      <c r="S17" s="8"/>
      <c r="T17" s="8"/>
    </row>
    <row r="18" spans="2:20" s="9" customFormat="1" ht="26.25" customHeight="1" thickBot="1">
      <c r="B18" s="102" t="s">
        <v>418</v>
      </c>
      <c r="C18" s="124" t="s">
        <v>626</v>
      </c>
      <c r="G18" s="123"/>
      <c r="L18" s="33"/>
      <c r="M18" s="33"/>
      <c r="N18" s="33"/>
      <c r="O18" s="33"/>
      <c r="P18" s="33"/>
      <c r="Q18" s="68"/>
      <c r="S18" s="8"/>
      <c r="T18" s="8"/>
    </row>
    <row r="19" spans="2:20" s="9" customFormat="1" ht="26.25" customHeight="1" thickBot="1">
      <c r="B19" s="102" t="s">
        <v>416</v>
      </c>
      <c r="C19" s="124" t="s">
        <v>628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5" t="s">
        <v>543</v>
      </c>
      <c r="C22" s="651" t="s">
        <v>437</v>
      </c>
      <c r="D22" s="654" t="s">
        <v>443</v>
      </c>
      <c r="E22" s="658" t="s">
        <v>587</v>
      </c>
      <c r="F22" s="654" t="s">
        <v>448</v>
      </c>
      <c r="G22" s="174"/>
      <c r="M22" s="643"/>
      <c r="T22" s="643"/>
    </row>
    <row r="23" spans="2:20" s="103" customFormat="1" ht="35.25" customHeight="1">
      <c r="B23" s="646" t="s">
        <v>458</v>
      </c>
      <c r="C23" s="652" t="s">
        <v>438</v>
      </c>
      <c r="D23" s="655" t="s">
        <v>444</v>
      </c>
      <c r="E23" s="659" t="s">
        <v>587</v>
      </c>
      <c r="F23" s="655" t="s">
        <v>448</v>
      </c>
      <c r="G23" s="174"/>
      <c r="M23" s="643"/>
      <c r="T23" s="643"/>
    </row>
    <row r="24" spans="2:20" s="103" customFormat="1" ht="34.5" customHeight="1">
      <c r="B24" s="646" t="s">
        <v>455</v>
      </c>
      <c r="C24" s="652" t="s">
        <v>438</v>
      </c>
      <c r="D24" s="655" t="s">
        <v>445</v>
      </c>
      <c r="E24" s="659" t="s">
        <v>587</v>
      </c>
      <c r="F24" s="655" t="s">
        <v>448</v>
      </c>
      <c r="G24" s="174"/>
      <c r="M24" s="643"/>
      <c r="T24" s="643"/>
    </row>
    <row r="25" spans="2:20" s="103" customFormat="1" ht="32.25" customHeight="1">
      <c r="B25" s="647" t="s">
        <v>456</v>
      </c>
      <c r="C25" s="652" t="s">
        <v>437</v>
      </c>
      <c r="D25" s="655" t="s">
        <v>446</v>
      </c>
      <c r="E25" s="660" t="s">
        <v>606</v>
      </c>
      <c r="F25" s="663"/>
      <c r="G25" s="174"/>
      <c r="M25" s="643"/>
      <c r="T25" s="643"/>
    </row>
    <row r="26" spans="2:20" s="103" customFormat="1" ht="30.75" customHeight="1">
      <c r="B26" s="648" t="s">
        <v>541</v>
      </c>
      <c r="C26" s="652" t="s">
        <v>437</v>
      </c>
      <c r="D26" s="655"/>
      <c r="E26" s="660"/>
      <c r="F26" s="663"/>
      <c r="G26" s="174"/>
      <c r="M26" s="643"/>
      <c r="T26" s="643"/>
    </row>
    <row r="27" spans="2:20" s="103" customFormat="1" ht="32.25" customHeight="1">
      <c r="B27" s="649" t="s">
        <v>542</v>
      </c>
      <c r="C27" s="652" t="s">
        <v>437</v>
      </c>
      <c r="D27" s="656" t="s">
        <v>538</v>
      </c>
      <c r="E27" s="660"/>
      <c r="F27" s="663"/>
      <c r="G27" s="174"/>
      <c r="M27" s="643"/>
      <c r="T27" s="643"/>
    </row>
    <row r="28" spans="2:20" s="103" customFormat="1" ht="27" customHeight="1">
      <c r="B28" s="647" t="s">
        <v>457</v>
      </c>
      <c r="C28" s="652" t="s">
        <v>440</v>
      </c>
      <c r="D28" s="655" t="s">
        <v>482</v>
      </c>
      <c r="E28" s="660" t="s">
        <v>459</v>
      </c>
      <c r="F28" s="663"/>
      <c r="G28" s="174"/>
      <c r="M28" s="643"/>
      <c r="T28" s="643"/>
    </row>
    <row r="29" spans="2:20" s="103" customFormat="1" ht="27" customHeight="1">
      <c r="B29" s="649" t="s">
        <v>452</v>
      </c>
      <c r="C29" s="652" t="s">
        <v>437</v>
      </c>
      <c r="D29" s="655"/>
      <c r="E29" s="660"/>
      <c r="F29" s="655" t="s">
        <v>407</v>
      </c>
      <c r="G29" s="174"/>
      <c r="M29" s="643"/>
      <c r="T29" s="643"/>
    </row>
    <row r="30" spans="2:20" s="103" customFormat="1" ht="32.25" customHeight="1">
      <c r="B30" s="647" t="s">
        <v>207</v>
      </c>
      <c r="C30" s="652" t="s">
        <v>442</v>
      </c>
      <c r="D30" s="655" t="s">
        <v>555</v>
      </c>
      <c r="E30" s="661"/>
      <c r="F30" s="655" t="s">
        <v>554</v>
      </c>
      <c r="G30" s="644"/>
      <c r="M30" s="643"/>
    </row>
    <row r="31" spans="2:20" s="103" customFormat="1" ht="27.75" customHeight="1">
      <c r="B31" s="650" t="s">
        <v>539</v>
      </c>
      <c r="C31" s="653" t="s">
        <v>441</v>
      </c>
      <c r="D31" s="657"/>
      <c r="E31" s="662"/>
      <c r="F31" s="657"/>
      <c r="G31" s="644"/>
      <c r="M31" s="643"/>
    </row>
    <row r="32" spans="2:20" s="103" customFormat="1" ht="23.25" customHeight="1">
      <c r="C32" s="175"/>
      <c r="D32" s="175"/>
      <c r="E32" s="175"/>
      <c r="G32" s="644"/>
      <c r="M32" s="643"/>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415</v>
      </c>
      <c r="E1" s="120" t="s">
        <v>450</v>
      </c>
      <c r="F1" s="120" t="s">
        <v>549</v>
      </c>
      <c r="G1" s="120" t="s">
        <v>570</v>
      </c>
      <c r="H1" s="120" t="s">
        <v>581</v>
      </c>
    </row>
    <row r="2" spans="1:8">
      <c r="A2" s="12" t="s">
        <v>29</v>
      </c>
      <c r="B2" s="12" t="s">
        <v>27</v>
      </c>
      <c r="C2" s="10">
        <v>2006</v>
      </c>
      <c r="D2" s="12" t="s">
        <v>416</v>
      </c>
      <c r="E2" s="10">
        <f>'2. LRAMVA Threshold'!D9</f>
        <v>2015</v>
      </c>
      <c r="F2" s="26" t="s">
        <v>170</v>
      </c>
      <c r="G2" s="12" t="s">
        <v>571</v>
      </c>
      <c r="H2" s="12" t="s">
        <v>589</v>
      </c>
    </row>
    <row r="3" spans="1:8">
      <c r="A3" s="12" t="s">
        <v>371</v>
      </c>
      <c r="B3" s="12" t="s">
        <v>27</v>
      </c>
      <c r="C3" s="10">
        <v>2007</v>
      </c>
      <c r="D3" s="12" t="s">
        <v>417</v>
      </c>
      <c r="E3" s="10">
        <f>'2. LRAMVA Threshold'!D24</f>
        <v>0</v>
      </c>
      <c r="F3" s="12" t="s">
        <v>550</v>
      </c>
      <c r="G3" s="12" t="s">
        <v>572</v>
      </c>
      <c r="H3" s="12" t="s">
        <v>582</v>
      </c>
    </row>
    <row r="4" spans="1:8">
      <c r="A4" s="12" t="s">
        <v>372</v>
      </c>
      <c r="B4" s="12" t="s">
        <v>28</v>
      </c>
      <c r="C4" s="10">
        <v>2008</v>
      </c>
      <c r="D4" s="12" t="s">
        <v>418</v>
      </c>
      <c r="F4" s="12" t="s">
        <v>169</v>
      </c>
      <c r="G4" s="12" t="s">
        <v>573</v>
      </c>
    </row>
    <row r="5" spans="1:8">
      <c r="A5" s="12" t="s">
        <v>373</v>
      </c>
      <c r="B5" s="12" t="s">
        <v>28</v>
      </c>
      <c r="C5" s="10">
        <v>2009</v>
      </c>
      <c r="F5" s="12" t="s">
        <v>368</v>
      </c>
      <c r="G5" s="12" t="s">
        <v>574</v>
      </c>
    </row>
    <row r="6" spans="1:8">
      <c r="A6" s="12" t="s">
        <v>374</v>
      </c>
      <c r="B6" s="12" t="s">
        <v>28</v>
      </c>
      <c r="C6" s="10">
        <v>2010</v>
      </c>
      <c r="F6" s="12" t="s">
        <v>369</v>
      </c>
      <c r="G6" s="12" t="s">
        <v>575</v>
      </c>
    </row>
    <row r="7" spans="1:8">
      <c r="A7" s="12" t="s">
        <v>375</v>
      </c>
      <c r="B7" s="12" t="s">
        <v>28</v>
      </c>
      <c r="C7" s="10">
        <v>2011</v>
      </c>
      <c r="F7" s="12" t="s">
        <v>370</v>
      </c>
      <c r="G7" s="12" t="s">
        <v>576</v>
      </c>
    </row>
    <row r="8" spans="1:8">
      <c r="A8" s="12" t="s">
        <v>376</v>
      </c>
      <c r="B8" s="12" t="s">
        <v>28</v>
      </c>
      <c r="C8" s="10">
        <v>2012</v>
      </c>
      <c r="F8" s="12" t="s">
        <v>558</v>
      </c>
      <c r="G8" s="12" t="s">
        <v>577</v>
      </c>
    </row>
    <row r="9" spans="1:8">
      <c r="A9" s="12" t="s">
        <v>377</v>
      </c>
      <c r="B9" s="12" t="s">
        <v>28</v>
      </c>
      <c r="C9" s="10">
        <v>2013</v>
      </c>
      <c r="G9" s="12" t="s">
        <v>578</v>
      </c>
    </row>
    <row r="10" spans="1:8">
      <c r="A10" s="12" t="s">
        <v>378</v>
      </c>
      <c r="B10" s="12" t="s">
        <v>28</v>
      </c>
      <c r="C10" s="10">
        <v>2014</v>
      </c>
      <c r="G10" s="12" t="s">
        <v>579</v>
      </c>
    </row>
    <row r="11" spans="1:8">
      <c r="A11" s="12" t="s">
        <v>379</v>
      </c>
      <c r="B11" s="12" t="s">
        <v>28</v>
      </c>
      <c r="C11" s="10">
        <v>2015</v>
      </c>
      <c r="G11" s="12" t="s">
        <v>580</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topLeftCell="A43" zoomScale="85" zoomScaleNormal="85" workbookViewId="0">
      <selection activeCell="D88" sqref="D88"/>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7" t="s">
        <v>551</v>
      </c>
      <c r="D6" s="17"/>
      <c r="E6" s="9"/>
      <c r="T6" s="9"/>
      <c r="V6" s="8"/>
    </row>
    <row r="7" spans="2:22" ht="21" customHeight="1">
      <c r="B7" s="535"/>
      <c r="C7" s="17"/>
      <c r="D7" s="17"/>
      <c r="E7" s="9"/>
      <c r="T7" s="9"/>
      <c r="V7" s="8"/>
    </row>
    <row r="8" spans="2:22" ht="24.75" customHeight="1">
      <c r="B8" s="117" t="s">
        <v>239</v>
      </c>
      <c r="C8" s="189" t="s">
        <v>721</v>
      </c>
      <c r="D8" s="599"/>
      <c r="E8" s="9"/>
      <c r="T8" s="9"/>
      <c r="V8" s="8"/>
    </row>
    <row r="9" spans="2:22" ht="41.25" customHeight="1">
      <c r="B9" s="549" t="s">
        <v>520</v>
      </c>
      <c r="C9" s="545"/>
      <c r="D9" s="543"/>
      <c r="E9" s="543"/>
      <c r="F9" s="543"/>
      <c r="G9" s="543"/>
      <c r="H9" s="543"/>
      <c r="I9" s="543"/>
      <c r="J9" s="544"/>
      <c r="K9" s="544"/>
      <c r="L9" s="544"/>
      <c r="M9" s="18"/>
      <c r="T9" s="9"/>
      <c r="V9" s="8"/>
    </row>
    <row r="10" spans="2:22" ht="10.5" customHeight="1">
      <c r="B10" s="549"/>
      <c r="C10" s="545"/>
      <c r="D10" s="543"/>
      <c r="E10" s="543"/>
      <c r="F10" s="543"/>
      <c r="G10" s="543"/>
      <c r="H10" s="543"/>
      <c r="I10" s="543"/>
      <c r="J10" s="544"/>
      <c r="K10" s="544"/>
      <c r="L10" s="544"/>
      <c r="M10" s="18"/>
      <c r="T10" s="9"/>
      <c r="V10" s="8"/>
    </row>
    <row r="11" spans="2:22" s="547" customFormat="1" ht="26.25" customHeight="1">
      <c r="B11" s="566" t="s">
        <v>556</v>
      </c>
      <c r="C11" s="565"/>
      <c r="D11" s="565"/>
      <c r="E11" s="565"/>
      <c r="F11" s="565"/>
      <c r="G11" s="565"/>
      <c r="H11" s="565"/>
      <c r="T11" s="548"/>
      <c r="U11" s="548"/>
    </row>
    <row r="12" spans="2:22" s="32" customFormat="1" ht="18.75" customHeight="1">
      <c r="B12" s="542"/>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0" t="s">
        <v>696</v>
      </c>
      <c r="E14" s="130"/>
      <c r="F14" s="124" t="s">
        <v>548</v>
      </c>
      <c r="H14" s="540" t="s">
        <v>717</v>
      </c>
      <c r="J14" s="124" t="s">
        <v>515</v>
      </c>
      <c r="L14" s="132">
        <v>510390</v>
      </c>
      <c r="N14" s="103"/>
      <c r="Q14" s="99"/>
      <c r="R14" s="96"/>
    </row>
    <row r="15" spans="2:22" ht="26.25" customHeight="1" thickBot="1">
      <c r="B15" s="124" t="s">
        <v>424</v>
      </c>
      <c r="C15" s="106"/>
      <c r="D15" s="540" t="s">
        <v>720</v>
      </c>
      <c r="F15" s="124" t="s">
        <v>414</v>
      </c>
      <c r="G15" s="127"/>
      <c r="H15" s="540" t="s">
        <v>718</v>
      </c>
      <c r="I15" s="17"/>
      <c r="J15" s="124" t="s">
        <v>516</v>
      </c>
      <c r="L15" s="132"/>
      <c r="M15" s="103"/>
      <c r="Q15" s="108"/>
      <c r="R15" s="96"/>
    </row>
    <row r="16" spans="2:22" ht="28.5" customHeight="1" thickBot="1">
      <c r="B16" s="124" t="s">
        <v>454</v>
      </c>
      <c r="C16" s="106"/>
      <c r="D16" s="541" t="s">
        <v>178</v>
      </c>
      <c r="E16" s="103"/>
      <c r="F16" s="124" t="s">
        <v>434</v>
      </c>
      <c r="G16" s="125"/>
      <c r="H16" s="541" t="s">
        <v>719</v>
      </c>
      <c r="I16" s="103"/>
      <c r="K16" s="195"/>
      <c r="L16" s="195"/>
      <c r="M16" s="195"/>
      <c r="N16" s="195"/>
      <c r="Q16" s="115"/>
      <c r="R16" s="96"/>
    </row>
    <row r="17" spans="1:21" ht="29.25" customHeight="1">
      <c r="B17" s="124" t="s">
        <v>421</v>
      </c>
      <c r="C17" s="106"/>
      <c r="D17" s="731">
        <v>18864</v>
      </c>
      <c r="E17" s="121"/>
      <c r="F17" s="738" t="s">
        <v>675</v>
      </c>
      <c r="G17" s="195"/>
      <c r="H17" s="732">
        <v>4</v>
      </c>
      <c r="I17" s="17"/>
      <c r="M17" s="195"/>
      <c r="N17" s="195"/>
      <c r="P17" s="99"/>
      <c r="Q17" s="99"/>
      <c r="R17" s="96"/>
    </row>
    <row r="18" spans="1:21" s="28" customFormat="1" ht="29.25" customHeight="1">
      <c r="B18" s="124"/>
      <c r="C18" s="733"/>
      <c r="D18" s="730"/>
      <c r="E18" s="734"/>
      <c r="F18" s="729"/>
      <c r="G18" s="735"/>
      <c r="H18" s="736"/>
      <c r="I18" s="163"/>
      <c r="M18" s="735"/>
      <c r="N18" s="735"/>
      <c r="P18" s="735"/>
      <c r="Q18" s="735"/>
      <c r="R18" s="737"/>
      <c r="T18" s="37"/>
      <c r="U18" s="37"/>
    </row>
    <row r="19" spans="1:21" ht="27.75" customHeight="1" thickBot="1">
      <c r="E19" s="9"/>
      <c r="F19" s="124" t="s">
        <v>435</v>
      </c>
      <c r="G19" s="601" t="s">
        <v>363</v>
      </c>
      <c r="H19" s="242">
        <f>SUM(R54,R57,R60,R63,R66,R69,R72)</f>
        <v>458591.17717467912</v>
      </c>
      <c r="I19" s="17"/>
      <c r="J19" s="115"/>
      <c r="K19" s="115"/>
      <c r="L19" s="115"/>
      <c r="M19" s="115"/>
      <c r="N19" s="115"/>
      <c r="P19" s="115"/>
      <c r="Q19" s="115"/>
      <c r="R19" s="96"/>
    </row>
    <row r="20" spans="1:21" ht="27.75" customHeight="1" thickBot="1">
      <c r="E20" s="9"/>
      <c r="F20" s="124" t="s">
        <v>436</v>
      </c>
      <c r="G20" s="601" t="s">
        <v>364</v>
      </c>
      <c r="H20" s="131">
        <f>-SUM(R55,R58,R61,R64,R67,R70,R73)</f>
        <v>59384.700000000004</v>
      </c>
      <c r="I20" s="17"/>
      <c r="J20" s="115"/>
      <c r="P20" s="115"/>
      <c r="Q20" s="115"/>
      <c r="R20" s="96"/>
    </row>
    <row r="21" spans="1:21" ht="27.75" customHeight="1" thickBot="1">
      <c r="C21" s="32"/>
      <c r="D21" s="32"/>
      <c r="E21" s="32"/>
      <c r="F21" s="124" t="s">
        <v>408</v>
      </c>
      <c r="G21" s="601" t="s">
        <v>365</v>
      </c>
      <c r="H21" s="188">
        <f>R84</f>
        <v>31413.325491106822</v>
      </c>
      <c r="I21" s="103"/>
      <c r="P21" s="115"/>
      <c r="Q21" s="115"/>
      <c r="R21" s="96"/>
    </row>
    <row r="22" spans="1:21" ht="27.75" customHeight="1">
      <c r="C22" s="32"/>
      <c r="D22" s="32"/>
      <c r="E22" s="32"/>
      <c r="F22" s="124" t="s">
        <v>510</v>
      </c>
      <c r="G22" s="601" t="s">
        <v>449</v>
      </c>
      <c r="H22" s="188">
        <f>H19-H20+H21</f>
        <v>430619.80266578594</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17" customHeight="1">
      <c r="A26" s="28"/>
      <c r="B26" s="798" t="s">
        <v>682</v>
      </c>
      <c r="C26" s="798"/>
      <c r="D26" s="798"/>
      <c r="E26" s="798"/>
      <c r="F26" s="798"/>
      <c r="G26" s="798"/>
    </row>
    <row r="27" spans="1:21" ht="14.25" customHeight="1">
      <c r="A27" s="28"/>
      <c r="B27" s="546"/>
      <c r="C27" s="546"/>
      <c r="D27" s="536"/>
      <c r="E27" s="536"/>
      <c r="F27" s="536"/>
      <c r="G27" s="546"/>
    </row>
    <row r="28" spans="1:21" s="17" customFormat="1" ht="27" customHeight="1">
      <c r="B28" s="799" t="s">
        <v>507</v>
      </c>
      <c r="C28" s="800"/>
      <c r="D28" s="133" t="s">
        <v>41</v>
      </c>
      <c r="E28" s="134" t="s">
        <v>672</v>
      </c>
      <c r="F28" s="134" t="s">
        <v>408</v>
      </c>
      <c r="G28" s="135" t="s">
        <v>409</v>
      </c>
      <c r="T28" s="136"/>
      <c r="U28" s="136"/>
    </row>
    <row r="29" spans="1:21" ht="20.25" customHeight="1">
      <c r="B29" s="796" t="s">
        <v>689</v>
      </c>
      <c r="C29" s="797"/>
      <c r="D29" s="636" t="s">
        <v>27</v>
      </c>
      <c r="E29" s="138">
        <f>SUM(D54:D74)</f>
        <v>243229.22947875183</v>
      </c>
      <c r="F29" s="139">
        <f>D84</f>
        <v>17876.112836359789</v>
      </c>
      <c r="G29" s="138">
        <f t="shared" ref="G29:G35" si="0">E29+F29</f>
        <v>261105.34231511163</v>
      </c>
    </row>
    <row r="30" spans="1:21" ht="20.25" customHeight="1">
      <c r="B30" s="796" t="s">
        <v>687</v>
      </c>
      <c r="C30" s="797"/>
      <c r="D30" s="636" t="s">
        <v>27</v>
      </c>
      <c r="E30" s="140">
        <f>SUM(E54:E74)</f>
        <v>43005.609399287576</v>
      </c>
      <c r="F30" s="141">
        <f>E84</f>
        <v>3369.6520636637879</v>
      </c>
      <c r="G30" s="140">
        <f t="shared" si="0"/>
        <v>46375.261462951363</v>
      </c>
    </row>
    <row r="31" spans="1:21" ht="20.25" customHeight="1">
      <c r="B31" s="796" t="s">
        <v>688</v>
      </c>
      <c r="C31" s="797"/>
      <c r="D31" s="636" t="s">
        <v>700</v>
      </c>
      <c r="E31" s="140">
        <f>SUM(F54:F74)</f>
        <v>-3391.0673039110607</v>
      </c>
      <c r="F31" s="141">
        <f>F84</f>
        <v>-132.07494370490798</v>
      </c>
      <c r="G31" s="140">
        <f t="shared" si="0"/>
        <v>-3523.1422476159687</v>
      </c>
    </row>
    <row r="32" spans="1:21" ht="20.25" customHeight="1">
      <c r="B32" s="796" t="s">
        <v>703</v>
      </c>
      <c r="C32" s="797"/>
      <c r="D32" s="636" t="s">
        <v>27</v>
      </c>
      <c r="E32" s="140">
        <f>SUM(G54:G74)</f>
        <v>116362.70560055083</v>
      </c>
      <c r="F32" s="141">
        <f>G84</f>
        <v>10299.635534788154</v>
      </c>
      <c r="G32" s="140">
        <f t="shared" si="0"/>
        <v>126662.341135339</v>
      </c>
    </row>
    <row r="33" spans="2:22" ht="20.25" customHeight="1">
      <c r="B33" s="796"/>
      <c r="C33" s="797"/>
      <c r="D33" s="636"/>
      <c r="E33" s="140">
        <f>SUM(H54:H83)</f>
        <v>0</v>
      </c>
      <c r="F33" s="141">
        <f>H84</f>
        <v>0</v>
      </c>
      <c r="G33" s="140">
        <f t="shared" si="0"/>
        <v>0</v>
      </c>
    </row>
    <row r="34" spans="2:22" ht="20.25" customHeight="1">
      <c r="B34" s="796"/>
      <c r="C34" s="797"/>
      <c r="D34" s="636"/>
      <c r="E34" s="140">
        <f>SUM(I54:I83)</f>
        <v>0</v>
      </c>
      <c r="F34" s="141">
        <f>I84</f>
        <v>0</v>
      </c>
      <c r="G34" s="140">
        <f t="shared" si="0"/>
        <v>0</v>
      </c>
    </row>
    <row r="35" spans="2:22" ht="20.25" customHeight="1">
      <c r="B35" s="796"/>
      <c r="C35" s="797"/>
      <c r="D35" s="636"/>
      <c r="E35" s="140">
        <f>SUM(J54:J83)</f>
        <v>0</v>
      </c>
      <c r="F35" s="141">
        <f>J84</f>
        <v>0</v>
      </c>
      <c r="G35" s="140">
        <f t="shared" si="0"/>
        <v>0</v>
      </c>
    </row>
    <row r="36" spans="2:22" ht="20.25" customHeight="1">
      <c r="B36" s="796"/>
      <c r="C36" s="797"/>
      <c r="D36" s="636"/>
      <c r="E36" s="140">
        <f>SUM(K54:K83)</f>
        <v>0</v>
      </c>
      <c r="F36" s="141">
        <f>K84</f>
        <v>0</v>
      </c>
      <c r="G36" s="140">
        <f t="shared" ref="G36:G42" si="1">E36+F36</f>
        <v>0</v>
      </c>
    </row>
    <row r="37" spans="2:22" ht="20.25" customHeight="1">
      <c r="B37" s="796"/>
      <c r="C37" s="797"/>
      <c r="D37" s="636"/>
      <c r="E37" s="140">
        <f>SUM(L54:L83)</f>
        <v>0</v>
      </c>
      <c r="F37" s="141">
        <f>L84</f>
        <v>0</v>
      </c>
      <c r="G37" s="140">
        <f t="shared" si="1"/>
        <v>0</v>
      </c>
    </row>
    <row r="38" spans="2:22" ht="20.25" customHeight="1">
      <c r="B38" s="796"/>
      <c r="C38" s="797"/>
      <c r="D38" s="636"/>
      <c r="E38" s="140">
        <f>SUM(M54:M83)</f>
        <v>0</v>
      </c>
      <c r="F38" s="141">
        <f>M84</f>
        <v>0</v>
      </c>
      <c r="G38" s="140">
        <f t="shared" si="1"/>
        <v>0</v>
      </c>
    </row>
    <row r="39" spans="2:22" ht="20.25" customHeight="1">
      <c r="B39" s="796"/>
      <c r="C39" s="797"/>
      <c r="D39" s="636"/>
      <c r="E39" s="140">
        <f>SUM(N54:N83)</f>
        <v>0</v>
      </c>
      <c r="F39" s="141">
        <f>N84</f>
        <v>0</v>
      </c>
      <c r="G39" s="140">
        <f t="shared" si="1"/>
        <v>0</v>
      </c>
    </row>
    <row r="40" spans="2:22" ht="20.25" customHeight="1">
      <c r="B40" s="796"/>
      <c r="C40" s="797"/>
      <c r="D40" s="636"/>
      <c r="E40" s="140">
        <f>SUM(O54:O83)</f>
        <v>0</v>
      </c>
      <c r="F40" s="141">
        <f>O84</f>
        <v>0</v>
      </c>
      <c r="G40" s="140">
        <f t="shared" si="1"/>
        <v>0</v>
      </c>
    </row>
    <row r="41" spans="2:22" ht="20.25" customHeight="1">
      <c r="B41" s="796"/>
      <c r="C41" s="797"/>
      <c r="D41" s="636"/>
      <c r="E41" s="140">
        <f>SUM(P54:P83)</f>
        <v>0</v>
      </c>
      <c r="F41" s="141">
        <f>P84</f>
        <v>0</v>
      </c>
      <c r="G41" s="140">
        <f t="shared" si="1"/>
        <v>0</v>
      </c>
    </row>
    <row r="42" spans="2:22" ht="20.25" customHeight="1">
      <c r="B42" s="796"/>
      <c r="C42" s="797"/>
      <c r="D42" s="637"/>
      <c r="E42" s="142">
        <f>SUM(Q54:Q83)</f>
        <v>0</v>
      </c>
      <c r="F42" s="143">
        <f>Q84</f>
        <v>0</v>
      </c>
      <c r="G42" s="142">
        <f t="shared" si="1"/>
        <v>0</v>
      </c>
    </row>
    <row r="43" spans="2:22" s="8" customFormat="1" ht="21" customHeight="1">
      <c r="B43" s="801" t="s">
        <v>26</v>
      </c>
      <c r="C43" s="802"/>
      <c r="D43" s="137"/>
      <c r="E43" s="144">
        <f>SUM(E29:E42)</f>
        <v>399206.47717467917</v>
      </c>
      <c r="F43" s="144">
        <f>SUM(F29:F42)</f>
        <v>31413.325491106822</v>
      </c>
      <c r="G43" s="144">
        <f>SUM(G29:G42)</f>
        <v>430619.802665786</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5"/>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8" t="s">
        <v>609</v>
      </c>
      <c r="C48" s="798"/>
      <c r="D48" s="798"/>
      <c r="E48" s="798"/>
      <c r="F48" s="798"/>
      <c r="G48" s="798"/>
      <c r="H48" s="798"/>
      <c r="I48" s="798"/>
      <c r="J48" s="798"/>
      <c r="K48" s="798"/>
      <c r="L48" s="798"/>
      <c r="M48" s="615"/>
      <c r="N48" s="105"/>
      <c r="O48" s="105"/>
      <c r="P48" s="105"/>
      <c r="Q48" s="105"/>
      <c r="R48" s="105"/>
      <c r="T48" s="37"/>
      <c r="U48" s="19"/>
      <c r="V48" s="38"/>
    </row>
    <row r="49" spans="2:22" s="28" customFormat="1" ht="40.9" customHeight="1">
      <c r="B49" s="798" t="s">
        <v>564</v>
      </c>
      <c r="C49" s="798"/>
      <c r="D49" s="798"/>
      <c r="E49" s="798"/>
      <c r="F49" s="798"/>
      <c r="G49" s="798"/>
      <c r="H49" s="798"/>
      <c r="I49" s="798"/>
      <c r="J49" s="798"/>
      <c r="K49" s="798"/>
      <c r="L49" s="798"/>
      <c r="M49" s="615"/>
      <c r="N49" s="105"/>
      <c r="O49" s="105"/>
      <c r="P49" s="105"/>
      <c r="Q49" s="105"/>
      <c r="R49" s="105"/>
      <c r="T49" s="37"/>
      <c r="U49" s="19"/>
      <c r="V49" s="38"/>
    </row>
    <row r="50" spans="2:22" s="28" customFormat="1" ht="18" customHeight="1">
      <c r="B50" s="798" t="s">
        <v>681</v>
      </c>
      <c r="C50" s="798"/>
      <c r="D50" s="798"/>
      <c r="E50" s="798"/>
      <c r="F50" s="798"/>
      <c r="G50" s="798"/>
      <c r="H50" s="798"/>
      <c r="I50" s="798"/>
      <c r="J50" s="798"/>
      <c r="K50" s="798"/>
      <c r="L50" s="798"/>
      <c r="M50" s="615"/>
      <c r="N50" s="105"/>
      <c r="O50" s="105"/>
      <c r="P50" s="105"/>
      <c r="Q50" s="105"/>
      <c r="R50" s="105"/>
      <c r="T50" s="37"/>
      <c r="U50" s="19"/>
      <c r="V50" s="38"/>
    </row>
    <row r="51" spans="2:22" ht="15" customHeight="1">
      <c r="B51" s="611"/>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R1 (kWh)</v>
      </c>
      <c r="E52" s="135" t="str">
        <f>IF($B30&lt;&gt;"",$B30,"")</f>
        <v>Seasonal (kWh)</v>
      </c>
      <c r="F52" s="135" t="str">
        <f>IF($B31&lt;&gt;"",$B31,"")</f>
        <v>R2 (kW)</v>
      </c>
      <c r="G52" s="135" t="str">
        <f>IF($B32&lt;&gt;"",$B32,"")</f>
        <v>Street Lights (kWh)</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3"/>
      <c r="C53" s="574"/>
      <c r="D53" s="574" t="str">
        <f>D29</f>
        <v>kWh</v>
      </c>
      <c r="E53" s="574" t="str">
        <f>D30</f>
        <v>kWh</v>
      </c>
      <c r="F53" s="574" t="str">
        <f>D31</f>
        <v>kw</v>
      </c>
      <c r="G53" s="574" t="str">
        <f>D32</f>
        <v>kWh</v>
      </c>
      <c r="H53" s="574">
        <f>D33</f>
        <v>0</v>
      </c>
      <c r="I53" s="574">
        <f>D34</f>
        <v>0</v>
      </c>
      <c r="J53" s="574">
        <f>D35</f>
        <v>0</v>
      </c>
      <c r="K53" s="574">
        <f>D36</f>
        <v>0</v>
      </c>
      <c r="L53" s="574">
        <f>D37</f>
        <v>0</v>
      </c>
      <c r="M53" s="574">
        <f>D38</f>
        <v>0</v>
      </c>
      <c r="N53" s="574">
        <f>D39</f>
        <v>0</v>
      </c>
      <c r="O53" s="574">
        <f>D40</f>
        <v>0</v>
      </c>
      <c r="P53" s="574">
        <f>D41</f>
        <v>0</v>
      </c>
      <c r="Q53" s="574">
        <f>D42</f>
        <v>0</v>
      </c>
      <c r="R53" s="575"/>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3" t="s">
        <v>67</v>
      </c>
      <c r="C56" s="619"/>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3" t="s">
        <v>67</v>
      </c>
      <c r="C59" s="619"/>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3" t="s">
        <v>67</v>
      </c>
      <c r="C62" s="619"/>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3" t="s">
        <v>67</v>
      </c>
      <c r="C65" s="619"/>
      <c r="D65" s="160"/>
      <c r="E65" s="160"/>
      <c r="F65" s="160"/>
      <c r="G65" s="160"/>
      <c r="H65" s="160"/>
      <c r="I65" s="160"/>
      <c r="J65" s="160"/>
      <c r="K65" s="161"/>
      <c r="L65" s="161"/>
      <c r="M65" s="161"/>
      <c r="N65" s="161"/>
      <c r="O65" s="161"/>
      <c r="P65" s="161"/>
      <c r="Q65" s="161"/>
      <c r="R65" s="162"/>
      <c r="U65" s="159"/>
      <c r="V65" s="153"/>
    </row>
    <row r="66" spans="2:22" s="163" customFormat="1">
      <c r="B66" s="154" t="s">
        <v>94</v>
      </c>
      <c r="C66" s="533"/>
      <c r="D66" s="164">
        <f>'5.  2015-2020 LRAM'!Y204</f>
        <v>46533.320134480586</v>
      </c>
      <c r="E66" s="164">
        <f>'5.  2015-2020 LRAM'!Z204</f>
        <v>7054.7012098750165</v>
      </c>
      <c r="F66" s="164">
        <f>'5.  2015-2020 LRAM'!AA204</f>
        <v>1038.9963103296502</v>
      </c>
      <c r="G66" s="164">
        <f>'5.  2015-2020 LRAM'!AB204</f>
        <v>12813.037558276521</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67440.055212961772</v>
      </c>
      <c r="U66" s="152"/>
      <c r="V66" s="153"/>
    </row>
    <row r="67" spans="2:22" s="163" customFormat="1">
      <c r="B67" s="154" t="s">
        <v>93</v>
      </c>
      <c r="C67" s="155"/>
      <c r="D67" s="164">
        <f>-'5.  2015-2020 LRAM'!Y205</f>
        <v>-13169.364000000001</v>
      </c>
      <c r="E67" s="164">
        <f>-'5.  2015-2020 LRAM'!Z205</f>
        <v>-4295.8152</v>
      </c>
      <c r="F67" s="164">
        <f>-'5.  2015-2020 LRAM'!AA205</f>
        <v>-2356.0529999999999</v>
      </c>
      <c r="G67" s="164">
        <f>-'5.  2015-2020 LRAM'!AB205</f>
        <v>-540.25260000000003</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-20361.484800000002</v>
      </c>
      <c r="S67" s="158"/>
      <c r="U67" s="152"/>
      <c r="V67" s="153"/>
    </row>
    <row r="68" spans="2:22" s="136" customFormat="1">
      <c r="B68" s="623" t="s">
        <v>67</v>
      </c>
      <c r="C68" s="619"/>
      <c r="D68" s="160"/>
      <c r="E68" s="160"/>
      <c r="F68" s="160"/>
      <c r="G68" s="160"/>
      <c r="H68" s="160"/>
      <c r="I68" s="160"/>
      <c r="J68" s="160"/>
      <c r="K68" s="161"/>
      <c r="L68" s="161"/>
      <c r="M68" s="161"/>
      <c r="N68" s="161"/>
      <c r="O68" s="161"/>
      <c r="P68" s="161"/>
      <c r="Q68" s="161"/>
      <c r="R68" s="162"/>
      <c r="U68" s="159"/>
      <c r="V68" s="153"/>
    </row>
    <row r="69" spans="2:22" s="163" customFormat="1">
      <c r="B69" s="154" t="s">
        <v>225</v>
      </c>
      <c r="C69" s="533"/>
      <c r="D69" s="156">
        <f>'5.  2015-2020 LRAM'!Y388</f>
        <v>84959.728970686265</v>
      </c>
      <c r="E69" s="156">
        <f>'5.  2015-2020 LRAM'!Z388</f>
        <v>16313.420398262602</v>
      </c>
      <c r="F69" s="156">
        <f>'5.  2015-2020 LRAM'!AA388</f>
        <v>1141.5488349793586</v>
      </c>
      <c r="G69" s="156">
        <f>'5.  2015-2020 LRAM'!AB388</f>
        <v>49891.445042233121</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152306.14324616134</v>
      </c>
      <c r="U69" s="152"/>
      <c r="V69" s="153"/>
    </row>
    <row r="70" spans="2:22" s="163" customFormat="1">
      <c r="B70" s="154" t="s">
        <v>224</v>
      </c>
      <c r="C70" s="155"/>
      <c r="D70" s="156">
        <f>-'5.  2015-2020 LRAM'!Y389</f>
        <v>-12486.8055</v>
      </c>
      <c r="E70" s="156">
        <f>-'5.  2015-2020 LRAM'!Z389</f>
        <v>-4210.7204999999994</v>
      </c>
      <c r="F70" s="156">
        <f>-'5.  2015-2020 LRAM'!AA389</f>
        <v>-2392.6704999999997</v>
      </c>
      <c r="G70" s="156">
        <f>-'5.  2015-2020 LRAM'!AB389</f>
        <v>-660.88560000000007</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-19751.0821</v>
      </c>
      <c r="S70" s="158"/>
      <c r="U70" s="152"/>
      <c r="V70" s="153"/>
    </row>
    <row r="71" spans="2:22" s="136" customFormat="1">
      <c r="B71" s="623" t="s">
        <v>67</v>
      </c>
      <c r="C71" s="619"/>
      <c r="D71" s="160"/>
      <c r="E71" s="160"/>
      <c r="F71" s="160"/>
      <c r="G71" s="160"/>
      <c r="H71" s="160"/>
      <c r="I71" s="160"/>
      <c r="J71" s="160"/>
      <c r="K71" s="161"/>
      <c r="L71" s="161"/>
      <c r="M71" s="161"/>
      <c r="N71" s="161"/>
      <c r="O71" s="161"/>
      <c r="P71" s="161"/>
      <c r="Q71" s="161"/>
      <c r="R71" s="162"/>
      <c r="U71" s="159"/>
      <c r="V71" s="153"/>
    </row>
    <row r="72" spans="2:22" s="163" customFormat="1">
      <c r="B72" s="154" t="s">
        <v>227</v>
      </c>
      <c r="C72" s="533"/>
      <c r="D72" s="156">
        <f>'5.  2015-2020 LRAM'!Y572</f>
        <v>149357.19887358497</v>
      </c>
      <c r="E72" s="156">
        <f>'5.  2015-2020 LRAM'!Z572</f>
        <v>32257.912091149959</v>
      </c>
      <c r="F72" s="156">
        <f>'5.  2015-2020 LRAM'!AA572</f>
        <v>1640.6005507799307</v>
      </c>
      <c r="G72" s="156">
        <f>'5.  2015-2020 LRAM'!AB572</f>
        <v>55589.267200041199</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238844.97871555603</v>
      </c>
      <c r="U72" s="152"/>
      <c r="V72" s="153"/>
    </row>
    <row r="73" spans="2:22" s="163" customFormat="1">
      <c r="B73" s="154" t="s">
        <v>226</v>
      </c>
      <c r="C73" s="155"/>
      <c r="D73" s="156">
        <f>-'5.  2015-2020 LRAM'!Y573</f>
        <v>-11964.849</v>
      </c>
      <c r="E73" s="156">
        <f>-'5.  2015-2020 LRAM'!Z573</f>
        <v>-4113.8885999999993</v>
      </c>
      <c r="F73" s="156">
        <f>-'5.  2015-2020 LRAM'!AA573</f>
        <v>-2463.4895000000001</v>
      </c>
      <c r="G73" s="156">
        <f>-'5.  2015-2020 LRAM'!AB573</f>
        <v>-729.90599999999995</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-19272.133099999999</v>
      </c>
      <c r="S73" s="158"/>
      <c r="U73" s="152"/>
      <c r="V73" s="153"/>
    </row>
    <row r="74" spans="2:22" s="136" customFormat="1">
      <c r="B74" s="623" t="s">
        <v>67</v>
      </c>
      <c r="C74" s="619"/>
      <c r="D74" s="160"/>
      <c r="E74" s="160"/>
      <c r="F74" s="160"/>
      <c r="G74" s="160"/>
      <c r="H74" s="160"/>
      <c r="I74" s="160"/>
      <c r="J74" s="160"/>
      <c r="K74" s="161"/>
      <c r="L74" s="161"/>
      <c r="M74" s="161"/>
      <c r="N74" s="161"/>
      <c r="O74" s="161"/>
      <c r="P74" s="161"/>
      <c r="Q74" s="161"/>
      <c r="R74" s="162"/>
      <c r="U74" s="159"/>
      <c r="V74" s="153"/>
    </row>
    <row r="75" spans="2:22" s="163" customFormat="1" hidden="1">
      <c r="B75" s="154" t="s">
        <v>229</v>
      </c>
      <c r="C75" s="533"/>
      <c r="D75" s="156">
        <f>'5.  2015-2020 LRAM'!Y756</f>
        <v>129892.77545856168</v>
      </c>
      <c r="E75" s="156">
        <f>'5.  2015-2020 LRAM'!Z756</f>
        <v>26955.02465394219</v>
      </c>
      <c r="F75" s="156">
        <f>'5.  2015-2020 LRAM'!AA756</f>
        <v>1681.9310743246638</v>
      </c>
      <c r="G75" s="156">
        <f>'5.  2015-2020 LRAM'!AB756</f>
        <v>94540.351884906719</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253070.08307173528</v>
      </c>
      <c r="U75" s="152"/>
      <c r="V75" s="153"/>
    </row>
    <row r="76" spans="2:22" s="163" customFormat="1" ht="16.5" hidden="1"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hidden="1">
      <c r="B77" s="623" t="s">
        <v>67</v>
      </c>
      <c r="C77" s="619"/>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78548.224098257837</v>
      </c>
      <c r="E78" s="156">
        <f>'5.  2015-2020 LRAM'!Z940</f>
        <v>29867.189098473726</v>
      </c>
      <c r="F78" s="156">
        <f>'5.  2015-2020 LRAM'!AA940</f>
        <v>1718.9615933201512</v>
      </c>
      <c r="G78" s="156">
        <f>'5.  2015-2020 LRAM'!AB940</f>
        <v>101468.4062059148</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211602.78099596652</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3" t="s">
        <v>67</v>
      </c>
      <c r="C80" s="619"/>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3"/>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3" t="s">
        <v>67</v>
      </c>
      <c r="C83" s="619"/>
      <c r="D83" s="160"/>
      <c r="E83" s="160"/>
      <c r="F83" s="160"/>
      <c r="G83" s="160"/>
      <c r="H83" s="160"/>
      <c r="I83" s="160"/>
      <c r="J83" s="160"/>
      <c r="K83" s="161"/>
      <c r="L83" s="161"/>
      <c r="M83" s="161"/>
      <c r="N83" s="161"/>
      <c r="O83" s="161"/>
      <c r="P83" s="161"/>
      <c r="Q83" s="161"/>
      <c r="R83" s="162"/>
      <c r="U83" s="159"/>
      <c r="V83" s="153"/>
    </row>
    <row r="84" spans="2:22" s="17" customFormat="1" ht="20.25" customHeight="1">
      <c r="B84" s="620" t="s">
        <v>43</v>
      </c>
      <c r="C84" s="619"/>
      <c r="D84" s="677">
        <f>'6.  Carrying Charges'!I162</f>
        <v>17876.112836359789</v>
      </c>
      <c r="E84" s="677">
        <f>'6.  Carrying Charges'!J162</f>
        <v>3369.6520636637879</v>
      </c>
      <c r="F84" s="677">
        <f>'6.  Carrying Charges'!K162</f>
        <v>-132.07494370490798</v>
      </c>
      <c r="G84" s="677">
        <f>'6.  Carrying Charges'!L162</f>
        <v>10299.635534788154</v>
      </c>
      <c r="H84" s="677">
        <f>'6.  Carrying Charges'!M162</f>
        <v>0</v>
      </c>
      <c r="I84" s="677">
        <f>'6.  Carrying Charges'!N162</f>
        <v>0</v>
      </c>
      <c r="J84" s="677">
        <f>'6.  Carrying Charges'!O162</f>
        <v>0</v>
      </c>
      <c r="K84" s="677">
        <f>'6.  Carrying Charges'!P162</f>
        <v>0</v>
      </c>
      <c r="L84" s="677">
        <f>'6.  Carrying Charges'!Q162</f>
        <v>0</v>
      </c>
      <c r="M84" s="677">
        <f>'6.  Carrying Charges'!R162</f>
        <v>0</v>
      </c>
      <c r="N84" s="677">
        <f>'6.  Carrying Charges'!S162</f>
        <v>0</v>
      </c>
      <c r="O84" s="677">
        <f>'6.  Carrying Charges'!T162</f>
        <v>0</v>
      </c>
      <c r="P84" s="677">
        <f>'6.  Carrying Charges'!U162</f>
        <v>0</v>
      </c>
      <c r="Q84" s="677">
        <f>'6.  Carrying Charges'!V162</f>
        <v>0</v>
      </c>
      <c r="R84" s="678">
        <f>SUM(D84:Q84)</f>
        <v>31413.325491106822</v>
      </c>
      <c r="U84" s="152"/>
      <c r="V84" s="153"/>
    </row>
    <row r="85" spans="2:22" s="163" customFormat="1" ht="21.75" customHeight="1">
      <c r="B85" s="621" t="s">
        <v>240</v>
      </c>
      <c r="C85" s="622"/>
      <c r="D85" s="621">
        <f>SUM(D54:D74)+D84</f>
        <v>261105.34231511163</v>
      </c>
      <c r="E85" s="621">
        <f>SUM(E54:E74)+E84</f>
        <v>46375.261462951363</v>
      </c>
      <c r="F85" s="621">
        <f>SUM(F54:F74)+F84</f>
        <v>-3523.1422476159687</v>
      </c>
      <c r="G85" s="621">
        <f>SUM(G54:G74)+G84</f>
        <v>126662.341135339</v>
      </c>
      <c r="H85" s="621">
        <f>SUM(H54:H74)+H84</f>
        <v>0</v>
      </c>
      <c r="I85" s="621">
        <f t="shared" ref="I85:O85" si="2">SUM(I54:I74)+I84</f>
        <v>0</v>
      </c>
      <c r="J85" s="621">
        <f t="shared" si="2"/>
        <v>0</v>
      </c>
      <c r="K85" s="621">
        <f t="shared" si="2"/>
        <v>0</v>
      </c>
      <c r="L85" s="621">
        <f t="shared" si="2"/>
        <v>0</v>
      </c>
      <c r="M85" s="621">
        <f t="shared" si="2"/>
        <v>0</v>
      </c>
      <c r="N85" s="621">
        <f t="shared" si="2"/>
        <v>0</v>
      </c>
      <c r="O85" s="621">
        <f t="shared" si="2"/>
        <v>0</v>
      </c>
      <c r="P85" s="621">
        <f>SUM(P54:P74)+P84</f>
        <v>0</v>
      </c>
      <c r="Q85" s="621">
        <f>SUM(Q54:Q74)+Q84</f>
        <v>0</v>
      </c>
      <c r="R85" s="621">
        <f>SUM(R54:R74)+R84</f>
        <v>430619.802665786</v>
      </c>
      <c r="U85" s="152"/>
      <c r="V85" s="153"/>
    </row>
    <row r="86" spans="2:22" ht="20.25" customHeight="1">
      <c r="B86" s="453" t="s">
        <v>536</v>
      </c>
      <c r="C86" s="600"/>
      <c r="D86" s="599"/>
      <c r="E86" s="599"/>
      <c r="F86" s="599"/>
      <c r="G86" s="599"/>
      <c r="H86" s="599"/>
      <c r="I86" s="599"/>
      <c r="J86" s="599"/>
      <c r="K86" s="599"/>
      <c r="L86" s="599"/>
      <c r="M86" s="599"/>
      <c r="N86" s="599"/>
      <c r="O86" s="599"/>
      <c r="P86" s="599"/>
      <c r="Q86" s="599"/>
      <c r="R86" s="767">
        <f>R85-R84</f>
        <v>399206.47717467917</v>
      </c>
      <c r="V86" s="13"/>
    </row>
    <row r="87" spans="2:22" ht="20.25" customHeight="1">
      <c r="B87" s="618"/>
      <c r="C87" s="66"/>
      <c r="E87" s="9"/>
      <c r="V87" s="13"/>
    </row>
    <row r="88" spans="2:22" ht="15">
      <c r="E88" s="9"/>
    </row>
    <row r="89" spans="2:22" ht="21" hidden="1" customHeight="1">
      <c r="B89" s="118" t="s">
        <v>537</v>
      </c>
      <c r="F89" s="587"/>
    </row>
    <row r="90" spans="2:22" s="547" customFormat="1" ht="27.75" hidden="1" customHeight="1">
      <c r="B90" s="568" t="s">
        <v>557</v>
      </c>
      <c r="C90" s="564"/>
      <c r="D90" s="564"/>
      <c r="E90" s="571"/>
      <c r="F90" s="564"/>
      <c r="G90" s="564"/>
      <c r="H90" s="564"/>
      <c r="I90" s="564"/>
      <c r="J90" s="564"/>
      <c r="T90" s="548"/>
      <c r="U90" s="548"/>
    </row>
    <row r="91" spans="2:22" ht="11.25" hidden="1" customHeight="1">
      <c r="B91" s="110"/>
    </row>
    <row r="92" spans="2:22" s="560" customFormat="1" ht="25.5" hidden="1" customHeight="1">
      <c r="B92" s="562"/>
      <c r="C92" s="558">
        <v>2011</v>
      </c>
      <c r="D92" s="558">
        <v>2012</v>
      </c>
      <c r="E92" s="558">
        <v>2013</v>
      </c>
      <c r="F92" s="558">
        <v>2014</v>
      </c>
      <c r="G92" s="558">
        <v>2015</v>
      </c>
      <c r="H92" s="558">
        <v>2016</v>
      </c>
      <c r="I92" s="558">
        <v>2017</v>
      </c>
      <c r="J92" s="558">
        <v>2018</v>
      </c>
      <c r="K92" s="558">
        <v>2019</v>
      </c>
      <c r="L92" s="558">
        <v>2020</v>
      </c>
      <c r="M92" s="559" t="s">
        <v>26</v>
      </c>
      <c r="T92" s="561"/>
      <c r="U92" s="561"/>
    </row>
    <row r="93" spans="2:22" s="90" customFormat="1" ht="23.25" hidden="1" customHeight="1">
      <c r="B93" s="198">
        <v>2011</v>
      </c>
      <c r="C93" s="553">
        <f>'4.  2011-2014 LRAM'!AM131</f>
        <v>0</v>
      </c>
      <c r="D93" s="554">
        <f>SUM('4.  2011-2014 LRAM'!Y259:AL259)</f>
        <v>0</v>
      </c>
      <c r="E93" s="554">
        <f>SUM('4.  2011-2014 LRAM'!Y388:AL388)</f>
        <v>0</v>
      </c>
      <c r="F93" s="555">
        <f>SUM('4.  2011-2014 LRAM'!Y517:AL517)</f>
        <v>0</v>
      </c>
      <c r="G93" s="555">
        <f>SUM('5.  2015-2020 LRAM'!Y199:AL199)</f>
        <v>0</v>
      </c>
      <c r="H93" s="554">
        <f>SUM('5.  2015-2020 LRAM'!Y382:AL382)</f>
        <v>0</v>
      </c>
      <c r="I93" s="555">
        <f>SUM('5.  2015-2020 LRAM'!Y565:AL565)</f>
        <v>0</v>
      </c>
      <c r="J93" s="554">
        <f>SUM('5.  2015-2020 LRAM'!Y748:AL748)</f>
        <v>0</v>
      </c>
      <c r="K93" s="554">
        <f>SUM('5.  2015-2020 LRAM'!Y931:AL931)</f>
        <v>0</v>
      </c>
      <c r="L93" s="554">
        <f>SUM('5.  2015-2020 LRAM'!Y1114:AL1114)</f>
        <v>0</v>
      </c>
      <c r="M93" s="554">
        <f>SUM(C93:L93)</f>
        <v>0</v>
      </c>
      <c r="T93" s="197"/>
      <c r="U93" s="197"/>
    </row>
    <row r="94" spans="2:22" s="90" customFormat="1" ht="23.25" hidden="1" customHeight="1">
      <c r="B94" s="198">
        <v>2012</v>
      </c>
      <c r="C94" s="556"/>
      <c r="D94" s="555">
        <f>SUM('4.  2011-2014 LRAM'!Y260:AL260)</f>
        <v>0</v>
      </c>
      <c r="E94" s="554">
        <f>SUM('4.  2011-2014 LRAM'!Y389:AL389)</f>
        <v>0</v>
      </c>
      <c r="F94" s="555">
        <f>SUM('4.  2011-2014 LRAM'!Y518:AL518)</f>
        <v>0</v>
      </c>
      <c r="G94" s="555">
        <f>SUM('5.  2015-2020 LRAM'!Y200:AL200)</f>
        <v>0</v>
      </c>
      <c r="H94" s="554">
        <f>SUM('5.  2015-2020 LRAM'!Y383:AL383)</f>
        <v>0</v>
      </c>
      <c r="I94" s="555">
        <f>SUM('5.  2015-2020 LRAM'!Y566:AL566)</f>
        <v>0</v>
      </c>
      <c r="J94" s="554">
        <f>SUM('5.  2015-2020 LRAM'!Y749:AL749)</f>
        <v>0</v>
      </c>
      <c r="K94" s="554">
        <f>SUM('5.  2015-2020 LRAM'!Y932:AL932)</f>
        <v>0</v>
      </c>
      <c r="L94" s="554">
        <f>SUM('5.  2015-2020 LRAM'!Y1115:AL1115)</f>
        <v>0</v>
      </c>
      <c r="M94" s="554">
        <f>SUM(D94:L94)</f>
        <v>0</v>
      </c>
      <c r="T94" s="197"/>
      <c r="U94" s="197"/>
    </row>
    <row r="95" spans="2:22" s="90" customFormat="1" ht="23.25" hidden="1" customHeight="1">
      <c r="B95" s="198">
        <v>2013</v>
      </c>
      <c r="C95" s="557"/>
      <c r="D95" s="557"/>
      <c r="E95" s="555">
        <f>SUM('4.  2011-2014 LRAM'!Y390:AL390)</f>
        <v>0</v>
      </c>
      <c r="F95" s="555">
        <f>SUM('4.  2011-2014 LRAM'!Y519:AL519)</f>
        <v>0</v>
      </c>
      <c r="G95" s="555">
        <f>SUM('5.  2015-2020 LRAM'!Y201:AL201)</f>
        <v>0</v>
      </c>
      <c r="H95" s="554">
        <f>SUM('5.  2015-2020 LRAM'!Y384:AL384)</f>
        <v>0</v>
      </c>
      <c r="I95" s="555">
        <f>SUM('5.  2015-2020 LRAM'!Y567:AL567)</f>
        <v>0</v>
      </c>
      <c r="J95" s="554">
        <f>SUM('5.  2015-2020 LRAM'!Y750:AL750)</f>
        <v>0</v>
      </c>
      <c r="K95" s="554">
        <f>SUM('5.  2015-2020 LRAM'!Y933:AL933)</f>
        <v>0</v>
      </c>
      <c r="L95" s="554">
        <f>SUM('5.  2015-2020 LRAM'!Y1116:AL1116)</f>
        <v>0</v>
      </c>
      <c r="M95" s="554">
        <f>SUM(C95:L95)</f>
        <v>0</v>
      </c>
      <c r="T95" s="197"/>
      <c r="U95" s="197"/>
    </row>
    <row r="96" spans="2:22" s="90" customFormat="1" ht="23.25" hidden="1" customHeight="1">
      <c r="B96" s="198">
        <v>2014</v>
      </c>
      <c r="C96" s="557"/>
      <c r="D96" s="557"/>
      <c r="E96" s="557"/>
      <c r="F96" s="555">
        <f>SUM('4.  2011-2014 LRAM'!Y520:AL520)</f>
        <v>0</v>
      </c>
      <c r="G96" s="555">
        <f>SUM('5.  2015-2020 LRAM'!Y202:AL202)</f>
        <v>31534.284034052082</v>
      </c>
      <c r="H96" s="554">
        <f>SUM('5.  2015-2020 LRAM'!Y385:AL385)</f>
        <v>29200.387610345875</v>
      </c>
      <c r="I96" s="555">
        <f>SUM('5.  2015-2020 LRAM'!Y568:AL568)</f>
        <v>25263.958522504836</v>
      </c>
      <c r="J96" s="554">
        <f>SUM('5.  2015-2020 LRAM'!Y751:AL751)</f>
        <v>22355.940858860631</v>
      </c>
      <c r="K96" s="554">
        <f>SUM('5.  2015-2020 LRAM'!Y934:AL934)</f>
        <v>16518.676333555919</v>
      </c>
      <c r="L96" s="554">
        <f>SUM('5.  2015-2020 LRAM'!Y1117:AL1117)</f>
        <v>0</v>
      </c>
      <c r="M96" s="554">
        <f>SUM(F96:L96)</f>
        <v>124873.24735931934</v>
      </c>
      <c r="T96" s="197"/>
      <c r="U96" s="197"/>
    </row>
    <row r="97" spans="2:21" s="90" customFormat="1" ht="23.25" hidden="1" customHeight="1">
      <c r="B97" s="198">
        <v>2015</v>
      </c>
      <c r="C97" s="557"/>
      <c r="D97" s="557"/>
      <c r="E97" s="557"/>
      <c r="F97" s="557"/>
      <c r="G97" s="555">
        <f>SUM('5.  2015-2020 LRAM'!Y203:AL203)</f>
        <v>35905.771178909687</v>
      </c>
      <c r="H97" s="554">
        <f>SUM('5.  2015-2020 LRAM'!Y386:AL386)</f>
        <v>71102.201712728449</v>
      </c>
      <c r="I97" s="555">
        <f>SUM('5.  2015-2020 LRAM'!Y569:AL569)</f>
        <v>75149.793384478457</v>
      </c>
      <c r="J97" s="554">
        <f>SUM('5.  2015-2020 LRAM'!Y752:AL752)</f>
        <v>90012.174394261267</v>
      </c>
      <c r="K97" s="554">
        <f>SUM('5.  2015-2020 LRAM'!Y935:AL935)</f>
        <v>87816.077285710548</v>
      </c>
      <c r="L97" s="554">
        <f>SUM('5.  2015-2020 LRAM'!Y1118:AL1118)</f>
        <v>0</v>
      </c>
      <c r="M97" s="554">
        <f>SUM(G97:L97)</f>
        <v>359986.01795608841</v>
      </c>
      <c r="T97" s="197"/>
      <c r="U97" s="197"/>
    </row>
    <row r="98" spans="2:21" s="90" customFormat="1" ht="23.25" hidden="1" customHeight="1">
      <c r="B98" s="198">
        <v>2016</v>
      </c>
      <c r="C98" s="557"/>
      <c r="D98" s="557"/>
      <c r="E98" s="557"/>
      <c r="F98" s="557"/>
      <c r="G98" s="557"/>
      <c r="H98" s="554">
        <f>SUM('5.  2015-2020 LRAM'!Y387:AL387)</f>
        <v>52003.553923087027</v>
      </c>
      <c r="I98" s="555">
        <f>SUM('5.  2015-2020 LRAM'!Y570:AL570)</f>
        <v>50017.591868646705</v>
      </c>
      <c r="J98" s="554">
        <f>SUM('5.  2015-2020 LRAM'!Y753:AL753)</f>
        <v>47550.871498025095</v>
      </c>
      <c r="K98" s="554">
        <f>SUM('5.  2015-2020 LRAM'!Y936:AL936)</f>
        <v>33520.289723147653</v>
      </c>
      <c r="L98" s="554">
        <f>SUM('5.  2015-2020 LRAM'!Y1119:AL1119)</f>
        <v>0</v>
      </c>
      <c r="M98" s="554">
        <f>SUM(H98:L98)</f>
        <v>183092.30701290647</v>
      </c>
      <c r="T98" s="197"/>
      <c r="U98" s="197"/>
    </row>
    <row r="99" spans="2:21" s="90" customFormat="1" ht="23.25" hidden="1" customHeight="1">
      <c r="B99" s="198">
        <v>2017</v>
      </c>
      <c r="C99" s="557"/>
      <c r="D99" s="557"/>
      <c r="E99" s="557"/>
      <c r="F99" s="557"/>
      <c r="G99" s="557"/>
      <c r="H99" s="557"/>
      <c r="I99" s="554">
        <f>SUM('5.  2015-2020 LRAM'!Y571:AL571)</f>
        <v>88413.63493992608</v>
      </c>
      <c r="J99" s="554">
        <f>SUM('5.  2015-2020 LRAM'!Y754:AL754)</f>
        <v>93151.096320588244</v>
      </c>
      <c r="K99" s="554">
        <f>SUM('5.  2015-2020 LRAM'!Y937:AL937)</f>
        <v>73747.737653552394</v>
      </c>
      <c r="L99" s="554">
        <f>SUM('5.  2015-2020 LRAM'!Y1120:AL1120)</f>
        <v>0</v>
      </c>
      <c r="M99" s="554">
        <f>SUM(I99:L99)</f>
        <v>255312.46891406673</v>
      </c>
      <c r="T99" s="197"/>
      <c r="U99" s="197"/>
    </row>
    <row r="100" spans="2:21" s="90" customFormat="1" ht="23.25" hidden="1" customHeight="1">
      <c r="B100" s="198">
        <v>2018</v>
      </c>
      <c r="C100" s="557"/>
      <c r="D100" s="557"/>
      <c r="E100" s="557"/>
      <c r="F100" s="557"/>
      <c r="G100" s="557"/>
      <c r="H100" s="557"/>
      <c r="I100" s="557"/>
      <c r="J100" s="554">
        <f>SUM('5.  2015-2020 LRAM'!Y755:AL755)</f>
        <v>0</v>
      </c>
      <c r="K100" s="554">
        <f>SUM('5.  2015-2020 LRAM'!Y938:AL938)</f>
        <v>0</v>
      </c>
      <c r="L100" s="554">
        <f>SUM('5.  2015-2020 LRAM'!Y1121:AL1121)</f>
        <v>0</v>
      </c>
      <c r="M100" s="554">
        <f>SUM(J100:L100)</f>
        <v>0</v>
      </c>
      <c r="T100" s="197"/>
      <c r="U100" s="197"/>
    </row>
    <row r="101" spans="2:21" s="90" customFormat="1" ht="23.25" hidden="1" customHeight="1">
      <c r="B101" s="198">
        <v>2019</v>
      </c>
      <c r="C101" s="557"/>
      <c r="D101" s="557"/>
      <c r="E101" s="557"/>
      <c r="F101" s="557"/>
      <c r="G101" s="557"/>
      <c r="H101" s="557"/>
      <c r="I101" s="557"/>
      <c r="J101" s="557"/>
      <c r="K101" s="554">
        <f>SUM('5.  2015-2020 LRAM'!Y939:AL939)</f>
        <v>0</v>
      </c>
      <c r="L101" s="554">
        <f>SUM('5.  2015-2020 LRAM'!Y1122:AL1122)</f>
        <v>0</v>
      </c>
      <c r="M101" s="554">
        <f>SUM(K101:L101)</f>
        <v>0</v>
      </c>
      <c r="T101" s="197"/>
      <c r="U101" s="197"/>
    </row>
    <row r="102" spans="2:21" s="90" customFormat="1" ht="23.25" hidden="1" customHeight="1">
      <c r="B102" s="198">
        <v>2020</v>
      </c>
      <c r="C102" s="557"/>
      <c r="D102" s="557"/>
      <c r="E102" s="557"/>
      <c r="F102" s="557"/>
      <c r="G102" s="557"/>
      <c r="H102" s="557"/>
      <c r="I102" s="557"/>
      <c r="J102" s="557"/>
      <c r="K102" s="557"/>
      <c r="L102" s="556">
        <f>SUM('5.  2015-2020 LRAM'!Y1123:AL1123)</f>
        <v>0</v>
      </c>
      <c r="M102" s="556">
        <f>L102</f>
        <v>0</v>
      </c>
      <c r="T102" s="197"/>
      <c r="U102" s="197"/>
    </row>
    <row r="103" spans="2:21" s="196" customFormat="1" ht="24" hidden="1" customHeight="1">
      <c r="B103" s="569" t="s">
        <v>519</v>
      </c>
      <c r="C103" s="553">
        <f>C93</f>
        <v>0</v>
      </c>
      <c r="D103" s="554">
        <f>D93+D94</f>
        <v>0</v>
      </c>
      <c r="E103" s="554">
        <f>E93+E94+E95</f>
        <v>0</v>
      </c>
      <c r="F103" s="554">
        <f>F93+F94+F95+F96</f>
        <v>0</v>
      </c>
      <c r="G103" s="554">
        <f>G93+G94+G95+G96+G97</f>
        <v>67440.055212961772</v>
      </c>
      <c r="H103" s="554">
        <f>H93+H94+H95+H96+H97+H98</f>
        <v>152306.14324616134</v>
      </c>
      <c r="I103" s="554">
        <f>I93+I94+I95+I96+I97+I98+I99</f>
        <v>238844.97871555609</v>
      </c>
      <c r="J103" s="554">
        <f>J93+J94+J95+J96+J97+J98+J99+J100</f>
        <v>253070.08307173522</v>
      </c>
      <c r="K103" s="554">
        <f>K93+K94+K95+K96+K97+K98+K99+K100+K101</f>
        <v>211602.78099596652</v>
      </c>
      <c r="L103" s="554">
        <f>SUM(L93:L102)</f>
        <v>0</v>
      </c>
      <c r="M103" s="554">
        <f>SUM(M93:M102)</f>
        <v>923264.04124238086</v>
      </c>
      <c r="T103" s="199"/>
      <c r="U103" s="199"/>
    </row>
    <row r="104" spans="2:21" s="27" customFormat="1" ht="24.75" hidden="1" customHeight="1">
      <c r="B104" s="570" t="s">
        <v>518</v>
      </c>
      <c r="C104" s="552">
        <f>'4.  2011-2014 LRAM'!AM132</f>
        <v>0</v>
      </c>
      <c r="D104" s="552">
        <f>'4.  2011-2014 LRAM'!AM262</f>
        <v>0</v>
      </c>
      <c r="E104" s="552">
        <f>'4.  2011-2014 LRAM'!AM392</f>
        <v>0</v>
      </c>
      <c r="F104" s="552">
        <f>'4.  2011-2014 LRAM'!AM522</f>
        <v>0</v>
      </c>
      <c r="G104" s="552">
        <f>'5.  2015-2020 LRAM'!AM205</f>
        <v>20361.484800000002</v>
      </c>
      <c r="H104" s="552">
        <f>'5.  2015-2020 LRAM'!AM389</f>
        <v>19751.0821</v>
      </c>
      <c r="I104" s="552">
        <f>'5.  2015-2020 LRAM'!AM573</f>
        <v>19272.133099999999</v>
      </c>
      <c r="J104" s="552">
        <f>'5.  2015-2020 LRAM'!AM757</f>
        <v>0</v>
      </c>
      <c r="K104" s="552">
        <f>'5.  2015-2020 LRAM'!AM941</f>
        <v>0</v>
      </c>
      <c r="L104" s="552">
        <f>'5.  2015-2020 LRAM'!AM1125</f>
        <v>0</v>
      </c>
      <c r="M104" s="554">
        <f>SUM(C104:L104)</f>
        <v>59384.700000000004</v>
      </c>
      <c r="T104" s="89"/>
      <c r="U104" s="89"/>
    </row>
    <row r="105" spans="2:21" ht="24.75" hidden="1" customHeight="1">
      <c r="B105" s="570" t="s">
        <v>43</v>
      </c>
      <c r="C105" s="552">
        <f>'6.  Carrying Charges'!W27</f>
        <v>0</v>
      </c>
      <c r="D105" s="552">
        <f>'6.  Carrying Charges'!W42</f>
        <v>0</v>
      </c>
      <c r="E105" s="552">
        <f>'6.  Carrying Charges'!W57</f>
        <v>0</v>
      </c>
      <c r="F105" s="552">
        <f>'6.  Carrying Charges'!W72</f>
        <v>0</v>
      </c>
      <c r="G105" s="552">
        <f>'6.  Carrying Charges'!W87</f>
        <v>240.9834323013481</v>
      </c>
      <c r="H105" s="552">
        <f>'6.  Carrying Charges'!W102</f>
        <v>1427.1461401224913</v>
      </c>
      <c r="I105" s="552">
        <f>'6.  Carrying Charges'!W117</f>
        <v>4872.740186823361</v>
      </c>
      <c r="J105" s="552">
        <f>'6.  Carrying Charges'!W132</f>
        <v>14627.242689686267</v>
      </c>
      <c r="K105" s="552">
        <f>'6.  Carrying Charges'!W147</f>
        <v>31413.325491106822</v>
      </c>
      <c r="L105" s="552">
        <f>'6.  Carrying Charges'!W162</f>
        <v>31413.325491106822</v>
      </c>
      <c r="M105" s="554">
        <f>SUM(C105:L105)</f>
        <v>83994.763431147119</v>
      </c>
    </row>
    <row r="106" spans="2:21" ht="23.25" hidden="1" customHeight="1">
      <c r="B106" s="569" t="s">
        <v>26</v>
      </c>
      <c r="C106" s="552">
        <f>C103-C104+C105</f>
        <v>0</v>
      </c>
      <c r="D106" s="552">
        <f t="shared" ref="D106:J106" si="3">D103-D104+D105</f>
        <v>0</v>
      </c>
      <c r="E106" s="552">
        <f t="shared" si="3"/>
        <v>0</v>
      </c>
      <c r="F106" s="552">
        <f t="shared" si="3"/>
        <v>0</v>
      </c>
      <c r="G106" s="552">
        <f t="shared" si="3"/>
        <v>47319.553845263115</v>
      </c>
      <c r="H106" s="552">
        <f t="shared" si="3"/>
        <v>133982.20728628384</v>
      </c>
      <c r="I106" s="552">
        <f t="shared" si="3"/>
        <v>224445.58580237944</v>
      </c>
      <c r="J106" s="552">
        <f t="shared" si="3"/>
        <v>267697.32576142147</v>
      </c>
      <c r="K106" s="552">
        <f>K103-K104+K105</f>
        <v>243016.10648707335</v>
      </c>
      <c r="L106" s="552">
        <f>L103-L104+L105</f>
        <v>31413.325491106822</v>
      </c>
      <c r="M106" s="552">
        <f>M103-M104+M105</f>
        <v>947874.104673528</v>
      </c>
    </row>
    <row r="107" spans="2:21" hidden="1"/>
    <row r="108" spans="2:21">
      <c r="B108" s="587"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13" zoomScale="80" zoomScaleNormal="80" workbookViewId="0">
      <selection activeCell="E60" sqref="E60"/>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5" t="s">
        <v>171</v>
      </c>
      <c r="C14" s="126" t="s">
        <v>175</v>
      </c>
    </row>
    <row r="15" spans="2:3" ht="26.25" customHeight="1" thickBot="1">
      <c r="C15" s="128" t="s">
        <v>406</v>
      </c>
    </row>
    <row r="16" spans="2:3" ht="27" customHeight="1" thickBot="1">
      <c r="C16" s="567" t="s">
        <v>551</v>
      </c>
    </row>
    <row r="19" spans="2:8" ht="15.75">
      <c r="B19" s="535" t="s">
        <v>614</v>
      </c>
    </row>
    <row r="20" spans="2:8" ht="13.5" customHeight="1"/>
    <row r="21" spans="2:8" ht="40.9" customHeight="1">
      <c r="B21" s="798" t="s">
        <v>680</v>
      </c>
      <c r="C21" s="798"/>
      <c r="D21" s="798"/>
      <c r="E21" s="798"/>
      <c r="F21" s="798"/>
      <c r="G21" s="798"/>
      <c r="H21" s="798"/>
    </row>
    <row r="23" spans="2:8" s="607" customFormat="1" ht="15.75">
      <c r="B23" s="617" t="s">
        <v>546</v>
      </c>
      <c r="C23" s="617" t="s">
        <v>561</v>
      </c>
      <c r="D23" s="617" t="s">
        <v>545</v>
      </c>
      <c r="E23" s="805" t="s">
        <v>34</v>
      </c>
      <c r="F23" s="806"/>
      <c r="G23" s="805" t="s">
        <v>544</v>
      </c>
      <c r="H23" s="806"/>
    </row>
    <row r="24" spans="2:8">
      <c r="B24" s="606">
        <v>1</v>
      </c>
      <c r="C24" s="642" t="s">
        <v>369</v>
      </c>
      <c r="D24" s="605" t="s">
        <v>704</v>
      </c>
      <c r="E24" s="803" t="s">
        <v>705</v>
      </c>
      <c r="F24" s="804"/>
      <c r="G24" s="807" t="s">
        <v>706</v>
      </c>
      <c r="H24" s="808"/>
    </row>
    <row r="25" spans="2:8">
      <c r="B25" s="606">
        <v>2</v>
      </c>
      <c r="C25" s="642" t="s">
        <v>369</v>
      </c>
      <c r="D25" s="605" t="s">
        <v>707</v>
      </c>
      <c r="E25" s="803" t="s">
        <v>711</v>
      </c>
      <c r="F25" s="804"/>
      <c r="G25" s="807" t="s">
        <v>708</v>
      </c>
      <c r="H25" s="808"/>
    </row>
    <row r="26" spans="2:8">
      <c r="B26" s="606">
        <v>3</v>
      </c>
      <c r="C26" s="642" t="s">
        <v>369</v>
      </c>
      <c r="D26" s="605" t="s">
        <v>709</v>
      </c>
      <c r="E26" s="803" t="s">
        <v>712</v>
      </c>
      <c r="F26" s="804"/>
      <c r="G26" s="807" t="s">
        <v>708</v>
      </c>
      <c r="H26" s="808"/>
    </row>
    <row r="27" spans="2:8">
      <c r="B27" s="606">
        <v>4</v>
      </c>
      <c r="C27" s="642" t="s">
        <v>369</v>
      </c>
      <c r="D27" s="605" t="s">
        <v>710</v>
      </c>
      <c r="E27" s="803" t="s">
        <v>713</v>
      </c>
      <c r="F27" s="804"/>
      <c r="G27" s="807" t="s">
        <v>708</v>
      </c>
      <c r="H27" s="808"/>
    </row>
    <row r="28" spans="2:8">
      <c r="B28" s="606">
        <v>5</v>
      </c>
      <c r="C28" s="642" t="s">
        <v>369</v>
      </c>
      <c r="D28" s="605" t="s">
        <v>714</v>
      </c>
      <c r="E28" s="803" t="s">
        <v>715</v>
      </c>
      <c r="F28" s="804"/>
      <c r="G28" s="807" t="s">
        <v>716</v>
      </c>
      <c r="H28" s="808"/>
    </row>
    <row r="29" spans="2:8">
      <c r="B29" s="606">
        <v>6</v>
      </c>
      <c r="C29" s="642"/>
      <c r="D29" s="605"/>
      <c r="E29" s="803"/>
      <c r="F29" s="804"/>
      <c r="G29" s="807"/>
      <c r="H29" s="808"/>
    </row>
    <row r="30" spans="2:8">
      <c r="B30" s="606">
        <v>7</v>
      </c>
      <c r="C30" s="642"/>
      <c r="D30" s="605"/>
      <c r="E30" s="803"/>
      <c r="F30" s="804"/>
      <c r="G30" s="807"/>
      <c r="H30" s="808"/>
    </row>
    <row r="31" spans="2:8">
      <c r="B31" s="606">
        <v>8</v>
      </c>
      <c r="C31" s="642"/>
      <c r="D31" s="605"/>
      <c r="E31" s="803"/>
      <c r="F31" s="804"/>
      <c r="G31" s="807"/>
      <c r="H31" s="808"/>
    </row>
    <row r="32" spans="2:8">
      <c r="B32" s="606">
        <v>9</v>
      </c>
      <c r="C32" s="642"/>
      <c r="D32" s="605"/>
      <c r="E32" s="803"/>
      <c r="F32" s="804"/>
      <c r="G32" s="807"/>
      <c r="H32" s="808"/>
    </row>
    <row r="33" spans="2:8">
      <c r="B33" s="606">
        <v>10</v>
      </c>
      <c r="C33" s="642"/>
      <c r="D33" s="605"/>
      <c r="E33" s="803"/>
      <c r="F33" s="804"/>
      <c r="G33" s="807"/>
      <c r="H33" s="808"/>
    </row>
    <row r="34" spans="2:8">
      <c r="B34" s="606" t="s">
        <v>480</v>
      </c>
      <c r="C34" s="642"/>
      <c r="D34" s="605"/>
      <c r="E34" s="803"/>
      <c r="F34" s="804"/>
      <c r="G34" s="807"/>
      <c r="H34" s="808"/>
    </row>
    <row r="36" spans="2:8" ht="30.75" customHeight="1">
      <c r="B36" s="535" t="s">
        <v>610</v>
      </c>
    </row>
    <row r="37" spans="2:8" ht="23.25" customHeight="1">
      <c r="B37" s="566" t="s">
        <v>615</v>
      </c>
      <c r="C37" s="603"/>
      <c r="D37" s="603"/>
      <c r="E37" s="603"/>
      <c r="F37" s="603"/>
      <c r="G37" s="603"/>
      <c r="H37" s="603"/>
    </row>
    <row r="39" spans="2:8" s="90" customFormat="1" ht="15.75">
      <c r="B39" s="617" t="s">
        <v>546</v>
      </c>
      <c r="C39" s="617" t="s">
        <v>561</v>
      </c>
      <c r="D39" s="617" t="s">
        <v>545</v>
      </c>
      <c r="E39" s="805" t="s">
        <v>34</v>
      </c>
      <c r="F39" s="806"/>
      <c r="G39" s="805" t="s">
        <v>544</v>
      </c>
      <c r="H39" s="806"/>
    </row>
    <row r="40" spans="2:8">
      <c r="B40" s="606">
        <v>1</v>
      </c>
      <c r="C40" s="642" t="s">
        <v>368</v>
      </c>
      <c r="D40" s="605" t="s">
        <v>726</v>
      </c>
      <c r="E40" s="803" t="s">
        <v>727</v>
      </c>
      <c r="F40" s="804"/>
      <c r="G40" s="807" t="s">
        <v>728</v>
      </c>
      <c r="H40" s="808"/>
    </row>
    <row r="41" spans="2:8">
      <c r="B41" s="606">
        <v>2</v>
      </c>
      <c r="C41" s="642" t="s">
        <v>169</v>
      </c>
      <c r="D41" s="605" t="s">
        <v>729</v>
      </c>
      <c r="E41" s="803" t="s">
        <v>730</v>
      </c>
      <c r="F41" s="804"/>
      <c r="G41" s="807" t="s">
        <v>731</v>
      </c>
      <c r="H41" s="808"/>
    </row>
    <row r="42" spans="2:8">
      <c r="B42" s="606">
        <v>3</v>
      </c>
      <c r="C42" s="642"/>
      <c r="D42" s="605"/>
      <c r="E42" s="803"/>
      <c r="F42" s="804"/>
      <c r="G42" s="807"/>
      <c r="H42" s="808"/>
    </row>
    <row r="43" spans="2:8">
      <c r="B43" s="606">
        <v>4</v>
      </c>
      <c r="C43" s="642"/>
      <c r="D43" s="605"/>
      <c r="E43" s="803"/>
      <c r="F43" s="804"/>
      <c r="G43" s="807"/>
      <c r="H43" s="808"/>
    </row>
    <row r="44" spans="2:8">
      <c r="B44" s="606">
        <v>5</v>
      </c>
      <c r="C44" s="642"/>
      <c r="D44" s="605"/>
      <c r="E44" s="803"/>
      <c r="F44" s="804"/>
      <c r="G44" s="807"/>
      <c r="H44" s="808"/>
    </row>
    <row r="45" spans="2:8">
      <c r="B45" s="606">
        <v>6</v>
      </c>
      <c r="C45" s="642"/>
      <c r="D45" s="605"/>
      <c r="E45" s="803"/>
      <c r="F45" s="804"/>
      <c r="G45" s="807"/>
      <c r="H45" s="808"/>
    </row>
    <row r="46" spans="2:8">
      <c r="B46" s="606">
        <v>7</v>
      </c>
      <c r="C46" s="642"/>
      <c r="D46" s="605"/>
      <c r="E46" s="803"/>
      <c r="F46" s="804"/>
      <c r="G46" s="807"/>
      <c r="H46" s="808"/>
    </row>
    <row r="47" spans="2:8">
      <c r="B47" s="606">
        <v>8</v>
      </c>
      <c r="C47" s="642"/>
      <c r="D47" s="605"/>
      <c r="E47" s="803"/>
      <c r="F47" s="804"/>
      <c r="G47" s="807"/>
      <c r="H47" s="808"/>
    </row>
    <row r="48" spans="2:8">
      <c r="B48" s="606">
        <v>9</v>
      </c>
      <c r="C48" s="642"/>
      <c r="D48" s="605"/>
      <c r="E48" s="803"/>
      <c r="F48" s="804"/>
      <c r="G48" s="807"/>
      <c r="H48" s="808"/>
    </row>
    <row r="49" spans="2:8">
      <c r="B49" s="606">
        <v>10</v>
      </c>
      <c r="C49" s="642"/>
      <c r="D49" s="605"/>
      <c r="E49" s="803"/>
      <c r="F49" s="804"/>
      <c r="G49" s="807"/>
      <c r="H49" s="808"/>
    </row>
    <row r="50" spans="2:8">
      <c r="B50" s="606" t="s">
        <v>480</v>
      </c>
      <c r="C50" s="642"/>
      <c r="D50" s="605"/>
      <c r="E50" s="803"/>
      <c r="F50" s="804"/>
      <c r="G50" s="807"/>
      <c r="H50" s="808"/>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zoomScale="80" zoomScaleNormal="80" workbookViewId="0">
      <selection activeCell="F21" sqref="F21"/>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7" t="s">
        <v>551</v>
      </c>
      <c r="P7" s="105"/>
      <c r="Q7" s="105"/>
    </row>
    <row r="8" spans="2:17" s="104" customFormat="1" ht="30" customHeight="1">
      <c r="D8" s="572"/>
      <c r="P8" s="105"/>
      <c r="Q8" s="105"/>
    </row>
    <row r="9" spans="2:17" s="2" customFormat="1" ht="24.75" customHeight="1">
      <c r="B9" s="118" t="s">
        <v>411</v>
      </c>
      <c r="C9" s="17"/>
      <c r="D9" s="455">
        <v>2015</v>
      </c>
    </row>
    <row r="10" spans="2:17" s="17" customFormat="1" ht="16.5" customHeight="1"/>
    <row r="11" spans="2:17" s="17" customFormat="1" ht="36.75" customHeight="1">
      <c r="B11" s="809" t="s">
        <v>563</v>
      </c>
      <c r="C11" s="809"/>
      <c r="D11" s="809"/>
      <c r="E11" s="809"/>
      <c r="F11" s="809"/>
      <c r="G11" s="809"/>
      <c r="H11" s="809"/>
      <c r="I11" s="809"/>
      <c r="J11" s="809"/>
      <c r="K11" s="809"/>
      <c r="L11" s="809"/>
      <c r="M11" s="809"/>
      <c r="N11" s="612"/>
      <c r="O11" s="612"/>
      <c r="P11" s="612"/>
      <c r="Q11" s="612"/>
    </row>
    <row r="12" spans="2:17" s="2" customFormat="1" ht="15.75" customHeight="1">
      <c r="D12" s="20"/>
    </row>
    <row r="13" spans="2:17" s="17" customFormat="1" ht="48" customHeight="1">
      <c r="C13" s="243" t="str">
        <f>'1.  LRAMVA Summary'!R52</f>
        <v>Total</v>
      </c>
      <c r="D13" s="243" t="str">
        <f>'1.  LRAMVA Summary'!D52</f>
        <v>R1 (kWh)</v>
      </c>
      <c r="E13" s="243" t="str">
        <f>'1.  LRAMVA Summary'!E52</f>
        <v>Seasonal (kWh)</v>
      </c>
      <c r="F13" s="243" t="str">
        <f>'1.  LRAMVA Summary'!F52</f>
        <v>R2 (kW)</v>
      </c>
      <c r="G13" s="243" t="str">
        <f>'1.  LRAMVA Summary'!G52</f>
        <v>Street Lights (kWh)</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6"/>
      <c r="D14" s="577" t="str">
        <f>'1.  LRAMVA Summary'!D53</f>
        <v>kWh</v>
      </c>
      <c r="E14" s="577" t="str">
        <f>'1.  LRAMVA Summary'!E53</f>
        <v>kWh</v>
      </c>
      <c r="F14" s="577" t="str">
        <f>'1.  LRAMVA Summary'!F53</f>
        <v>kw</v>
      </c>
      <c r="G14" s="577" t="str">
        <f>'1.  LRAMVA Summary'!G53</f>
        <v>kWh</v>
      </c>
      <c r="H14" s="577">
        <f>'1.  LRAMVA Summary'!H53</f>
        <v>0</v>
      </c>
      <c r="I14" s="577">
        <f>'1.  LRAMVA Summary'!I53</f>
        <v>0</v>
      </c>
      <c r="J14" s="577">
        <f>'1.  LRAMVA Summary'!J53</f>
        <v>0</v>
      </c>
      <c r="K14" s="577">
        <f>'1.  LRAMVA Summary'!K53</f>
        <v>0</v>
      </c>
      <c r="L14" s="577">
        <f>'1.  LRAMVA Summary'!L53</f>
        <v>0</v>
      </c>
      <c r="M14" s="577">
        <f>'1.  LRAMVA Summary'!M53</f>
        <v>0</v>
      </c>
      <c r="N14" s="577">
        <f>'1.  LRAMVA Summary'!N53</f>
        <v>0</v>
      </c>
      <c r="O14" s="577">
        <f>'1.  LRAMVA Summary'!O53</f>
        <v>0</v>
      </c>
      <c r="P14" s="577">
        <f>'1.  LRAMVA Summary'!P53</f>
        <v>0</v>
      </c>
      <c r="Q14" s="578">
        <f>'1.  LRAMVA Summary'!Q53</f>
        <v>0</v>
      </c>
    </row>
    <row r="15" spans="2:17" s="456" customFormat="1" ht="15.75" customHeight="1">
      <c r="B15" s="461" t="s">
        <v>27</v>
      </c>
      <c r="C15" s="624">
        <f>SUM(D15:Q15)</f>
        <v>750001</v>
      </c>
      <c r="D15" s="451">
        <v>401505</v>
      </c>
      <c r="E15" s="451">
        <v>29343</v>
      </c>
      <c r="F15" s="451">
        <v>316099</v>
      </c>
      <c r="G15" s="451">
        <v>3054</v>
      </c>
      <c r="H15" s="451"/>
      <c r="I15" s="451"/>
      <c r="J15" s="451"/>
      <c r="K15" s="451"/>
      <c r="L15" s="451"/>
      <c r="M15" s="451"/>
      <c r="N15" s="451"/>
      <c r="O15" s="451"/>
      <c r="P15" s="452"/>
      <c r="Q15" s="452"/>
    </row>
    <row r="16" spans="2:17" s="456" customFormat="1" ht="15.75" customHeight="1">
      <c r="B16" s="461" t="s">
        <v>28</v>
      </c>
      <c r="C16" s="624">
        <f>SUM(D16:Q16)</f>
        <v>764</v>
      </c>
      <c r="D16" s="450"/>
      <c r="E16" s="450"/>
      <c r="F16" s="450">
        <v>755</v>
      </c>
      <c r="G16" s="450">
        <v>9</v>
      </c>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IF(D14="kw",HLOOKUP(D14,D14:D16,3,FALSE),HLOOKUP(D14,D14:D16,2,FALSE))</f>
        <v>401505</v>
      </c>
      <c r="E18" s="192">
        <f>IF(E14="kw",HLOOKUP(E14,E14:E16,3,FALSE),HLOOKUP(E14,E14:E16,2,FALSE))</f>
        <v>29343</v>
      </c>
      <c r="F18" s="192">
        <f>IF(F14="kw",HLOOKUP(F14,F14:F16,3,FALSE),HLOOKUP(F14,F14:F16,2,FALSE))</f>
        <v>755</v>
      </c>
      <c r="G18" s="192">
        <f t="shared" ref="G18:Q18" si="0">IF(G14="kw",HLOOKUP(G14,G14:G16,3,FALSE),HLOOKUP(G14,G14:G16,2,FALSE))</f>
        <v>3054</v>
      </c>
      <c r="H18" s="192">
        <f t="shared" si="0"/>
        <v>0</v>
      </c>
      <c r="I18" s="192">
        <f t="shared" si="0"/>
        <v>0</v>
      </c>
      <c r="J18" s="192">
        <f t="shared" si="0"/>
        <v>0</v>
      </c>
      <c r="K18" s="192">
        <f t="shared" si="0"/>
        <v>0</v>
      </c>
      <c r="L18" s="192">
        <f t="shared" si="0"/>
        <v>0</v>
      </c>
      <c r="M18" s="192">
        <f t="shared" si="0"/>
        <v>0</v>
      </c>
      <c r="N18" s="192">
        <f t="shared" si="0"/>
        <v>0</v>
      </c>
      <c r="O18" s="192">
        <f t="shared" si="0"/>
        <v>0</v>
      </c>
      <c r="P18" s="192">
        <f t="shared" si="0"/>
        <v>0</v>
      </c>
      <c r="Q18" s="192">
        <f t="shared" si="0"/>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674</v>
      </c>
      <c r="C20" s="453"/>
      <c r="D20" s="454"/>
    </row>
    <row r="21" spans="2:17" s="438" customFormat="1" ht="21" customHeight="1">
      <c r="B21" s="460" t="s">
        <v>366</v>
      </c>
      <c r="C21" s="453" t="s">
        <v>701</v>
      </c>
      <c r="D21" s="454"/>
    </row>
    <row r="22" spans="2:17" s="17" customFormat="1" ht="15.75" customHeight="1">
      <c r="B22" s="166"/>
      <c r="C22" s="167"/>
      <c r="D22" s="163"/>
    </row>
    <row r="23" spans="2:17" s="17" customFormat="1" ht="23.25" customHeight="1">
      <c r="B23" s="168"/>
      <c r="C23" s="168"/>
      <c r="D23" s="163"/>
      <c r="E23" s="163"/>
      <c r="F23" s="163"/>
      <c r="G23" s="163"/>
    </row>
    <row r="24" spans="2:17" s="17" customFormat="1" ht="22.5" customHeight="1">
      <c r="B24" s="118" t="s">
        <v>412</v>
      </c>
      <c r="C24" s="118"/>
      <c r="D24" s="455"/>
    </row>
    <row r="25" spans="2:17" s="2" customFormat="1" ht="15.75" customHeight="1">
      <c r="D25" s="20"/>
    </row>
    <row r="26" spans="2:17" s="2" customFormat="1" ht="42" customHeight="1">
      <c r="B26" s="809" t="s">
        <v>562</v>
      </c>
      <c r="C26" s="809"/>
      <c r="D26" s="809"/>
      <c r="E26" s="809"/>
      <c r="F26" s="809"/>
      <c r="G26" s="809"/>
      <c r="H26" s="809"/>
      <c r="I26" s="809"/>
      <c r="J26" s="809"/>
      <c r="K26" s="809"/>
      <c r="L26" s="809"/>
      <c r="M26" s="809"/>
      <c r="N26" s="612"/>
      <c r="O26" s="612"/>
      <c r="P26" s="612"/>
      <c r="Q26" s="612"/>
    </row>
    <row r="27" spans="2:17" s="2" customFormat="1" ht="15.75" customHeight="1">
      <c r="D27" s="20"/>
    </row>
    <row r="28" spans="2:17" s="17" customFormat="1" ht="44.25" customHeight="1">
      <c r="C28" s="243" t="str">
        <f>'1.  LRAMVA Summary'!R52</f>
        <v>Total</v>
      </c>
      <c r="D28" s="243" t="str">
        <f>'1.  LRAMVA Summary'!D52</f>
        <v>R1 (kWh)</v>
      </c>
      <c r="E28" s="243" t="str">
        <f>'1.  LRAMVA Summary'!E52</f>
        <v>Seasonal (kWh)</v>
      </c>
      <c r="F28" s="243" t="str">
        <f>'1.  LRAMVA Summary'!F52</f>
        <v>R2 (kW)</v>
      </c>
      <c r="G28" s="243" t="str">
        <f>'1.  LRAMVA Summary'!G52</f>
        <v>Street Lights (kWh)</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6"/>
      <c r="D29" s="577" t="str">
        <f>'1.  LRAMVA Summary'!D53</f>
        <v>kWh</v>
      </c>
      <c r="E29" s="577" t="str">
        <f>'1.  LRAMVA Summary'!E53</f>
        <v>kWh</v>
      </c>
      <c r="F29" s="577" t="str">
        <f>'1.  LRAMVA Summary'!F53</f>
        <v>kw</v>
      </c>
      <c r="G29" s="577" t="str">
        <f>'1.  LRAMVA Summary'!G53</f>
        <v>kWh</v>
      </c>
      <c r="H29" s="577">
        <f>'1.  LRAMVA Summary'!H53</f>
        <v>0</v>
      </c>
      <c r="I29" s="577">
        <f>'1.  LRAMVA Summary'!I53</f>
        <v>0</v>
      </c>
      <c r="J29" s="577">
        <f>'1.  LRAMVA Summary'!J53</f>
        <v>0</v>
      </c>
      <c r="K29" s="577">
        <f>'1.  LRAMVA Summary'!K53</f>
        <v>0</v>
      </c>
      <c r="L29" s="577">
        <f>'1.  LRAMVA Summary'!L53</f>
        <v>0</v>
      </c>
      <c r="M29" s="577">
        <f>'1.  LRAMVA Summary'!M53</f>
        <v>0</v>
      </c>
      <c r="N29" s="577">
        <f>'1.  LRAMVA Summary'!N53</f>
        <v>0</v>
      </c>
      <c r="O29" s="577">
        <f>'1.  LRAMVA Summary'!O53</f>
        <v>0</v>
      </c>
      <c r="P29" s="577">
        <f>'1.  LRAMVA Summary'!P53</f>
        <v>0</v>
      </c>
      <c r="Q29" s="578">
        <f>'1.  LRAMVA Summary'!Q53</f>
        <v>0</v>
      </c>
    </row>
    <row r="30" spans="2:17" s="456" customFormat="1" ht="15.75" customHeight="1">
      <c r="B30" s="461" t="s">
        <v>27</v>
      </c>
      <c r="C30" s="624">
        <f>SUM(D30:Q30)</f>
        <v>0</v>
      </c>
      <c r="D30" s="462"/>
      <c r="E30" s="462"/>
      <c r="F30" s="462"/>
      <c r="G30" s="462"/>
      <c r="H30" s="462"/>
      <c r="I30" s="462"/>
      <c r="J30" s="462"/>
      <c r="K30" s="462"/>
      <c r="L30" s="462"/>
      <c r="M30" s="462"/>
      <c r="N30" s="462"/>
      <c r="O30" s="462"/>
      <c r="P30" s="462"/>
      <c r="Q30" s="452"/>
    </row>
    <row r="31" spans="2:17" s="463" customFormat="1" ht="15" customHeight="1">
      <c r="B31" s="461" t="s">
        <v>28</v>
      </c>
      <c r="C31" s="624">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1">IF(H29="kw",HLOOKUP(H29,H29:H31,3,FALSE),HLOOKUP(H29,H29:H31,2,FALSE))</f>
        <v>0</v>
      </c>
      <c r="I33" s="192">
        <f t="shared" si="1"/>
        <v>0</v>
      </c>
      <c r="J33" s="192">
        <f t="shared" si="1"/>
        <v>0</v>
      </c>
      <c r="K33" s="192">
        <f t="shared" si="1"/>
        <v>0</v>
      </c>
      <c r="L33" s="192">
        <f t="shared" si="1"/>
        <v>0</v>
      </c>
      <c r="M33" s="192">
        <f t="shared" si="1"/>
        <v>0</v>
      </c>
      <c r="N33" s="192">
        <f t="shared" si="1"/>
        <v>0</v>
      </c>
      <c r="O33" s="192">
        <f t="shared" si="1"/>
        <v>0</v>
      </c>
      <c r="P33" s="192">
        <f t="shared" si="1"/>
        <v>0</v>
      </c>
      <c r="Q33" s="192">
        <f t="shared" si="1"/>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674</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09" t="s">
        <v>608</v>
      </c>
      <c r="C40" s="809"/>
      <c r="D40" s="809"/>
      <c r="E40" s="809"/>
      <c r="F40" s="809"/>
      <c r="G40" s="809"/>
      <c r="H40" s="809"/>
      <c r="I40" s="809"/>
      <c r="J40" s="809"/>
      <c r="K40" s="809"/>
      <c r="L40" s="809"/>
      <c r="M40" s="809"/>
      <c r="N40" s="612"/>
      <c r="O40" s="612"/>
      <c r="P40" s="612"/>
      <c r="Q40" s="612"/>
    </row>
    <row r="41" spans="2:32" s="2" customFormat="1" ht="16.5" customHeight="1">
      <c r="B41" s="10"/>
      <c r="C41" s="10"/>
      <c r="D41" s="22"/>
      <c r="E41" s="20"/>
      <c r="F41" s="20"/>
      <c r="G41" s="20"/>
      <c r="R41" s="20"/>
    </row>
    <row r="42" spans="2:32" s="17" customFormat="1" ht="56.25" customHeight="1">
      <c r="B42" s="243" t="s">
        <v>234</v>
      </c>
      <c r="C42" s="243" t="s">
        <v>605</v>
      </c>
      <c r="D42" s="243" t="str">
        <f>'1.  LRAMVA Summary'!D52</f>
        <v>R1 (kWh)</v>
      </c>
      <c r="E42" s="243" t="str">
        <f>'1.  LRAMVA Summary'!E52</f>
        <v>Seasonal (kWh)</v>
      </c>
      <c r="F42" s="243" t="str">
        <f>'1.  LRAMVA Summary'!F52</f>
        <v>R2 (kW)</v>
      </c>
      <c r="G42" s="243" t="str">
        <f>'1.  LRAMVA Summary'!G52</f>
        <v>Street Lights (kWh)</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9"/>
      <c r="C43" s="580"/>
      <c r="D43" s="581" t="str">
        <f>'1.  LRAMVA Summary'!D53</f>
        <v>kWh</v>
      </c>
      <c r="E43" s="581" t="str">
        <f>'1.  LRAMVA Summary'!E53</f>
        <v>kWh</v>
      </c>
      <c r="F43" s="581" t="str">
        <f>'1.  LRAMVA Summary'!F53</f>
        <v>kw</v>
      </c>
      <c r="G43" s="581" t="str">
        <f>'1.  LRAMVA Summary'!G53</f>
        <v>kWh</v>
      </c>
      <c r="H43" s="581">
        <f>'1.  LRAMVA Summary'!H53</f>
        <v>0</v>
      </c>
      <c r="I43" s="581">
        <f>'1.  LRAMVA Summary'!I53</f>
        <v>0</v>
      </c>
      <c r="J43" s="581">
        <f>'1.  LRAMVA Summary'!J53</f>
        <v>0</v>
      </c>
      <c r="K43" s="581">
        <f>'1.  LRAMVA Summary'!K53</f>
        <v>0</v>
      </c>
      <c r="L43" s="581">
        <f>'1.  LRAMVA Summary'!L53</f>
        <v>0</v>
      </c>
      <c r="M43" s="581">
        <f>'1.  LRAMVA Summary'!M53</f>
        <v>0</v>
      </c>
      <c r="N43" s="581">
        <f>'1.  LRAMVA Summary'!N53</f>
        <v>0</v>
      </c>
      <c r="O43" s="581">
        <f>'1.  LRAMVA Summary'!O53</f>
        <v>0</v>
      </c>
      <c r="P43" s="581">
        <f>'1.  LRAMVA Summary'!P53</f>
        <v>0</v>
      </c>
      <c r="Q43" s="582">
        <f>'1.  LRAMVA Summary'!Q53</f>
        <v>0</v>
      </c>
      <c r="R43" s="169"/>
    </row>
    <row r="44" spans="2:32" s="17" customFormat="1" ht="15.75">
      <c r="B44" s="170">
        <v>2011</v>
      </c>
      <c r="C44" s="532">
        <v>0</v>
      </c>
      <c r="D44" s="190">
        <f t="shared" ref="D44:Q44" si="2">IF(ISBLANK($C$44),0,IF($C44=$D$9,HLOOKUP(D43,D14:D18,5,FALSE),HLOOKUP(D43,D29:D33,5,FALSE)))</f>
        <v>0</v>
      </c>
      <c r="E44" s="190">
        <f>IF(ISBLANK($C$44),0,IF($C44=$D$9,HLOOKUP(E43,E14:E18,5,FALSE),HLOOKUP(E43,E29:E33,5,FALSE)))</f>
        <v>0</v>
      </c>
      <c r="F44" s="190">
        <f t="shared" si="2"/>
        <v>0</v>
      </c>
      <c r="G44" s="190">
        <f t="shared" si="2"/>
        <v>0</v>
      </c>
      <c r="H44" s="190">
        <f t="shared" si="2"/>
        <v>0</v>
      </c>
      <c r="I44" s="190">
        <f t="shared" si="2"/>
        <v>0</v>
      </c>
      <c r="J44" s="190">
        <f t="shared" si="2"/>
        <v>0</v>
      </c>
      <c r="K44" s="190">
        <f t="shared" si="2"/>
        <v>0</v>
      </c>
      <c r="L44" s="190">
        <f t="shared" si="2"/>
        <v>0</v>
      </c>
      <c r="M44" s="190">
        <f t="shared" si="2"/>
        <v>0</v>
      </c>
      <c r="N44" s="190">
        <f t="shared" si="2"/>
        <v>0</v>
      </c>
      <c r="O44" s="190">
        <f t="shared" si="2"/>
        <v>0</v>
      </c>
      <c r="P44" s="190">
        <f t="shared" si="2"/>
        <v>0</v>
      </c>
      <c r="Q44" s="190">
        <f t="shared" si="2"/>
        <v>0</v>
      </c>
      <c r="R44" s="194"/>
    </row>
    <row r="45" spans="2:32" s="17" customFormat="1" ht="15.75">
      <c r="B45" s="170">
        <v>2012</v>
      </c>
      <c r="C45" s="532">
        <v>0</v>
      </c>
      <c r="D45" s="190">
        <f t="shared" ref="D45:Q45" si="3">IF(ISBLANK($C$45),0,IF($C$45=$D$9,HLOOKUP(D43,D14:D18,5,FALSE),HLOOKUP(D43,D29:D33,5,FALSE)))</f>
        <v>0</v>
      </c>
      <c r="E45" s="190">
        <f t="shared" si="3"/>
        <v>0</v>
      </c>
      <c r="F45" s="190">
        <f t="shared" si="3"/>
        <v>0</v>
      </c>
      <c r="G45" s="190">
        <f t="shared" si="3"/>
        <v>0</v>
      </c>
      <c r="H45" s="190">
        <f t="shared" si="3"/>
        <v>0</v>
      </c>
      <c r="I45" s="190">
        <f t="shared" si="3"/>
        <v>0</v>
      </c>
      <c r="J45" s="190">
        <f t="shared" si="3"/>
        <v>0</v>
      </c>
      <c r="K45" s="190">
        <f t="shared" si="3"/>
        <v>0</v>
      </c>
      <c r="L45" s="190">
        <f t="shared" si="3"/>
        <v>0</v>
      </c>
      <c r="M45" s="190">
        <f t="shared" si="3"/>
        <v>0</v>
      </c>
      <c r="N45" s="190">
        <f t="shared" si="3"/>
        <v>0</v>
      </c>
      <c r="O45" s="190">
        <f t="shared" si="3"/>
        <v>0</v>
      </c>
      <c r="P45" s="190">
        <f t="shared" si="3"/>
        <v>0</v>
      </c>
      <c r="Q45" s="190">
        <f t="shared" si="3"/>
        <v>0</v>
      </c>
      <c r="R45" s="163"/>
    </row>
    <row r="46" spans="2:32" s="17" customFormat="1" ht="15.75">
      <c r="B46" s="171">
        <v>2013</v>
      </c>
      <c r="C46" s="532">
        <v>0</v>
      </c>
      <c r="D46" s="190">
        <f t="shared" ref="D46:Q46" si="4">IF(ISBLANK($C$46),0,IF($C$46=$D$9,HLOOKUP(D43,D14:D18,5,FALSE),HLOOKUP(D43,D29:D33,5,FALSE)))</f>
        <v>0</v>
      </c>
      <c r="E46" s="190">
        <f t="shared" si="4"/>
        <v>0</v>
      </c>
      <c r="F46" s="190">
        <f t="shared" si="4"/>
        <v>0</v>
      </c>
      <c r="G46" s="190">
        <f t="shared" si="4"/>
        <v>0</v>
      </c>
      <c r="H46" s="190">
        <f t="shared" si="4"/>
        <v>0</v>
      </c>
      <c r="I46" s="190">
        <f t="shared" si="4"/>
        <v>0</v>
      </c>
      <c r="J46" s="190">
        <f t="shared" si="4"/>
        <v>0</v>
      </c>
      <c r="K46" s="190">
        <f t="shared" si="4"/>
        <v>0</v>
      </c>
      <c r="L46" s="190">
        <f t="shared" si="4"/>
        <v>0</v>
      </c>
      <c r="M46" s="190">
        <f t="shared" si="4"/>
        <v>0</v>
      </c>
      <c r="N46" s="190">
        <f t="shared" si="4"/>
        <v>0</v>
      </c>
      <c r="O46" s="190">
        <f t="shared" si="4"/>
        <v>0</v>
      </c>
      <c r="P46" s="190">
        <f t="shared" si="4"/>
        <v>0</v>
      </c>
      <c r="Q46" s="190">
        <f t="shared" si="4"/>
        <v>0</v>
      </c>
      <c r="R46" s="163"/>
    </row>
    <row r="47" spans="2:32" s="17" customFormat="1" ht="15.75">
      <c r="B47" s="171">
        <v>2014</v>
      </c>
      <c r="C47" s="532">
        <v>0</v>
      </c>
      <c r="D47" s="190">
        <f t="shared" ref="D47:Q47" si="5">IF(ISBLANK($C$47),0,IF($C$47=$D$9,HLOOKUP(D43,D14:D18,5,FALSE),HLOOKUP(D43,D29:D33,5,FALSE)))</f>
        <v>0</v>
      </c>
      <c r="E47" s="190">
        <f t="shared" si="5"/>
        <v>0</v>
      </c>
      <c r="F47" s="190">
        <f t="shared" si="5"/>
        <v>0</v>
      </c>
      <c r="G47" s="190">
        <f t="shared" si="5"/>
        <v>0</v>
      </c>
      <c r="H47" s="190">
        <f t="shared" si="5"/>
        <v>0</v>
      </c>
      <c r="I47" s="190">
        <f t="shared" si="5"/>
        <v>0</v>
      </c>
      <c r="J47" s="190">
        <f t="shared" si="5"/>
        <v>0</v>
      </c>
      <c r="K47" s="190">
        <f t="shared" si="5"/>
        <v>0</v>
      </c>
      <c r="L47" s="190">
        <f t="shared" si="5"/>
        <v>0</v>
      </c>
      <c r="M47" s="190">
        <f t="shared" si="5"/>
        <v>0</v>
      </c>
      <c r="N47" s="190">
        <f t="shared" si="5"/>
        <v>0</v>
      </c>
      <c r="O47" s="190">
        <f t="shared" si="5"/>
        <v>0</v>
      </c>
      <c r="P47" s="190">
        <f t="shared" si="5"/>
        <v>0</v>
      </c>
      <c r="Q47" s="190">
        <f t="shared" si="5"/>
        <v>0</v>
      </c>
      <c r="R47" s="163"/>
    </row>
    <row r="48" spans="2:32" s="17" customFormat="1" ht="15.75">
      <c r="B48" s="171">
        <v>2015</v>
      </c>
      <c r="C48" s="532">
        <v>2015</v>
      </c>
      <c r="D48" s="190">
        <f t="shared" ref="D48:Q48" si="6">IF(ISBLANK($C$48),0,IF($C$48=$D$9,HLOOKUP(D43,D14:D18,5,FALSE),HLOOKUP(D43,D29:D33,5,FALSE)))</f>
        <v>401505</v>
      </c>
      <c r="E48" s="190">
        <f t="shared" si="6"/>
        <v>29343</v>
      </c>
      <c r="F48" s="190">
        <f t="shared" si="6"/>
        <v>755</v>
      </c>
      <c r="G48" s="190">
        <f t="shared" si="6"/>
        <v>3054</v>
      </c>
      <c r="H48" s="190">
        <f t="shared" si="6"/>
        <v>0</v>
      </c>
      <c r="I48" s="190">
        <f t="shared" si="6"/>
        <v>0</v>
      </c>
      <c r="J48" s="190">
        <f t="shared" si="6"/>
        <v>0</v>
      </c>
      <c r="K48" s="190">
        <f t="shared" si="6"/>
        <v>0</v>
      </c>
      <c r="L48" s="190">
        <f t="shared" si="6"/>
        <v>0</v>
      </c>
      <c r="M48" s="190">
        <f t="shared" si="6"/>
        <v>0</v>
      </c>
      <c r="N48" s="190">
        <f t="shared" si="6"/>
        <v>0</v>
      </c>
      <c r="O48" s="190">
        <f t="shared" si="6"/>
        <v>0</v>
      </c>
      <c r="P48" s="190">
        <f t="shared" si="6"/>
        <v>0</v>
      </c>
      <c r="Q48" s="190">
        <f t="shared" si="6"/>
        <v>0</v>
      </c>
      <c r="R48" s="163"/>
      <c r="AF48" s="163"/>
    </row>
    <row r="49" spans="2:32" s="17" customFormat="1" ht="15.75">
      <c r="B49" s="171">
        <v>2016</v>
      </c>
      <c r="C49" s="532">
        <v>2015</v>
      </c>
      <c r="D49" s="190">
        <f t="shared" ref="D49:Q49" si="7">IF(ISBLANK($C$49),0,IF($C$49=$D$9,HLOOKUP(D43,D14:D18,5,FALSE),HLOOKUP(D43,D29:D33,5,FALSE)))</f>
        <v>401505</v>
      </c>
      <c r="E49" s="190">
        <f t="shared" si="7"/>
        <v>29343</v>
      </c>
      <c r="F49" s="190">
        <f t="shared" si="7"/>
        <v>755</v>
      </c>
      <c r="G49" s="190">
        <f t="shared" si="7"/>
        <v>3054</v>
      </c>
      <c r="H49" s="190">
        <f t="shared" si="7"/>
        <v>0</v>
      </c>
      <c r="I49" s="190">
        <f t="shared" si="7"/>
        <v>0</v>
      </c>
      <c r="J49" s="190">
        <f t="shared" si="7"/>
        <v>0</v>
      </c>
      <c r="K49" s="190">
        <f t="shared" si="7"/>
        <v>0</v>
      </c>
      <c r="L49" s="190">
        <f t="shared" si="7"/>
        <v>0</v>
      </c>
      <c r="M49" s="190">
        <f t="shared" si="7"/>
        <v>0</v>
      </c>
      <c r="N49" s="190">
        <f t="shared" si="7"/>
        <v>0</v>
      </c>
      <c r="O49" s="190">
        <f t="shared" si="7"/>
        <v>0</v>
      </c>
      <c r="P49" s="190">
        <f t="shared" si="7"/>
        <v>0</v>
      </c>
      <c r="Q49" s="190">
        <f t="shared" si="7"/>
        <v>0</v>
      </c>
      <c r="R49" s="163"/>
      <c r="AF49" s="163"/>
    </row>
    <row r="50" spans="2:32" s="17" customFormat="1" ht="15.75">
      <c r="B50" s="171">
        <v>2017</v>
      </c>
      <c r="C50" s="532">
        <v>2015</v>
      </c>
      <c r="D50" s="190">
        <f t="shared" ref="D50:I50" si="8">IF(ISBLANK($C$50),0,IF($C$50=$D$9,HLOOKUP(D43,D14:D18,5,FALSE),HLOOKUP(D43,D29:D33,5,FALSE)))</f>
        <v>401505</v>
      </c>
      <c r="E50" s="190">
        <f t="shared" si="8"/>
        <v>29343</v>
      </c>
      <c r="F50" s="190">
        <f t="shared" si="8"/>
        <v>755</v>
      </c>
      <c r="G50" s="190">
        <f t="shared" si="8"/>
        <v>3054</v>
      </c>
      <c r="H50" s="190">
        <f t="shared" si="8"/>
        <v>0</v>
      </c>
      <c r="I50" s="190">
        <f t="shared" si="8"/>
        <v>0</v>
      </c>
      <c r="J50" s="190">
        <f t="shared" ref="J50:Q50" si="9">IF(ISBLANK($C$50),0,IF($C$50=$D$9,HLOOKUP(J43,J14:J18,5,FALSE),HLOOKUP(J43,J29:J33,5,FALSE)))</f>
        <v>0</v>
      </c>
      <c r="K50" s="190">
        <f t="shared" si="9"/>
        <v>0</v>
      </c>
      <c r="L50" s="190">
        <f t="shared" si="9"/>
        <v>0</v>
      </c>
      <c r="M50" s="190">
        <f t="shared" si="9"/>
        <v>0</v>
      </c>
      <c r="N50" s="190">
        <f t="shared" si="9"/>
        <v>0</v>
      </c>
      <c r="O50" s="190">
        <f t="shared" si="9"/>
        <v>0</v>
      </c>
      <c r="P50" s="190">
        <f t="shared" si="9"/>
        <v>0</v>
      </c>
      <c r="Q50" s="190">
        <f t="shared" si="9"/>
        <v>0</v>
      </c>
      <c r="R50" s="163"/>
      <c r="AF50" s="163"/>
    </row>
    <row r="51" spans="2:32" s="17" customFormat="1" ht="15.75" hidden="1">
      <c r="B51" s="171">
        <v>2018</v>
      </c>
      <c r="C51" s="532"/>
      <c r="D51" s="190">
        <f t="shared" ref="D51:Q51" si="10">IF(ISBLANK($C$51),0,IF($C$51=$D$9,HLOOKUP(D43,D14:D18,5,FALSE),HLOOKUP(D43,D29:D33,5,FALSE)))</f>
        <v>0</v>
      </c>
      <c r="E51" s="190">
        <f t="shared" si="10"/>
        <v>0</v>
      </c>
      <c r="F51" s="190">
        <f t="shared" si="10"/>
        <v>0</v>
      </c>
      <c r="G51" s="190">
        <f t="shared" si="10"/>
        <v>0</v>
      </c>
      <c r="H51" s="190">
        <f t="shared" si="10"/>
        <v>0</v>
      </c>
      <c r="I51" s="190">
        <f t="shared" si="10"/>
        <v>0</v>
      </c>
      <c r="J51" s="190">
        <f t="shared" si="10"/>
        <v>0</v>
      </c>
      <c r="K51" s="190">
        <f t="shared" si="10"/>
        <v>0</v>
      </c>
      <c r="L51" s="190">
        <f t="shared" si="10"/>
        <v>0</v>
      </c>
      <c r="M51" s="190">
        <f t="shared" si="10"/>
        <v>0</v>
      </c>
      <c r="N51" s="190">
        <f t="shared" si="10"/>
        <v>0</v>
      </c>
      <c r="O51" s="190">
        <f t="shared" si="10"/>
        <v>0</v>
      </c>
      <c r="P51" s="190">
        <f t="shared" si="10"/>
        <v>0</v>
      </c>
      <c r="Q51" s="190">
        <f t="shared" si="10"/>
        <v>0</v>
      </c>
      <c r="R51" s="163"/>
      <c r="AF51" s="163"/>
    </row>
    <row r="52" spans="2:32" s="17" customFormat="1" ht="15.75" hidden="1">
      <c r="B52" s="171">
        <v>2019</v>
      </c>
      <c r="C52" s="532"/>
      <c r="D52" s="190">
        <f t="shared" ref="D52:Q52" si="11">IF(ISBLANK($C$52),0,IF($C$52=$D$9,HLOOKUP(D43,D14:D18,5,FALSE),HLOOKUP(D43,D29:D33,5,FALSE)))</f>
        <v>0</v>
      </c>
      <c r="E52" s="190">
        <f t="shared" si="11"/>
        <v>0</v>
      </c>
      <c r="F52" s="190">
        <f t="shared" si="11"/>
        <v>0</v>
      </c>
      <c r="G52" s="190">
        <f t="shared" si="11"/>
        <v>0</v>
      </c>
      <c r="H52" s="190">
        <f t="shared" si="11"/>
        <v>0</v>
      </c>
      <c r="I52" s="190">
        <f t="shared" si="11"/>
        <v>0</v>
      </c>
      <c r="J52" s="190">
        <f t="shared" si="11"/>
        <v>0</v>
      </c>
      <c r="K52" s="190">
        <f t="shared" si="11"/>
        <v>0</v>
      </c>
      <c r="L52" s="190">
        <f t="shared" si="11"/>
        <v>0</v>
      </c>
      <c r="M52" s="190">
        <f t="shared" si="11"/>
        <v>0</v>
      </c>
      <c r="N52" s="190">
        <f t="shared" si="11"/>
        <v>0</v>
      </c>
      <c r="O52" s="190">
        <f t="shared" si="11"/>
        <v>0</v>
      </c>
      <c r="P52" s="190">
        <f t="shared" si="11"/>
        <v>0</v>
      </c>
      <c r="Q52" s="190">
        <f t="shared" si="11"/>
        <v>0</v>
      </c>
      <c r="R52" s="163"/>
      <c r="AF52" s="163"/>
    </row>
    <row r="53" spans="2:32" s="17" customFormat="1" ht="15.75" hidden="1">
      <c r="B53" s="171">
        <v>2020</v>
      </c>
      <c r="C53" s="532"/>
      <c r="D53" s="190">
        <f t="shared" ref="D53:Q53" si="12">IF(ISBLANK($C$53),0,IF($C$53=$D$9,HLOOKUP(D43,D14:D18,5,FALSE),HLOOKUP(D43,D29:D33,5,FALSE)))</f>
        <v>0</v>
      </c>
      <c r="E53" s="190">
        <f t="shared" si="12"/>
        <v>0</v>
      </c>
      <c r="F53" s="190">
        <f t="shared" si="12"/>
        <v>0</v>
      </c>
      <c r="G53" s="190">
        <f t="shared" si="12"/>
        <v>0</v>
      </c>
      <c r="H53" s="190">
        <f t="shared" si="12"/>
        <v>0</v>
      </c>
      <c r="I53" s="190">
        <f t="shared" si="12"/>
        <v>0</v>
      </c>
      <c r="J53" s="190">
        <f t="shared" si="12"/>
        <v>0</v>
      </c>
      <c r="K53" s="190">
        <f t="shared" si="12"/>
        <v>0</v>
      </c>
      <c r="L53" s="190">
        <f t="shared" si="12"/>
        <v>0</v>
      </c>
      <c r="M53" s="190">
        <f t="shared" si="12"/>
        <v>0</v>
      </c>
      <c r="N53" s="190">
        <f t="shared" si="12"/>
        <v>0</v>
      </c>
      <c r="O53" s="190">
        <f t="shared" si="12"/>
        <v>0</v>
      </c>
      <c r="P53" s="190">
        <f t="shared" si="12"/>
        <v>0</v>
      </c>
      <c r="Q53" s="190">
        <f t="shared" si="12"/>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70" zoomScaleNormal="70" workbookViewId="0">
      <pane ySplit="14" topLeftCell="A15" activePane="bottomLeft" state="frozen"/>
      <selection pane="bottomLeft" activeCell="M16" sqref="M16"/>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10" t="s">
        <v>171</v>
      </c>
      <c r="C4" s="85" t="s">
        <v>175</v>
      </c>
      <c r="D4" s="85"/>
      <c r="E4" s="49"/>
    </row>
    <row r="5" spans="1:26" s="18" customFormat="1" ht="26.25" hidden="1" customHeight="1" outlineLevel="1" thickBot="1">
      <c r="A5" s="4"/>
      <c r="B5" s="810"/>
      <c r="C5" s="86" t="s">
        <v>172</v>
      </c>
      <c r="D5" s="86"/>
      <c r="E5" s="49"/>
    </row>
    <row r="6" spans="1:26" ht="26.25" hidden="1" customHeight="1" outlineLevel="1" thickBot="1">
      <c r="B6" s="810"/>
      <c r="C6" s="816" t="s">
        <v>551</v>
      </c>
      <c r="D6" s="817"/>
      <c r="F6" s="18"/>
      <c r="M6" s="6"/>
      <c r="N6" s="6"/>
      <c r="O6" s="6"/>
      <c r="P6" s="6"/>
      <c r="Q6" s="6"/>
      <c r="R6" s="6"/>
      <c r="S6" s="6"/>
      <c r="T6" s="6"/>
      <c r="U6" s="6"/>
      <c r="V6" s="6"/>
      <c r="W6" s="6"/>
      <c r="X6" s="6"/>
      <c r="Y6" s="6"/>
      <c r="Z6" s="6"/>
    </row>
    <row r="7" spans="1:26" s="18" customFormat="1" ht="26.25" hidden="1" customHeight="1" outlineLevel="1">
      <c r="A7" s="4"/>
      <c r="B7" s="538"/>
      <c r="M7" s="6"/>
      <c r="N7" s="6"/>
      <c r="O7" s="6"/>
      <c r="P7" s="6"/>
      <c r="Q7" s="6"/>
      <c r="R7" s="6"/>
      <c r="S7" s="6"/>
      <c r="T7" s="6"/>
      <c r="U7" s="6"/>
      <c r="V7" s="6"/>
      <c r="W7" s="6"/>
      <c r="X7" s="6"/>
      <c r="Y7" s="6"/>
      <c r="Z7" s="6"/>
    </row>
    <row r="8" spans="1:26" s="18" customFormat="1" ht="19.5" hidden="1" customHeight="1" outlineLevel="1">
      <c r="A8" s="4"/>
      <c r="B8" s="538" t="s">
        <v>527</v>
      </c>
      <c r="C8" s="592" t="s">
        <v>482</v>
      </c>
      <c r="D8" s="591"/>
      <c r="M8" s="6"/>
      <c r="N8" s="6"/>
      <c r="O8" s="6"/>
      <c r="P8" s="6"/>
      <c r="Q8" s="6"/>
      <c r="R8" s="6"/>
      <c r="S8" s="6"/>
      <c r="T8" s="6"/>
      <c r="U8" s="6"/>
      <c r="V8" s="6"/>
      <c r="W8" s="6"/>
      <c r="X8" s="6"/>
      <c r="Y8" s="6"/>
      <c r="Z8" s="6"/>
    </row>
    <row r="9" spans="1:26" s="18" customFormat="1" ht="19.5" hidden="1" customHeight="1" outlineLevel="1">
      <c r="A9" s="4"/>
      <c r="B9" s="538"/>
      <c r="C9" s="592" t="s">
        <v>528</v>
      </c>
      <c r="D9" s="591"/>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0"/>
    </row>
    <row r="12" spans="1:26" ht="58.5" customHeight="1">
      <c r="B12" s="818" t="s">
        <v>616</v>
      </c>
      <c r="C12" s="818"/>
      <c r="D12" s="818"/>
      <c r="E12" s="818"/>
      <c r="F12" s="818"/>
      <c r="G12" s="818"/>
      <c r="H12" s="818"/>
      <c r="I12" s="818"/>
      <c r="J12" s="818"/>
      <c r="K12" s="818"/>
      <c r="L12" s="818"/>
      <c r="M12" s="818"/>
      <c r="N12" s="818"/>
      <c r="O12" s="818"/>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1"/>
      <c r="C14" s="470" t="s">
        <v>41</v>
      </c>
      <c r="D14" s="471" t="s">
        <v>691</v>
      </c>
      <c r="E14" s="471" t="s">
        <v>692</v>
      </c>
      <c r="F14" s="471" t="s">
        <v>693</v>
      </c>
      <c r="G14" s="471" t="s">
        <v>694</v>
      </c>
      <c r="H14" s="471" t="s">
        <v>695</v>
      </c>
      <c r="I14" s="471" t="s">
        <v>696</v>
      </c>
      <c r="J14" s="471" t="s">
        <v>697</v>
      </c>
      <c r="K14" s="471" t="s">
        <v>698</v>
      </c>
      <c r="L14" s="471" t="s">
        <v>699</v>
      </c>
      <c r="M14" s="471" t="s">
        <v>702</v>
      </c>
      <c r="N14" s="471" t="s">
        <v>565</v>
      </c>
      <c r="O14" s="471" t="s">
        <v>566</v>
      </c>
      <c r="P14" s="7"/>
    </row>
    <row r="15" spans="1:26" s="7" customFormat="1" ht="18.75" customHeight="1">
      <c r="B15" s="472" t="s">
        <v>188</v>
      </c>
      <c r="C15" s="811"/>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559</v>
      </c>
      <c r="C16" s="812"/>
      <c r="D16" s="476"/>
      <c r="E16" s="476">
        <v>1</v>
      </c>
      <c r="F16" s="476">
        <v>12</v>
      </c>
      <c r="G16" s="476">
        <v>4</v>
      </c>
      <c r="H16" s="476">
        <v>2</v>
      </c>
      <c r="I16" s="476">
        <v>1</v>
      </c>
      <c r="J16" s="476">
        <v>0</v>
      </c>
      <c r="K16" s="476">
        <v>0</v>
      </c>
      <c r="L16" s="476">
        <v>0</v>
      </c>
      <c r="M16" s="476">
        <v>0</v>
      </c>
      <c r="N16" s="476"/>
      <c r="O16" s="477"/>
    </row>
    <row r="17" spans="1:15" s="111" customFormat="1" ht="17.25" customHeight="1">
      <c r="B17" s="478" t="s">
        <v>560</v>
      </c>
      <c r="C17" s="813"/>
      <c r="D17" s="112">
        <f>12-D16</f>
        <v>12</v>
      </c>
      <c r="E17" s="112">
        <f>12-E16</f>
        <v>11</v>
      </c>
      <c r="F17" s="112">
        <f t="shared" ref="F17:K17" si="0">12-F16</f>
        <v>0</v>
      </c>
      <c r="G17" s="112">
        <f t="shared" si="0"/>
        <v>8</v>
      </c>
      <c r="H17" s="112">
        <f t="shared" si="0"/>
        <v>10</v>
      </c>
      <c r="I17" s="112">
        <f t="shared" si="0"/>
        <v>11</v>
      </c>
      <c r="J17" s="112">
        <f t="shared" si="0"/>
        <v>12</v>
      </c>
      <c r="K17" s="112">
        <f t="shared" si="0"/>
        <v>12</v>
      </c>
      <c r="L17" s="112">
        <f>12-L16</f>
        <v>12</v>
      </c>
      <c r="M17" s="112">
        <f>12-M16</f>
        <v>12</v>
      </c>
      <c r="N17" s="112">
        <f>12-N16</f>
        <v>12</v>
      </c>
      <c r="O17" s="113">
        <f>12-O16</f>
        <v>12</v>
      </c>
    </row>
    <row r="18" spans="1:15" s="7" customFormat="1" ht="17.25" customHeight="1">
      <c r="B18" s="479" t="str">
        <f>'1.  LRAMVA Summary'!B29</f>
        <v>R1 (kWh)</v>
      </c>
      <c r="C18" s="814" t="str">
        <f>'2. LRAMVA Threshold'!D43</f>
        <v>kWh</v>
      </c>
      <c r="D18" s="46">
        <v>2.9399999999999999E-2</v>
      </c>
      <c r="E18" s="46">
        <v>2.9399999999999999E-2</v>
      </c>
      <c r="F18" s="46">
        <v>3.0200000000000001E-2</v>
      </c>
      <c r="G18" s="46">
        <v>3.1300000000000001E-2</v>
      </c>
      <c r="H18" s="46">
        <v>3.2500000000000001E-2</v>
      </c>
      <c r="I18" s="46">
        <v>3.2800000000000003E-2</v>
      </c>
      <c r="J18" s="46">
        <v>3.1099999999999999E-2</v>
      </c>
      <c r="K18" s="46">
        <v>2.98E-2</v>
      </c>
      <c r="L18" s="46">
        <v>2.8299999999999999E-2</v>
      </c>
      <c r="M18" s="46">
        <v>1.72E-2</v>
      </c>
      <c r="N18" s="46"/>
      <c r="O18" s="69"/>
    </row>
    <row r="19" spans="1:15" s="7" customFormat="1" ht="15" customHeight="1" outlineLevel="1">
      <c r="B19" s="534" t="s">
        <v>511</v>
      </c>
      <c r="C19" s="812"/>
      <c r="D19" s="46"/>
      <c r="E19" s="46"/>
      <c r="F19" s="46"/>
      <c r="G19" s="46">
        <v>-2.0000000000000001E-4</v>
      </c>
      <c r="H19" s="46"/>
      <c r="I19" s="46"/>
      <c r="J19" s="46"/>
      <c r="K19" s="46"/>
      <c r="L19" s="46"/>
      <c r="M19" s="46"/>
      <c r="N19" s="46"/>
      <c r="O19" s="69"/>
    </row>
    <row r="20" spans="1:15" s="7" customFormat="1" ht="15" customHeight="1" outlineLevel="1">
      <c r="B20" s="534" t="s">
        <v>512</v>
      </c>
      <c r="C20" s="812"/>
      <c r="D20" s="46"/>
      <c r="E20" s="46"/>
      <c r="F20" s="46"/>
      <c r="G20" s="46">
        <v>4.0000000000000002E-4</v>
      </c>
      <c r="H20" s="46">
        <v>8.0000000000000004E-4</v>
      </c>
      <c r="I20" s="46"/>
      <c r="J20" s="46"/>
      <c r="K20" s="46"/>
      <c r="L20" s="46"/>
      <c r="M20" s="46"/>
      <c r="N20" s="46"/>
      <c r="O20" s="69"/>
    </row>
    <row r="21" spans="1:15" s="7" customFormat="1" ht="15" customHeight="1" outlineLevel="1">
      <c r="B21" s="534" t="s">
        <v>490</v>
      </c>
      <c r="C21" s="812"/>
      <c r="D21" s="46"/>
      <c r="E21" s="46"/>
      <c r="F21" s="46"/>
      <c r="G21" s="46"/>
      <c r="H21" s="46"/>
      <c r="I21" s="46"/>
      <c r="J21" s="46"/>
      <c r="K21" s="46"/>
      <c r="L21" s="46"/>
      <c r="M21" s="46"/>
      <c r="N21" s="46"/>
      <c r="O21" s="69"/>
    </row>
    <row r="22" spans="1:15" s="7" customFormat="1" ht="14.25" customHeight="1">
      <c r="B22" s="534" t="s">
        <v>513</v>
      </c>
      <c r="C22" s="815"/>
      <c r="D22" s="65">
        <f>SUM(D18:D21)</f>
        <v>2.9399999999999999E-2</v>
      </c>
      <c r="E22" s="65">
        <f>SUM(E18:E21)</f>
        <v>2.9399999999999999E-2</v>
      </c>
      <c r="F22" s="65">
        <f>SUM(F18:F21)</f>
        <v>3.0200000000000001E-2</v>
      </c>
      <c r="G22" s="65">
        <f t="shared" ref="G22:N22" si="1">SUM(G18:G21)</f>
        <v>3.15E-2</v>
      </c>
      <c r="H22" s="65">
        <f t="shared" si="1"/>
        <v>3.3300000000000003E-2</v>
      </c>
      <c r="I22" s="65">
        <f t="shared" si="1"/>
        <v>3.2800000000000003E-2</v>
      </c>
      <c r="J22" s="65">
        <f t="shared" si="1"/>
        <v>3.1099999999999999E-2</v>
      </c>
      <c r="K22" s="65">
        <f t="shared" si="1"/>
        <v>2.98E-2</v>
      </c>
      <c r="L22" s="65">
        <f t="shared" si="1"/>
        <v>2.8299999999999999E-2</v>
      </c>
      <c r="M22" s="65">
        <f t="shared" si="1"/>
        <v>1.72E-2</v>
      </c>
      <c r="N22" s="65">
        <f t="shared" si="1"/>
        <v>0</v>
      </c>
      <c r="O22" s="76"/>
    </row>
    <row r="23" spans="1:15" s="63" customFormat="1">
      <c r="A23" s="62"/>
      <c r="B23" s="491" t="s">
        <v>514</v>
      </c>
      <c r="C23" s="481"/>
      <c r="D23" s="482"/>
      <c r="E23" s="483">
        <f t="shared" ref="E23:N23" si="2">ROUND(SUM(D22*E16+E22*E17)/12,4)</f>
        <v>2.9399999999999999E-2</v>
      </c>
      <c r="F23" s="483">
        <f t="shared" si="2"/>
        <v>2.9399999999999999E-2</v>
      </c>
      <c r="G23" s="483">
        <f t="shared" si="2"/>
        <v>3.1099999999999999E-2</v>
      </c>
      <c r="H23" s="483">
        <f t="shared" si="2"/>
        <v>3.3000000000000002E-2</v>
      </c>
      <c r="I23" s="483">
        <f t="shared" si="2"/>
        <v>3.2800000000000003E-2</v>
      </c>
      <c r="J23" s="483">
        <f t="shared" si="2"/>
        <v>3.1099999999999999E-2</v>
      </c>
      <c r="K23" s="483">
        <f t="shared" si="2"/>
        <v>2.98E-2</v>
      </c>
      <c r="L23" s="483">
        <f t="shared" si="2"/>
        <v>2.8299999999999999E-2</v>
      </c>
      <c r="M23" s="483">
        <f t="shared" si="2"/>
        <v>1.72E-2</v>
      </c>
      <c r="N23" s="483">
        <f t="shared" si="2"/>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2" t="str">
        <f>'1.  LRAMVA Summary'!B30</f>
        <v>Seasonal (kWh)</v>
      </c>
      <c r="C25" s="814" t="str">
        <f>'2. LRAMVA Threshold'!E43</f>
        <v>kWh</v>
      </c>
      <c r="D25" s="46">
        <v>0.10009999999999999</v>
      </c>
      <c r="E25" s="46">
        <v>0.10009999999999999</v>
      </c>
      <c r="F25" s="46">
        <v>0.10059999999999999</v>
      </c>
      <c r="G25" s="46">
        <v>0.10150000000000001</v>
      </c>
      <c r="H25" s="46">
        <v>0.10290000000000001</v>
      </c>
      <c r="I25" s="46">
        <v>0.1462</v>
      </c>
      <c r="J25" s="46">
        <v>0.14349999999999999</v>
      </c>
      <c r="K25" s="46">
        <v>0.14019999999999999</v>
      </c>
      <c r="L25" s="46">
        <v>0.1338</v>
      </c>
      <c r="M25" s="46">
        <v>0.14940000000000001</v>
      </c>
      <c r="N25" s="46"/>
      <c r="O25" s="69"/>
    </row>
    <row r="26" spans="1:15" s="18" customFormat="1" outlineLevel="1">
      <c r="A26" s="4"/>
      <c r="B26" s="534" t="s">
        <v>511</v>
      </c>
      <c r="C26" s="812"/>
      <c r="D26" s="46"/>
      <c r="E26" s="46"/>
      <c r="F26" s="46"/>
      <c r="G26" s="46">
        <v>-2.9999999999999997E-4</v>
      </c>
      <c r="H26" s="46"/>
      <c r="I26" s="46"/>
      <c r="J26" s="46"/>
      <c r="K26" s="46"/>
      <c r="L26" s="46"/>
      <c r="M26" s="46"/>
      <c r="N26" s="46"/>
      <c r="O26" s="69"/>
    </row>
    <row r="27" spans="1:15" s="18" customFormat="1" outlineLevel="1">
      <c r="A27" s="4"/>
      <c r="B27" s="534" t="s">
        <v>512</v>
      </c>
      <c r="C27" s="812"/>
      <c r="D27" s="46"/>
      <c r="E27" s="46"/>
      <c r="F27" s="46"/>
      <c r="G27" s="46">
        <v>2.9999999999999997E-4</v>
      </c>
      <c r="H27" s="46">
        <v>8.0000000000000004E-4</v>
      </c>
      <c r="I27" s="46">
        <v>4.1000000000000003E-3</v>
      </c>
      <c r="J27" s="46"/>
      <c r="K27" s="46"/>
      <c r="L27" s="46"/>
      <c r="M27" s="46"/>
      <c r="N27" s="46"/>
      <c r="O27" s="69"/>
    </row>
    <row r="28" spans="1:15" s="18" customFormat="1" outlineLevel="1">
      <c r="A28" s="4"/>
      <c r="B28" s="534" t="s">
        <v>490</v>
      </c>
      <c r="C28" s="812"/>
      <c r="D28" s="46"/>
      <c r="E28" s="46"/>
      <c r="F28" s="46"/>
      <c r="G28" s="46"/>
      <c r="H28" s="46"/>
      <c r="I28" s="46"/>
      <c r="J28" s="46"/>
      <c r="K28" s="46"/>
      <c r="L28" s="46"/>
      <c r="M28" s="46"/>
      <c r="N28" s="46"/>
      <c r="O28" s="69"/>
    </row>
    <row r="29" spans="1:15" s="18" customFormat="1">
      <c r="A29" s="4"/>
      <c r="B29" s="534" t="s">
        <v>513</v>
      </c>
      <c r="C29" s="815"/>
      <c r="D29" s="65">
        <f>SUM(D25:D28)</f>
        <v>0.10009999999999999</v>
      </c>
      <c r="E29" s="65">
        <f t="shared" ref="E29:N29" si="3">SUM(E25:E28)</f>
        <v>0.10009999999999999</v>
      </c>
      <c r="F29" s="65">
        <f t="shared" si="3"/>
        <v>0.10059999999999999</v>
      </c>
      <c r="G29" s="65">
        <f t="shared" si="3"/>
        <v>0.10150000000000001</v>
      </c>
      <c r="H29" s="65">
        <f t="shared" si="3"/>
        <v>0.1037</v>
      </c>
      <c r="I29" s="65">
        <f t="shared" si="3"/>
        <v>0.15029999999999999</v>
      </c>
      <c r="J29" s="65">
        <f t="shared" si="3"/>
        <v>0.14349999999999999</v>
      </c>
      <c r="K29" s="65">
        <f t="shared" si="3"/>
        <v>0.14019999999999999</v>
      </c>
      <c r="L29" s="65">
        <f t="shared" si="3"/>
        <v>0.1338</v>
      </c>
      <c r="M29" s="65">
        <f t="shared" si="3"/>
        <v>0.14940000000000001</v>
      </c>
      <c r="N29" s="65">
        <f t="shared" si="3"/>
        <v>0</v>
      </c>
      <c r="O29" s="76"/>
    </row>
    <row r="30" spans="1:15" s="18" customFormat="1">
      <c r="A30" s="4"/>
      <c r="B30" s="491" t="s">
        <v>514</v>
      </c>
      <c r="C30" s="487"/>
      <c r="D30" s="71"/>
      <c r="E30" s="483">
        <f>ROUND(SUM(D29*E16+E29*E17)/12,4)</f>
        <v>0.10009999999999999</v>
      </c>
      <c r="F30" s="483">
        <f t="shared" ref="F30:N30" si="4">ROUND(SUM(E29*F16+F29*F17)/12,4)</f>
        <v>0.10009999999999999</v>
      </c>
      <c r="G30" s="483">
        <f t="shared" si="4"/>
        <v>0.1012</v>
      </c>
      <c r="H30" s="483">
        <f t="shared" si="4"/>
        <v>0.1033</v>
      </c>
      <c r="I30" s="483">
        <f t="shared" si="4"/>
        <v>0.1464</v>
      </c>
      <c r="J30" s="483">
        <f>ROUND(SUM(I29*J16+J29*J17)/12,4)</f>
        <v>0.14349999999999999</v>
      </c>
      <c r="K30" s="483">
        <f t="shared" si="4"/>
        <v>0.14019999999999999</v>
      </c>
      <c r="L30" s="483">
        <f t="shared" si="4"/>
        <v>0.1338</v>
      </c>
      <c r="M30" s="483">
        <f t="shared" si="4"/>
        <v>0.14940000000000001</v>
      </c>
      <c r="N30" s="483">
        <f t="shared" si="4"/>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2" t="str">
        <f>'1.  LRAMVA Summary'!B31</f>
        <v>R2 (kW)</v>
      </c>
      <c r="C32" s="814" t="str">
        <f>'2. LRAMVA Threshold'!F43</f>
        <v>kw</v>
      </c>
      <c r="D32" s="46">
        <v>2.5728</v>
      </c>
      <c r="E32" s="46">
        <v>2.5728</v>
      </c>
      <c r="F32" s="46">
        <v>2.7086000000000001</v>
      </c>
      <c r="G32" s="46">
        <v>2.8948999999999998</v>
      </c>
      <c r="H32" s="46">
        <v>3.0886999999999998</v>
      </c>
      <c r="I32" s="46">
        <v>3.1131000000000002</v>
      </c>
      <c r="J32" s="46">
        <v>3.1690999999999998</v>
      </c>
      <c r="K32" s="46">
        <v>3.2629000000000001</v>
      </c>
      <c r="L32" s="46">
        <v>3.3451</v>
      </c>
      <c r="M32" s="46">
        <v>3.4194</v>
      </c>
      <c r="N32" s="46"/>
      <c r="O32" s="69"/>
    </row>
    <row r="33" spans="1:15" s="18" customFormat="1" outlineLevel="1">
      <c r="A33" s="4"/>
      <c r="B33" s="534" t="s">
        <v>511</v>
      </c>
      <c r="C33" s="812"/>
      <c r="D33" s="46"/>
      <c r="E33" s="46"/>
      <c r="F33" s="46"/>
      <c r="G33" s="46">
        <v>-0.03</v>
      </c>
      <c r="H33" s="46"/>
      <c r="I33" s="46"/>
      <c r="J33" s="46"/>
      <c r="K33" s="46"/>
      <c r="L33" s="46"/>
      <c r="M33" s="46"/>
      <c r="N33" s="46"/>
      <c r="O33" s="69"/>
    </row>
    <row r="34" spans="1:15" s="18" customFormat="1" outlineLevel="1">
      <c r="A34" s="4"/>
      <c r="B34" s="534" t="s">
        <v>512</v>
      </c>
      <c r="C34" s="812"/>
      <c r="D34" s="46"/>
      <c r="E34" s="46"/>
      <c r="F34" s="46"/>
      <c r="G34" s="46">
        <v>3.73E-2</v>
      </c>
      <c r="H34" s="46">
        <v>7.6100000000000001E-2</v>
      </c>
      <c r="I34" s="46">
        <v>3.5000000000000001E-3</v>
      </c>
      <c r="J34" s="46"/>
      <c r="K34" s="46"/>
      <c r="L34" s="46"/>
      <c r="M34" s="46"/>
      <c r="N34" s="46"/>
      <c r="O34" s="69"/>
    </row>
    <row r="35" spans="1:15" s="18" customFormat="1" outlineLevel="1">
      <c r="A35" s="4"/>
      <c r="B35" s="534" t="s">
        <v>490</v>
      </c>
      <c r="C35" s="812"/>
      <c r="D35" s="46"/>
      <c r="E35" s="46"/>
      <c r="F35" s="46"/>
      <c r="G35" s="46"/>
      <c r="H35" s="46"/>
      <c r="I35" s="46"/>
      <c r="J35" s="46"/>
      <c r="K35" s="46"/>
      <c r="L35" s="46"/>
      <c r="M35" s="46"/>
      <c r="N35" s="46"/>
      <c r="O35" s="69"/>
    </row>
    <row r="36" spans="1:15" s="18" customFormat="1">
      <c r="A36" s="4"/>
      <c r="B36" s="534" t="s">
        <v>513</v>
      </c>
      <c r="C36" s="815"/>
      <c r="D36" s="65">
        <f>SUM(D32:D35)</f>
        <v>2.5728</v>
      </c>
      <c r="E36" s="65">
        <f>SUM(E32:E35)</f>
        <v>2.5728</v>
      </c>
      <c r="F36" s="65">
        <f t="shared" ref="F36:M36" si="5">SUM(F32:F35)</f>
        <v>2.7086000000000001</v>
      </c>
      <c r="G36" s="65">
        <f t="shared" si="5"/>
        <v>2.9022000000000001</v>
      </c>
      <c r="H36" s="65">
        <f t="shared" si="5"/>
        <v>3.1647999999999996</v>
      </c>
      <c r="I36" s="65">
        <f t="shared" si="5"/>
        <v>3.1166</v>
      </c>
      <c r="J36" s="65">
        <f t="shared" si="5"/>
        <v>3.1690999999999998</v>
      </c>
      <c r="K36" s="65">
        <f t="shared" si="5"/>
        <v>3.2629000000000001</v>
      </c>
      <c r="L36" s="65">
        <f t="shared" si="5"/>
        <v>3.3451</v>
      </c>
      <c r="M36" s="65">
        <f t="shared" si="5"/>
        <v>3.4194</v>
      </c>
      <c r="N36" s="65">
        <f>SUM(N32:N35)</f>
        <v>0</v>
      </c>
      <c r="O36" s="76"/>
    </row>
    <row r="37" spans="1:15" s="18" customFormat="1">
      <c r="A37" s="4"/>
      <c r="B37" s="491" t="s">
        <v>514</v>
      </c>
      <c r="C37" s="487"/>
      <c r="D37" s="71"/>
      <c r="E37" s="483">
        <f t="shared" ref="E37:N37" si="6">ROUND(SUM(D36*E16+E36*E17)/12,4)</f>
        <v>2.5728</v>
      </c>
      <c r="F37" s="483">
        <f t="shared" si="6"/>
        <v>2.5728</v>
      </c>
      <c r="G37" s="483">
        <f t="shared" si="6"/>
        <v>2.8376999999999999</v>
      </c>
      <c r="H37" s="483">
        <f t="shared" si="6"/>
        <v>3.121</v>
      </c>
      <c r="I37" s="483">
        <f t="shared" si="6"/>
        <v>3.1206</v>
      </c>
      <c r="J37" s="483">
        <f t="shared" si="6"/>
        <v>3.1690999999999998</v>
      </c>
      <c r="K37" s="483">
        <f t="shared" si="6"/>
        <v>3.2629000000000001</v>
      </c>
      <c r="L37" s="483">
        <f t="shared" si="6"/>
        <v>3.3451</v>
      </c>
      <c r="M37" s="483">
        <f t="shared" si="6"/>
        <v>3.4194</v>
      </c>
      <c r="N37" s="483">
        <f t="shared" si="6"/>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2" t="str">
        <f>'1.  LRAMVA Summary'!B32</f>
        <v>Street Lights (kWh)</v>
      </c>
      <c r="C39" s="814" t="str">
        <f>'2. LRAMVA Threshold'!G43</f>
        <v>kWh</v>
      </c>
      <c r="D39" s="46">
        <v>0.1537</v>
      </c>
      <c r="E39" s="46">
        <v>0.1537</v>
      </c>
      <c r="F39" s="46">
        <v>0.15429999999999999</v>
      </c>
      <c r="G39" s="46">
        <v>0.15570000000000001</v>
      </c>
      <c r="H39" s="46">
        <v>0.15790000000000001</v>
      </c>
      <c r="I39" s="46">
        <v>0.1767</v>
      </c>
      <c r="J39" s="46">
        <v>0.21640000000000001</v>
      </c>
      <c r="K39" s="46">
        <v>0.23899999999999999</v>
      </c>
      <c r="L39" s="46">
        <v>0.30840000000000001</v>
      </c>
      <c r="M39" s="46">
        <v>0.33100000000000002</v>
      </c>
      <c r="N39" s="46"/>
      <c r="O39" s="69"/>
    </row>
    <row r="40" spans="1:15" s="18" customFormat="1" outlineLevel="1">
      <c r="A40" s="4"/>
      <c r="B40" s="534" t="s">
        <v>511</v>
      </c>
      <c r="C40" s="812"/>
      <c r="D40" s="46"/>
      <c r="E40" s="46"/>
      <c r="F40" s="46"/>
      <c r="G40" s="46">
        <v>-2.9999999999999997E-4</v>
      </c>
      <c r="H40" s="46"/>
      <c r="I40" s="46"/>
      <c r="J40" s="46"/>
      <c r="K40" s="46"/>
      <c r="L40" s="46"/>
      <c r="M40" s="46"/>
      <c r="N40" s="46"/>
      <c r="O40" s="69"/>
    </row>
    <row r="41" spans="1:15" s="18" customFormat="1" outlineLevel="1">
      <c r="A41" s="4"/>
      <c r="B41" s="534" t="s">
        <v>512</v>
      </c>
      <c r="C41" s="812"/>
      <c r="D41" s="46"/>
      <c r="E41" s="46"/>
      <c r="F41" s="46"/>
      <c r="G41" s="46">
        <v>2.9999999999999997E-4</v>
      </c>
      <c r="H41" s="46">
        <v>8.0000000000000004E-4</v>
      </c>
      <c r="I41" s="46">
        <v>1.9E-3</v>
      </c>
      <c r="J41" s="46"/>
      <c r="K41" s="46"/>
      <c r="L41" s="46"/>
      <c r="M41" s="46"/>
      <c r="N41" s="46"/>
      <c r="O41" s="69"/>
    </row>
    <row r="42" spans="1:15" s="18" customFormat="1" outlineLevel="1">
      <c r="A42" s="4"/>
      <c r="B42" s="534" t="s">
        <v>490</v>
      </c>
      <c r="C42" s="812"/>
      <c r="D42" s="46"/>
      <c r="E42" s="46"/>
      <c r="F42" s="46"/>
      <c r="G42" s="46"/>
      <c r="H42" s="46"/>
      <c r="I42" s="46"/>
      <c r="J42" s="46"/>
      <c r="K42" s="46"/>
      <c r="L42" s="46"/>
      <c r="M42" s="46"/>
      <c r="N42" s="46"/>
      <c r="O42" s="69"/>
    </row>
    <row r="43" spans="1:15" s="18" customFormat="1">
      <c r="A43" s="4"/>
      <c r="B43" s="534" t="s">
        <v>513</v>
      </c>
      <c r="C43" s="815"/>
      <c r="D43" s="65">
        <f>SUM(D39:D42)</f>
        <v>0.1537</v>
      </c>
      <c r="E43" s="65">
        <f t="shared" ref="E43:N43" si="7">SUM(E39:E42)</f>
        <v>0.1537</v>
      </c>
      <c r="F43" s="65">
        <f t="shared" si="7"/>
        <v>0.15429999999999999</v>
      </c>
      <c r="G43" s="65">
        <f t="shared" si="7"/>
        <v>0.15570000000000001</v>
      </c>
      <c r="H43" s="65">
        <f t="shared" si="7"/>
        <v>0.15870000000000001</v>
      </c>
      <c r="I43" s="65">
        <f t="shared" si="7"/>
        <v>0.17860000000000001</v>
      </c>
      <c r="J43" s="65">
        <f t="shared" si="7"/>
        <v>0.21640000000000001</v>
      </c>
      <c r="K43" s="65">
        <f t="shared" si="7"/>
        <v>0.23899999999999999</v>
      </c>
      <c r="L43" s="65">
        <f t="shared" si="7"/>
        <v>0.30840000000000001</v>
      </c>
      <c r="M43" s="65">
        <f t="shared" si="7"/>
        <v>0.33100000000000002</v>
      </c>
      <c r="N43" s="65">
        <f t="shared" si="7"/>
        <v>0</v>
      </c>
      <c r="O43" s="76"/>
    </row>
    <row r="44" spans="1:15" s="14" customFormat="1">
      <c r="A44" s="72"/>
      <c r="B44" s="491" t="s">
        <v>514</v>
      </c>
      <c r="C44" s="487"/>
      <c r="D44" s="71"/>
      <c r="E44" s="483">
        <f t="shared" ref="E44:N44" si="8">ROUND(SUM(D43*E16+E43*E17)/12,4)</f>
        <v>0.1537</v>
      </c>
      <c r="F44" s="483">
        <f t="shared" si="8"/>
        <v>0.1537</v>
      </c>
      <c r="G44" s="483">
        <f t="shared" si="8"/>
        <v>0.1552</v>
      </c>
      <c r="H44" s="483">
        <f t="shared" si="8"/>
        <v>0.15820000000000001</v>
      </c>
      <c r="I44" s="483">
        <f t="shared" si="8"/>
        <v>0.1769</v>
      </c>
      <c r="J44" s="483">
        <f t="shared" si="8"/>
        <v>0.21640000000000001</v>
      </c>
      <c r="K44" s="483">
        <f t="shared" si="8"/>
        <v>0.23899999999999999</v>
      </c>
      <c r="L44" s="483">
        <f t="shared" si="8"/>
        <v>0.30840000000000001</v>
      </c>
      <c r="M44" s="483">
        <f t="shared" si="8"/>
        <v>0.33100000000000002</v>
      </c>
      <c r="N44" s="483">
        <f t="shared" si="8"/>
        <v>0</v>
      </c>
      <c r="O44" s="488"/>
    </row>
    <row r="45" spans="1:15" s="70" customFormat="1" ht="14.25">
      <c r="A45" s="72"/>
      <c r="B45" s="491"/>
      <c r="C45" s="487"/>
      <c r="D45" s="71"/>
      <c r="E45" s="71"/>
      <c r="F45" s="71"/>
      <c r="G45" s="71"/>
      <c r="H45" s="71"/>
      <c r="I45" s="71"/>
      <c r="J45" s="71"/>
      <c r="K45" s="71"/>
      <c r="L45" s="486"/>
      <c r="M45" s="486"/>
      <c r="N45" s="486"/>
      <c r="O45" s="492"/>
    </row>
    <row r="46" spans="1:15" s="64" customFormat="1">
      <c r="A46" s="62"/>
      <c r="B46" s="602">
        <f>'1.  LRAMVA Summary'!B33</f>
        <v>0</v>
      </c>
      <c r="C46" s="814">
        <f>'2. LRAMVA Threshold'!H43</f>
        <v>0</v>
      </c>
      <c r="D46" s="46"/>
      <c r="E46" s="46"/>
      <c r="F46" s="46"/>
      <c r="G46" s="46"/>
      <c r="H46" s="46"/>
      <c r="I46" s="46"/>
      <c r="J46" s="46"/>
      <c r="K46" s="46"/>
      <c r="L46" s="46"/>
      <c r="M46" s="46"/>
      <c r="N46" s="46"/>
      <c r="O46" s="69"/>
    </row>
    <row r="47" spans="1:15" s="18" customFormat="1" outlineLevel="1">
      <c r="A47" s="4"/>
      <c r="B47" s="534" t="s">
        <v>511</v>
      </c>
      <c r="C47" s="812"/>
      <c r="D47" s="46"/>
      <c r="E47" s="46"/>
      <c r="F47" s="46"/>
      <c r="G47" s="46"/>
      <c r="H47" s="46"/>
      <c r="I47" s="46"/>
      <c r="J47" s="46"/>
      <c r="K47" s="46"/>
      <c r="L47" s="46"/>
      <c r="M47" s="46"/>
      <c r="N47" s="46"/>
      <c r="O47" s="69"/>
    </row>
    <row r="48" spans="1:15" s="18" customFormat="1" outlineLevel="1">
      <c r="A48" s="4"/>
      <c r="B48" s="534" t="s">
        <v>512</v>
      </c>
      <c r="C48" s="812"/>
      <c r="D48" s="46"/>
      <c r="E48" s="46"/>
      <c r="F48" s="46"/>
      <c r="G48" s="46"/>
      <c r="H48" s="46"/>
      <c r="I48" s="46"/>
      <c r="J48" s="46"/>
      <c r="K48" s="46"/>
      <c r="L48" s="46"/>
      <c r="M48" s="46"/>
      <c r="N48" s="46"/>
      <c r="O48" s="69"/>
    </row>
    <row r="49" spans="1:15" s="18" customFormat="1" outlineLevel="1">
      <c r="A49" s="4"/>
      <c r="B49" s="534" t="s">
        <v>490</v>
      </c>
      <c r="C49" s="812"/>
      <c r="D49" s="46"/>
      <c r="E49" s="46"/>
      <c r="F49" s="46"/>
      <c r="G49" s="46"/>
      <c r="H49" s="46"/>
      <c r="I49" s="46"/>
      <c r="J49" s="46"/>
      <c r="K49" s="46"/>
      <c r="L49" s="46"/>
      <c r="M49" s="46"/>
      <c r="N49" s="46"/>
      <c r="O49" s="69"/>
    </row>
    <row r="50" spans="1:15" s="18" customFormat="1">
      <c r="A50" s="4"/>
      <c r="B50" s="534" t="s">
        <v>513</v>
      </c>
      <c r="C50" s="815"/>
      <c r="D50" s="65">
        <f>SUM(D46:D49)</f>
        <v>0</v>
      </c>
      <c r="E50" s="65">
        <f t="shared" ref="E50:N50" si="9">SUM(E46:E49)</f>
        <v>0</v>
      </c>
      <c r="F50" s="65">
        <f t="shared" si="9"/>
        <v>0</v>
      </c>
      <c r="G50" s="65">
        <f t="shared" si="9"/>
        <v>0</v>
      </c>
      <c r="H50" s="65">
        <f t="shared" si="9"/>
        <v>0</v>
      </c>
      <c r="I50" s="65">
        <f t="shared" si="9"/>
        <v>0</v>
      </c>
      <c r="J50" s="65">
        <f t="shared" si="9"/>
        <v>0</v>
      </c>
      <c r="K50" s="65">
        <f t="shared" si="9"/>
        <v>0</v>
      </c>
      <c r="L50" s="65">
        <f t="shared" si="9"/>
        <v>0</v>
      </c>
      <c r="M50" s="65">
        <f t="shared" si="9"/>
        <v>0</v>
      </c>
      <c r="N50" s="65">
        <f t="shared" si="9"/>
        <v>0</v>
      </c>
      <c r="O50" s="76"/>
    </row>
    <row r="51" spans="1:15" s="14" customFormat="1">
      <c r="A51" s="72"/>
      <c r="B51" s="491" t="s">
        <v>514</v>
      </c>
      <c r="C51" s="487"/>
      <c r="D51" s="71"/>
      <c r="E51" s="483">
        <f t="shared" ref="E51:N51" si="10">ROUND(SUM(D50*E16+E50*E17)/12,4)</f>
        <v>0</v>
      </c>
      <c r="F51" s="483">
        <f t="shared" si="10"/>
        <v>0</v>
      </c>
      <c r="G51" s="483">
        <f t="shared" si="10"/>
        <v>0</v>
      </c>
      <c r="H51" s="483">
        <f t="shared" si="10"/>
        <v>0</v>
      </c>
      <c r="I51" s="483">
        <f t="shared" si="10"/>
        <v>0</v>
      </c>
      <c r="J51" s="483">
        <f t="shared" si="10"/>
        <v>0</v>
      </c>
      <c r="K51" s="483">
        <f t="shared" si="10"/>
        <v>0</v>
      </c>
      <c r="L51" s="483">
        <f t="shared" si="10"/>
        <v>0</v>
      </c>
      <c r="M51" s="483">
        <f t="shared" si="10"/>
        <v>0</v>
      </c>
      <c r="N51" s="483">
        <f t="shared" si="10"/>
        <v>0</v>
      </c>
      <c r="O51" s="488"/>
    </row>
    <row r="52" spans="1:15" s="70" customFormat="1" ht="14.25">
      <c r="A52" s="72"/>
      <c r="B52" s="491"/>
      <c r="C52" s="487"/>
      <c r="D52" s="71"/>
      <c r="E52" s="71"/>
      <c r="F52" s="71"/>
      <c r="G52" s="71"/>
      <c r="H52" s="71"/>
      <c r="I52" s="71"/>
      <c r="J52" s="71"/>
      <c r="K52" s="71"/>
      <c r="L52" s="493"/>
      <c r="M52" s="493"/>
      <c r="N52" s="493"/>
      <c r="O52" s="492"/>
    </row>
    <row r="53" spans="1:15" s="64" customFormat="1">
      <c r="A53" s="62"/>
      <c r="B53" s="602">
        <f>'1.  LRAMVA Summary'!B34</f>
        <v>0</v>
      </c>
      <c r="C53" s="814">
        <f>'2. LRAMVA Threshold'!I43</f>
        <v>0</v>
      </c>
      <c r="D53" s="46"/>
      <c r="E53" s="46"/>
      <c r="F53" s="46"/>
      <c r="G53" s="46"/>
      <c r="H53" s="46"/>
      <c r="I53" s="46"/>
      <c r="J53" s="46"/>
      <c r="K53" s="46"/>
      <c r="L53" s="46"/>
      <c r="M53" s="46"/>
      <c r="N53" s="46"/>
      <c r="O53" s="69"/>
    </row>
    <row r="54" spans="1:15" s="18" customFormat="1" outlineLevel="1">
      <c r="A54" s="4"/>
      <c r="B54" s="534" t="s">
        <v>511</v>
      </c>
      <c r="C54" s="812"/>
      <c r="D54" s="46"/>
      <c r="E54" s="46"/>
      <c r="F54" s="46"/>
      <c r="G54" s="46"/>
      <c r="H54" s="46"/>
      <c r="I54" s="46"/>
      <c r="J54" s="46"/>
      <c r="K54" s="46"/>
      <c r="L54" s="46"/>
      <c r="M54" s="46"/>
      <c r="N54" s="46"/>
      <c r="O54" s="69"/>
    </row>
    <row r="55" spans="1:15" s="18" customFormat="1" outlineLevel="1">
      <c r="A55" s="4"/>
      <c r="B55" s="534" t="s">
        <v>512</v>
      </c>
      <c r="C55" s="812"/>
      <c r="D55" s="46"/>
      <c r="E55" s="46"/>
      <c r="F55" s="46"/>
      <c r="G55" s="46"/>
      <c r="H55" s="46"/>
      <c r="I55" s="46"/>
      <c r="J55" s="46"/>
      <c r="K55" s="46"/>
      <c r="L55" s="46"/>
      <c r="M55" s="46"/>
      <c r="N55" s="46"/>
      <c r="O55" s="69"/>
    </row>
    <row r="56" spans="1:15" s="18" customFormat="1" outlineLevel="1">
      <c r="A56" s="4"/>
      <c r="B56" s="534" t="s">
        <v>490</v>
      </c>
      <c r="C56" s="812"/>
      <c r="D56" s="46"/>
      <c r="E56" s="46"/>
      <c r="F56" s="46"/>
      <c r="G56" s="46"/>
      <c r="H56" s="46"/>
      <c r="I56" s="46"/>
      <c r="J56" s="46"/>
      <c r="K56" s="46"/>
      <c r="L56" s="46"/>
      <c r="M56" s="46"/>
      <c r="N56" s="46"/>
      <c r="O56" s="69"/>
    </row>
    <row r="57" spans="1:15" s="18" customFormat="1">
      <c r="A57" s="4"/>
      <c r="B57" s="534" t="s">
        <v>513</v>
      </c>
      <c r="C57" s="815"/>
      <c r="D57" s="65">
        <f>SUM(D53:D56)</f>
        <v>0</v>
      </c>
      <c r="E57" s="65">
        <f t="shared" ref="E57:N57" si="11">SUM(E53:E56)</f>
        <v>0</v>
      </c>
      <c r="F57" s="65">
        <f t="shared" si="11"/>
        <v>0</v>
      </c>
      <c r="G57" s="65">
        <f t="shared" si="11"/>
        <v>0</v>
      </c>
      <c r="H57" s="65">
        <f t="shared" si="11"/>
        <v>0</v>
      </c>
      <c r="I57" s="65">
        <f t="shared" si="11"/>
        <v>0</v>
      </c>
      <c r="J57" s="65">
        <f t="shared" si="11"/>
        <v>0</v>
      </c>
      <c r="K57" s="65">
        <f t="shared" si="11"/>
        <v>0</v>
      </c>
      <c r="L57" s="65">
        <f t="shared" si="11"/>
        <v>0</v>
      </c>
      <c r="M57" s="65">
        <f t="shared" si="11"/>
        <v>0</v>
      </c>
      <c r="N57" s="65">
        <f t="shared" si="11"/>
        <v>0</v>
      </c>
      <c r="O57" s="77"/>
    </row>
    <row r="58" spans="1:15" s="14" customFormat="1">
      <c r="A58" s="72"/>
      <c r="B58" s="491" t="s">
        <v>514</v>
      </c>
      <c r="C58" s="487"/>
      <c r="D58" s="71"/>
      <c r="E58" s="483">
        <f t="shared" ref="E58:N58" si="12">ROUND(SUM(D57*E16+E57*E17)/12,4)</f>
        <v>0</v>
      </c>
      <c r="F58" s="483">
        <f t="shared" si="12"/>
        <v>0</v>
      </c>
      <c r="G58" s="483">
        <f t="shared" si="12"/>
        <v>0</v>
      </c>
      <c r="H58" s="483">
        <f t="shared" si="12"/>
        <v>0</v>
      </c>
      <c r="I58" s="483">
        <f t="shared" si="12"/>
        <v>0</v>
      </c>
      <c r="J58" s="483">
        <f t="shared" si="12"/>
        <v>0</v>
      </c>
      <c r="K58" s="483">
        <f t="shared" si="12"/>
        <v>0</v>
      </c>
      <c r="L58" s="483">
        <f t="shared" si="12"/>
        <v>0</v>
      </c>
      <c r="M58" s="483">
        <f t="shared" si="12"/>
        <v>0</v>
      </c>
      <c r="N58" s="483">
        <f t="shared" si="12"/>
        <v>0</v>
      </c>
      <c r="O58" s="488"/>
    </row>
    <row r="59" spans="1:15" s="70" customFormat="1" ht="14.25">
      <c r="A59" s="72"/>
      <c r="B59" s="491"/>
      <c r="C59" s="487"/>
      <c r="D59" s="71"/>
      <c r="E59" s="71"/>
      <c r="F59" s="71"/>
      <c r="G59" s="71"/>
      <c r="H59" s="71"/>
      <c r="I59" s="71"/>
      <c r="J59" s="71"/>
      <c r="K59" s="71"/>
      <c r="L59" s="493"/>
      <c r="M59" s="493"/>
      <c r="N59" s="493"/>
      <c r="O59" s="492"/>
    </row>
    <row r="60" spans="1:15" s="64" customFormat="1">
      <c r="A60" s="62"/>
      <c r="B60" s="602">
        <f>'1.  LRAMVA Summary'!B35</f>
        <v>0</v>
      </c>
      <c r="C60" s="814">
        <f>'2. LRAMVA Threshold'!J43</f>
        <v>0</v>
      </c>
      <c r="D60" s="46"/>
      <c r="E60" s="46"/>
      <c r="F60" s="46"/>
      <c r="G60" s="46"/>
      <c r="H60" s="46"/>
      <c r="I60" s="46"/>
      <c r="J60" s="46"/>
      <c r="K60" s="46"/>
      <c r="L60" s="46"/>
      <c r="M60" s="46"/>
      <c r="N60" s="46"/>
      <c r="O60" s="69"/>
    </row>
    <row r="61" spans="1:15" s="18" customFormat="1" outlineLevel="1">
      <c r="A61" s="4"/>
      <c r="B61" s="534" t="s">
        <v>511</v>
      </c>
      <c r="C61" s="812"/>
      <c r="D61" s="46"/>
      <c r="E61" s="46"/>
      <c r="F61" s="46"/>
      <c r="G61" s="46"/>
      <c r="H61" s="46"/>
      <c r="I61" s="46"/>
      <c r="J61" s="46"/>
      <c r="K61" s="46"/>
      <c r="L61" s="46"/>
      <c r="M61" s="46"/>
      <c r="N61" s="46"/>
      <c r="O61" s="69"/>
    </row>
    <row r="62" spans="1:15" s="18" customFormat="1" outlineLevel="1">
      <c r="A62" s="4"/>
      <c r="B62" s="534" t="s">
        <v>512</v>
      </c>
      <c r="C62" s="812"/>
      <c r="D62" s="46"/>
      <c r="E62" s="46"/>
      <c r="F62" s="46"/>
      <c r="G62" s="46"/>
      <c r="H62" s="46"/>
      <c r="I62" s="46"/>
      <c r="J62" s="46"/>
      <c r="K62" s="46"/>
      <c r="L62" s="46"/>
      <c r="M62" s="46"/>
      <c r="N62" s="46"/>
      <c r="O62" s="69"/>
    </row>
    <row r="63" spans="1:15" s="18" customFormat="1" outlineLevel="1">
      <c r="A63" s="4"/>
      <c r="B63" s="534" t="s">
        <v>490</v>
      </c>
      <c r="C63" s="812"/>
      <c r="D63" s="46"/>
      <c r="E63" s="46"/>
      <c r="F63" s="46"/>
      <c r="G63" s="46"/>
      <c r="H63" s="46"/>
      <c r="I63" s="46"/>
      <c r="J63" s="46"/>
      <c r="K63" s="46"/>
      <c r="L63" s="46"/>
      <c r="M63" s="46"/>
      <c r="N63" s="46"/>
      <c r="O63" s="69"/>
    </row>
    <row r="64" spans="1:15" s="18" customFormat="1">
      <c r="A64" s="4"/>
      <c r="B64" s="534" t="s">
        <v>513</v>
      </c>
      <c r="C64" s="815"/>
      <c r="D64" s="65">
        <f>SUM(D60:D63)</f>
        <v>0</v>
      </c>
      <c r="E64" s="65">
        <f t="shared" ref="E64:N64" si="13">SUM(E60:E63)</f>
        <v>0</v>
      </c>
      <c r="F64" s="65">
        <f t="shared" si="13"/>
        <v>0</v>
      </c>
      <c r="G64" s="65">
        <f t="shared" si="13"/>
        <v>0</v>
      </c>
      <c r="H64" s="65">
        <f t="shared" si="13"/>
        <v>0</v>
      </c>
      <c r="I64" s="65">
        <f t="shared" si="13"/>
        <v>0</v>
      </c>
      <c r="J64" s="65">
        <f t="shared" si="13"/>
        <v>0</v>
      </c>
      <c r="K64" s="65">
        <f t="shared" si="13"/>
        <v>0</v>
      </c>
      <c r="L64" s="65">
        <f t="shared" si="13"/>
        <v>0</v>
      </c>
      <c r="M64" s="65">
        <f t="shared" si="13"/>
        <v>0</v>
      </c>
      <c r="N64" s="65">
        <f t="shared" si="13"/>
        <v>0</v>
      </c>
      <c r="O64" s="77"/>
    </row>
    <row r="65" spans="1:15" s="14" customFormat="1">
      <c r="A65" s="72"/>
      <c r="B65" s="491" t="s">
        <v>514</v>
      </c>
      <c r="C65" s="487"/>
      <c r="D65" s="71"/>
      <c r="E65" s="483">
        <f t="shared" ref="E65:N65" si="14">ROUND(SUM(D64*E16+E64*E17)/12,4)</f>
        <v>0</v>
      </c>
      <c r="F65" s="483">
        <f t="shared" si="14"/>
        <v>0</v>
      </c>
      <c r="G65" s="483">
        <f t="shared" si="14"/>
        <v>0</v>
      </c>
      <c r="H65" s="483">
        <f t="shared" si="14"/>
        <v>0</v>
      </c>
      <c r="I65" s="483">
        <f>ROUND(SUM(H64*I16+I64*I17)/12,4)</f>
        <v>0</v>
      </c>
      <c r="J65" s="483">
        <f t="shared" si="14"/>
        <v>0</v>
      </c>
      <c r="K65" s="483">
        <f t="shared" si="14"/>
        <v>0</v>
      </c>
      <c r="L65" s="483">
        <f t="shared" si="14"/>
        <v>0</v>
      </c>
      <c r="M65" s="483">
        <f t="shared" si="14"/>
        <v>0</v>
      </c>
      <c r="N65" s="483">
        <f t="shared" si="14"/>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2">
        <f>'1.  LRAMVA Summary'!B36</f>
        <v>0</v>
      </c>
      <c r="C67" s="814">
        <f>'2. LRAMVA Threshold'!K43</f>
        <v>0</v>
      </c>
      <c r="D67" s="46"/>
      <c r="E67" s="46"/>
      <c r="F67" s="46"/>
      <c r="G67" s="46"/>
      <c r="H67" s="46"/>
      <c r="I67" s="46"/>
      <c r="J67" s="46"/>
      <c r="K67" s="46"/>
      <c r="L67" s="46"/>
      <c r="M67" s="46"/>
      <c r="N67" s="46"/>
      <c r="O67" s="69"/>
    </row>
    <row r="68" spans="1:15" s="18" customFormat="1" outlineLevel="1">
      <c r="A68" s="4"/>
      <c r="B68" s="534" t="s">
        <v>511</v>
      </c>
      <c r="C68" s="812"/>
      <c r="D68" s="46"/>
      <c r="E68" s="46"/>
      <c r="F68" s="46"/>
      <c r="G68" s="46"/>
      <c r="H68" s="46"/>
      <c r="I68" s="46"/>
      <c r="J68" s="46"/>
      <c r="K68" s="46"/>
      <c r="L68" s="46"/>
      <c r="M68" s="46"/>
      <c r="N68" s="46"/>
      <c r="O68" s="69"/>
    </row>
    <row r="69" spans="1:15" s="18" customFormat="1" outlineLevel="1">
      <c r="A69" s="4"/>
      <c r="B69" s="534" t="s">
        <v>512</v>
      </c>
      <c r="C69" s="812"/>
      <c r="D69" s="46"/>
      <c r="E69" s="46"/>
      <c r="F69" s="46"/>
      <c r="G69" s="46"/>
      <c r="H69" s="46"/>
      <c r="I69" s="46"/>
      <c r="J69" s="46"/>
      <c r="K69" s="46"/>
      <c r="L69" s="46"/>
      <c r="M69" s="46"/>
      <c r="N69" s="46"/>
      <c r="O69" s="69"/>
    </row>
    <row r="70" spans="1:15" s="18" customFormat="1" outlineLevel="1">
      <c r="A70" s="4"/>
      <c r="B70" s="534" t="s">
        <v>490</v>
      </c>
      <c r="C70" s="812"/>
      <c r="D70" s="46"/>
      <c r="E70" s="46"/>
      <c r="F70" s="46"/>
      <c r="G70" s="46"/>
      <c r="H70" s="46"/>
      <c r="I70" s="46"/>
      <c r="J70" s="46"/>
      <c r="K70" s="46"/>
      <c r="L70" s="46"/>
      <c r="M70" s="46"/>
      <c r="N70" s="46"/>
      <c r="O70" s="69"/>
    </row>
    <row r="71" spans="1:15" s="18" customFormat="1">
      <c r="A71" s="4"/>
      <c r="B71" s="534" t="s">
        <v>513</v>
      </c>
      <c r="C71" s="815"/>
      <c r="D71" s="65">
        <f>SUM(D67:D70)</f>
        <v>0</v>
      </c>
      <c r="E71" s="65">
        <f t="shared" ref="E71:N71" si="15">SUM(E67:E70)</f>
        <v>0</v>
      </c>
      <c r="F71" s="65">
        <f>SUM(F67:F70)</f>
        <v>0</v>
      </c>
      <c r="G71" s="65">
        <f t="shared" si="15"/>
        <v>0</v>
      </c>
      <c r="H71" s="65">
        <f t="shared" si="15"/>
        <v>0</v>
      </c>
      <c r="I71" s="65">
        <f t="shared" si="15"/>
        <v>0</v>
      </c>
      <c r="J71" s="65">
        <f t="shared" si="15"/>
        <v>0</v>
      </c>
      <c r="K71" s="65">
        <f t="shared" si="15"/>
        <v>0</v>
      </c>
      <c r="L71" s="65">
        <f t="shared" si="15"/>
        <v>0</v>
      </c>
      <c r="M71" s="65">
        <f t="shared" si="15"/>
        <v>0</v>
      </c>
      <c r="N71" s="65">
        <f t="shared" si="15"/>
        <v>0</v>
      </c>
      <c r="O71" s="77"/>
    </row>
    <row r="72" spans="1:15" s="14" customFormat="1">
      <c r="A72" s="72"/>
      <c r="B72" s="491" t="s">
        <v>514</v>
      </c>
      <c r="C72" s="487"/>
      <c r="D72" s="71"/>
      <c r="E72" s="483">
        <f t="shared" ref="E72:N72" si="16">ROUND(SUM(D71*E16+E71*E17)/12,4)</f>
        <v>0</v>
      </c>
      <c r="F72" s="483">
        <f t="shared" si="16"/>
        <v>0</v>
      </c>
      <c r="G72" s="483">
        <f t="shared" si="16"/>
        <v>0</v>
      </c>
      <c r="H72" s="483">
        <f t="shared" si="16"/>
        <v>0</v>
      </c>
      <c r="I72" s="483">
        <f t="shared" si="16"/>
        <v>0</v>
      </c>
      <c r="J72" s="483">
        <f t="shared" si="16"/>
        <v>0</v>
      </c>
      <c r="K72" s="483">
        <f t="shared" si="16"/>
        <v>0</v>
      </c>
      <c r="L72" s="483">
        <f t="shared" si="16"/>
        <v>0</v>
      </c>
      <c r="M72" s="483">
        <f t="shared" si="16"/>
        <v>0</v>
      </c>
      <c r="N72" s="483">
        <f t="shared" si="16"/>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2">
        <f>'1.  LRAMVA Summary'!B37</f>
        <v>0</v>
      </c>
      <c r="C74" s="814">
        <f>'2. LRAMVA Threshold'!L43</f>
        <v>0</v>
      </c>
      <c r="D74" s="46"/>
      <c r="E74" s="46"/>
      <c r="F74" s="46"/>
      <c r="G74" s="46"/>
      <c r="H74" s="46"/>
      <c r="I74" s="46"/>
      <c r="J74" s="46"/>
      <c r="K74" s="46"/>
      <c r="L74" s="46"/>
      <c r="M74" s="46"/>
      <c r="N74" s="46"/>
      <c r="O74" s="69"/>
    </row>
    <row r="75" spans="1:15" s="18" customFormat="1" outlineLevel="1">
      <c r="A75" s="4"/>
      <c r="B75" s="534" t="s">
        <v>511</v>
      </c>
      <c r="C75" s="812"/>
      <c r="D75" s="46"/>
      <c r="E75" s="46"/>
      <c r="F75" s="46"/>
      <c r="G75" s="46"/>
      <c r="H75" s="46"/>
      <c r="I75" s="46"/>
      <c r="J75" s="46"/>
      <c r="K75" s="46"/>
      <c r="L75" s="46"/>
      <c r="M75" s="46"/>
      <c r="N75" s="46"/>
      <c r="O75" s="69"/>
    </row>
    <row r="76" spans="1:15" s="18" customFormat="1" outlineLevel="1">
      <c r="A76" s="4"/>
      <c r="B76" s="534" t="s">
        <v>512</v>
      </c>
      <c r="C76" s="812"/>
      <c r="D76" s="46"/>
      <c r="E76" s="46"/>
      <c r="F76" s="46"/>
      <c r="G76" s="46"/>
      <c r="H76" s="46"/>
      <c r="I76" s="46"/>
      <c r="J76" s="46"/>
      <c r="K76" s="46"/>
      <c r="L76" s="46"/>
      <c r="M76" s="46"/>
      <c r="N76" s="46"/>
      <c r="O76" s="69"/>
    </row>
    <row r="77" spans="1:15" s="18" customFormat="1" outlineLevel="1">
      <c r="A77" s="4"/>
      <c r="B77" s="534" t="s">
        <v>490</v>
      </c>
      <c r="C77" s="812"/>
      <c r="D77" s="46"/>
      <c r="E77" s="46"/>
      <c r="F77" s="46"/>
      <c r="G77" s="46"/>
      <c r="H77" s="46"/>
      <c r="I77" s="46"/>
      <c r="J77" s="46"/>
      <c r="K77" s="46"/>
      <c r="L77" s="46"/>
      <c r="M77" s="46"/>
      <c r="N77" s="46"/>
      <c r="O77" s="69"/>
    </row>
    <row r="78" spans="1:15" s="18" customFormat="1">
      <c r="A78" s="4"/>
      <c r="B78" s="534" t="s">
        <v>513</v>
      </c>
      <c r="C78" s="815"/>
      <c r="D78" s="65">
        <f>SUM(D74:D77)</f>
        <v>0</v>
      </c>
      <c r="E78" s="65">
        <f>SUM(E74:E77)</f>
        <v>0</v>
      </c>
      <c r="F78" s="65">
        <f t="shared" ref="F78:N78" si="17">SUM(F74:F77)</f>
        <v>0</v>
      </c>
      <c r="G78" s="65">
        <f t="shared" si="17"/>
        <v>0</v>
      </c>
      <c r="H78" s="65">
        <f t="shared" si="17"/>
        <v>0</v>
      </c>
      <c r="I78" s="65">
        <f t="shared" si="17"/>
        <v>0</v>
      </c>
      <c r="J78" s="65">
        <f t="shared" si="17"/>
        <v>0</v>
      </c>
      <c r="K78" s="65">
        <f t="shared" si="17"/>
        <v>0</v>
      </c>
      <c r="L78" s="65">
        <f t="shared" si="17"/>
        <v>0</v>
      </c>
      <c r="M78" s="65">
        <f t="shared" si="17"/>
        <v>0</v>
      </c>
      <c r="N78" s="65">
        <f t="shared" si="17"/>
        <v>0</v>
      </c>
      <c r="O78" s="77"/>
    </row>
    <row r="79" spans="1:15" s="14" customFormat="1">
      <c r="A79" s="72"/>
      <c r="B79" s="491" t="s">
        <v>514</v>
      </c>
      <c r="C79" s="487"/>
      <c r="D79" s="71"/>
      <c r="E79" s="483">
        <f t="shared" ref="E79:N79" si="18">ROUND(SUM(D78*E16+E78*E17)/12,4)</f>
        <v>0</v>
      </c>
      <c r="F79" s="483">
        <f t="shared" si="18"/>
        <v>0</v>
      </c>
      <c r="G79" s="483">
        <f t="shared" si="18"/>
        <v>0</v>
      </c>
      <c r="H79" s="483">
        <f t="shared" si="18"/>
        <v>0</v>
      </c>
      <c r="I79" s="483">
        <f t="shared" si="18"/>
        <v>0</v>
      </c>
      <c r="J79" s="483">
        <f t="shared" si="18"/>
        <v>0</v>
      </c>
      <c r="K79" s="483">
        <f t="shared" si="18"/>
        <v>0</v>
      </c>
      <c r="L79" s="483">
        <f t="shared" si="18"/>
        <v>0</v>
      </c>
      <c r="M79" s="483">
        <f t="shared" si="18"/>
        <v>0</v>
      </c>
      <c r="N79" s="483">
        <f t="shared" si="18"/>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2">
        <f>'1.  LRAMVA Summary'!B38</f>
        <v>0</v>
      </c>
      <c r="C81" s="814">
        <f>'2. LRAMVA Threshold'!M43</f>
        <v>0</v>
      </c>
      <c r="D81" s="46"/>
      <c r="E81" s="46"/>
      <c r="F81" s="46"/>
      <c r="G81" s="46"/>
      <c r="H81" s="46"/>
      <c r="I81" s="46"/>
      <c r="J81" s="46"/>
      <c r="K81" s="46"/>
      <c r="L81" s="46"/>
      <c r="M81" s="46"/>
      <c r="N81" s="46"/>
      <c r="O81" s="69"/>
    </row>
    <row r="82" spans="1:15" s="18" customFormat="1" outlineLevel="1">
      <c r="A82" s="4"/>
      <c r="B82" s="534" t="s">
        <v>511</v>
      </c>
      <c r="C82" s="812"/>
      <c r="D82" s="46"/>
      <c r="E82" s="46"/>
      <c r="F82" s="46"/>
      <c r="G82" s="46"/>
      <c r="H82" s="46"/>
      <c r="I82" s="46"/>
      <c r="J82" s="46"/>
      <c r="K82" s="46"/>
      <c r="L82" s="46"/>
      <c r="M82" s="46"/>
      <c r="N82" s="46"/>
      <c r="O82" s="69"/>
    </row>
    <row r="83" spans="1:15" s="18" customFormat="1" outlineLevel="1">
      <c r="A83" s="4"/>
      <c r="B83" s="534" t="s">
        <v>512</v>
      </c>
      <c r="C83" s="812"/>
      <c r="D83" s="46"/>
      <c r="E83" s="46"/>
      <c r="F83" s="46"/>
      <c r="G83" s="46"/>
      <c r="H83" s="46"/>
      <c r="I83" s="46"/>
      <c r="J83" s="46"/>
      <c r="K83" s="46"/>
      <c r="L83" s="46"/>
      <c r="M83" s="46"/>
      <c r="N83" s="46"/>
      <c r="O83" s="69"/>
    </row>
    <row r="84" spans="1:15" s="18" customFormat="1" outlineLevel="1">
      <c r="A84" s="4"/>
      <c r="B84" s="534" t="s">
        <v>490</v>
      </c>
      <c r="C84" s="812"/>
      <c r="D84" s="46"/>
      <c r="E84" s="46"/>
      <c r="F84" s="46"/>
      <c r="G84" s="46"/>
      <c r="H84" s="46"/>
      <c r="I84" s="46"/>
      <c r="J84" s="46"/>
      <c r="K84" s="46"/>
      <c r="L84" s="46"/>
      <c r="M84" s="46"/>
      <c r="N84" s="46"/>
      <c r="O84" s="69"/>
    </row>
    <row r="85" spans="1:15" s="18" customFormat="1">
      <c r="A85" s="4"/>
      <c r="B85" s="534" t="s">
        <v>513</v>
      </c>
      <c r="C85" s="815"/>
      <c r="D85" s="65">
        <f>SUM(D81:D84)</f>
        <v>0</v>
      </c>
      <c r="E85" s="65">
        <f>SUM(E81:E84)</f>
        <v>0</v>
      </c>
      <c r="F85" s="65">
        <f t="shared" ref="F85:N85" si="19">SUM(F81:F84)</f>
        <v>0</v>
      </c>
      <c r="G85" s="65">
        <f t="shared" si="19"/>
        <v>0</v>
      </c>
      <c r="H85" s="65">
        <f t="shared" si="19"/>
        <v>0</v>
      </c>
      <c r="I85" s="65">
        <f t="shared" si="19"/>
        <v>0</v>
      </c>
      <c r="J85" s="65">
        <f t="shared" si="19"/>
        <v>0</v>
      </c>
      <c r="K85" s="65">
        <f t="shared" si="19"/>
        <v>0</v>
      </c>
      <c r="L85" s="65">
        <f t="shared" si="19"/>
        <v>0</v>
      </c>
      <c r="M85" s="65">
        <f t="shared" si="19"/>
        <v>0</v>
      </c>
      <c r="N85" s="65">
        <f t="shared" si="19"/>
        <v>0</v>
      </c>
      <c r="O85" s="77"/>
    </row>
    <row r="86" spans="1:15" s="14" customFormat="1">
      <c r="A86" s="72"/>
      <c r="B86" s="491" t="s">
        <v>514</v>
      </c>
      <c r="C86" s="487"/>
      <c r="D86" s="71"/>
      <c r="E86" s="483">
        <f t="shared" ref="E86:N86" si="20">ROUND(SUM(D85*E16+E85*E17)/12,4)</f>
        <v>0</v>
      </c>
      <c r="F86" s="483">
        <f t="shared" si="20"/>
        <v>0</v>
      </c>
      <c r="G86" s="483">
        <f t="shared" si="20"/>
        <v>0</v>
      </c>
      <c r="H86" s="483">
        <f t="shared" si="20"/>
        <v>0</v>
      </c>
      <c r="I86" s="483">
        <f t="shared" si="20"/>
        <v>0</v>
      </c>
      <c r="J86" s="483">
        <f t="shared" si="20"/>
        <v>0</v>
      </c>
      <c r="K86" s="483">
        <f t="shared" si="20"/>
        <v>0</v>
      </c>
      <c r="L86" s="483">
        <f t="shared" si="20"/>
        <v>0</v>
      </c>
      <c r="M86" s="483">
        <f t="shared" si="20"/>
        <v>0</v>
      </c>
      <c r="N86" s="483">
        <f t="shared" si="20"/>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2">
        <f>'1.  LRAMVA Summary'!B39</f>
        <v>0</v>
      </c>
      <c r="C88" s="814">
        <f>'2. LRAMVA Threshold'!N43</f>
        <v>0</v>
      </c>
      <c r="D88" s="46"/>
      <c r="E88" s="46"/>
      <c r="F88" s="46"/>
      <c r="G88" s="46"/>
      <c r="H88" s="46"/>
      <c r="I88" s="46"/>
      <c r="J88" s="46"/>
      <c r="K88" s="46"/>
      <c r="L88" s="46"/>
      <c r="M88" s="46"/>
      <c r="N88" s="46"/>
      <c r="O88" s="69"/>
    </row>
    <row r="89" spans="1:15" s="18" customFormat="1" outlineLevel="1">
      <c r="A89" s="4"/>
      <c r="B89" s="534" t="s">
        <v>511</v>
      </c>
      <c r="C89" s="812"/>
      <c r="D89" s="46"/>
      <c r="E89" s="46"/>
      <c r="F89" s="46"/>
      <c r="G89" s="46"/>
      <c r="H89" s="46"/>
      <c r="I89" s="46"/>
      <c r="J89" s="46"/>
      <c r="K89" s="46"/>
      <c r="L89" s="46"/>
      <c r="M89" s="46"/>
      <c r="N89" s="46"/>
      <c r="O89" s="69"/>
    </row>
    <row r="90" spans="1:15" s="18" customFormat="1" outlineLevel="1">
      <c r="A90" s="4"/>
      <c r="B90" s="534" t="s">
        <v>512</v>
      </c>
      <c r="C90" s="812"/>
      <c r="D90" s="46"/>
      <c r="E90" s="46"/>
      <c r="F90" s="46"/>
      <c r="G90" s="46"/>
      <c r="H90" s="46"/>
      <c r="I90" s="46"/>
      <c r="J90" s="46"/>
      <c r="K90" s="46"/>
      <c r="L90" s="46"/>
      <c r="M90" s="46"/>
      <c r="N90" s="46"/>
      <c r="O90" s="69"/>
    </row>
    <row r="91" spans="1:15" s="18" customFormat="1" outlineLevel="1">
      <c r="A91" s="4"/>
      <c r="B91" s="534" t="s">
        <v>490</v>
      </c>
      <c r="C91" s="812"/>
      <c r="D91" s="46"/>
      <c r="E91" s="46"/>
      <c r="F91" s="46"/>
      <c r="G91" s="46"/>
      <c r="H91" s="46"/>
      <c r="I91" s="46"/>
      <c r="J91" s="46"/>
      <c r="K91" s="46"/>
      <c r="L91" s="46"/>
      <c r="M91" s="46"/>
      <c r="N91" s="46"/>
      <c r="O91" s="69"/>
    </row>
    <row r="92" spans="1:15" s="18" customFormat="1">
      <c r="A92" s="4"/>
      <c r="B92" s="534" t="s">
        <v>513</v>
      </c>
      <c r="C92" s="815"/>
      <c r="D92" s="65">
        <f>SUM(D88:D91)</f>
        <v>0</v>
      </c>
      <c r="E92" s="65">
        <f>SUM(E88:E91)</f>
        <v>0</v>
      </c>
      <c r="F92" s="65">
        <f t="shared" ref="F92:N92" si="21">SUM(F88:F91)</f>
        <v>0</v>
      </c>
      <c r="G92" s="65">
        <f t="shared" si="21"/>
        <v>0</v>
      </c>
      <c r="H92" s="65">
        <f t="shared" si="21"/>
        <v>0</v>
      </c>
      <c r="I92" s="65">
        <f t="shared" si="21"/>
        <v>0</v>
      </c>
      <c r="J92" s="65">
        <f t="shared" si="21"/>
        <v>0</v>
      </c>
      <c r="K92" s="65">
        <f t="shared" si="21"/>
        <v>0</v>
      </c>
      <c r="L92" s="65">
        <f t="shared" si="21"/>
        <v>0</v>
      </c>
      <c r="M92" s="65">
        <f t="shared" si="21"/>
        <v>0</v>
      </c>
      <c r="N92" s="65">
        <f t="shared" si="21"/>
        <v>0</v>
      </c>
      <c r="O92" s="77"/>
    </row>
    <row r="93" spans="1:15" s="14" customFormat="1">
      <c r="A93" s="72"/>
      <c r="B93" s="491" t="s">
        <v>514</v>
      </c>
      <c r="C93" s="487"/>
      <c r="D93" s="71"/>
      <c r="E93" s="483">
        <f t="shared" ref="E93:N93" si="22">ROUND(SUM(D92*E16+E92*E17)/12,4)</f>
        <v>0</v>
      </c>
      <c r="F93" s="483">
        <f t="shared" si="22"/>
        <v>0</v>
      </c>
      <c r="G93" s="483">
        <f t="shared" si="22"/>
        <v>0</v>
      </c>
      <c r="H93" s="483">
        <f t="shared" si="22"/>
        <v>0</v>
      </c>
      <c r="I93" s="483">
        <f t="shared" si="22"/>
        <v>0</v>
      </c>
      <c r="J93" s="483">
        <f t="shared" si="22"/>
        <v>0</v>
      </c>
      <c r="K93" s="483">
        <f t="shared" si="22"/>
        <v>0</v>
      </c>
      <c r="L93" s="483">
        <f t="shared" si="22"/>
        <v>0</v>
      </c>
      <c r="M93" s="483">
        <f t="shared" si="22"/>
        <v>0</v>
      </c>
      <c r="N93" s="483">
        <f t="shared" si="22"/>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2">
        <f>'1.  LRAMVA Summary'!B40</f>
        <v>0</v>
      </c>
      <c r="C95" s="814">
        <f>'2. LRAMVA Threshold'!O43</f>
        <v>0</v>
      </c>
      <c r="D95" s="46"/>
      <c r="E95" s="46"/>
      <c r="F95" s="46"/>
      <c r="G95" s="46"/>
      <c r="H95" s="46"/>
      <c r="I95" s="46"/>
      <c r="J95" s="46"/>
      <c r="K95" s="46"/>
      <c r="L95" s="46"/>
      <c r="M95" s="46"/>
      <c r="N95" s="46"/>
      <c r="O95" s="69"/>
    </row>
    <row r="96" spans="1:15" s="18" customFormat="1" outlineLevel="1">
      <c r="A96" s="4"/>
      <c r="B96" s="534" t="s">
        <v>511</v>
      </c>
      <c r="C96" s="812"/>
      <c r="D96" s="46"/>
      <c r="E96" s="46"/>
      <c r="F96" s="46"/>
      <c r="G96" s="46"/>
      <c r="H96" s="46"/>
      <c r="I96" s="46"/>
      <c r="J96" s="46"/>
      <c r="K96" s="46"/>
      <c r="L96" s="46"/>
      <c r="M96" s="46"/>
      <c r="N96" s="46"/>
      <c r="O96" s="69"/>
    </row>
    <row r="97" spans="1:15" s="18" customFormat="1" outlineLevel="1">
      <c r="A97" s="4"/>
      <c r="B97" s="534" t="s">
        <v>512</v>
      </c>
      <c r="C97" s="812"/>
      <c r="D97" s="46"/>
      <c r="E97" s="46"/>
      <c r="F97" s="46"/>
      <c r="G97" s="46"/>
      <c r="H97" s="46"/>
      <c r="I97" s="46"/>
      <c r="J97" s="46"/>
      <c r="K97" s="46"/>
      <c r="L97" s="46"/>
      <c r="M97" s="46"/>
      <c r="N97" s="46"/>
      <c r="O97" s="69"/>
    </row>
    <row r="98" spans="1:15" s="18" customFormat="1" outlineLevel="1">
      <c r="A98" s="4"/>
      <c r="B98" s="534" t="s">
        <v>490</v>
      </c>
      <c r="C98" s="812"/>
      <c r="D98" s="46"/>
      <c r="E98" s="46"/>
      <c r="F98" s="46"/>
      <c r="G98" s="46"/>
      <c r="H98" s="46"/>
      <c r="I98" s="46"/>
      <c r="J98" s="46"/>
      <c r="K98" s="46"/>
      <c r="L98" s="46"/>
      <c r="M98" s="46"/>
      <c r="N98" s="46"/>
      <c r="O98" s="69"/>
    </row>
    <row r="99" spans="1:15" s="18" customFormat="1">
      <c r="A99" s="4"/>
      <c r="B99" s="534" t="s">
        <v>513</v>
      </c>
      <c r="C99" s="815"/>
      <c r="D99" s="65">
        <f>SUM(D95:D98)</f>
        <v>0</v>
      </c>
      <c r="E99" s="65">
        <f>SUM(E95:E98)</f>
        <v>0</v>
      </c>
      <c r="F99" s="65">
        <f t="shared" ref="F99:N99" si="23">SUM(F95:F98)</f>
        <v>0</v>
      </c>
      <c r="G99" s="65">
        <f t="shared" si="23"/>
        <v>0</v>
      </c>
      <c r="H99" s="65">
        <f t="shared" si="23"/>
        <v>0</v>
      </c>
      <c r="I99" s="65">
        <f t="shared" si="23"/>
        <v>0</v>
      </c>
      <c r="J99" s="65">
        <f t="shared" si="23"/>
        <v>0</v>
      </c>
      <c r="K99" s="65">
        <f t="shared" si="23"/>
        <v>0</v>
      </c>
      <c r="L99" s="65">
        <f t="shared" si="23"/>
        <v>0</v>
      </c>
      <c r="M99" s="65">
        <f t="shared" si="23"/>
        <v>0</v>
      </c>
      <c r="N99" s="65">
        <f t="shared" si="23"/>
        <v>0</v>
      </c>
      <c r="O99" s="77"/>
    </row>
    <row r="100" spans="1:15" s="14" customFormat="1">
      <c r="A100" s="72"/>
      <c r="B100" s="491" t="s">
        <v>514</v>
      </c>
      <c r="C100" s="487"/>
      <c r="D100" s="71"/>
      <c r="E100" s="483">
        <f t="shared" ref="E100:N100" si="24">ROUND(SUM(D99*E16+E99*E17)/12,4)</f>
        <v>0</v>
      </c>
      <c r="F100" s="483">
        <f t="shared" si="24"/>
        <v>0</v>
      </c>
      <c r="G100" s="483">
        <f t="shared" si="24"/>
        <v>0</v>
      </c>
      <c r="H100" s="483">
        <f t="shared" si="24"/>
        <v>0</v>
      </c>
      <c r="I100" s="483">
        <f t="shared" si="24"/>
        <v>0</v>
      </c>
      <c r="J100" s="483">
        <f t="shared" si="24"/>
        <v>0</v>
      </c>
      <c r="K100" s="483">
        <f t="shared" si="24"/>
        <v>0</v>
      </c>
      <c r="L100" s="483">
        <f t="shared" si="24"/>
        <v>0</v>
      </c>
      <c r="M100" s="483">
        <f t="shared" si="24"/>
        <v>0</v>
      </c>
      <c r="N100" s="483">
        <f t="shared" si="24"/>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2">
        <f>'1.  LRAMVA Summary'!B41</f>
        <v>0</v>
      </c>
      <c r="C102" s="814">
        <f>'2. LRAMVA Threshold'!P43</f>
        <v>0</v>
      </c>
      <c r="D102" s="46"/>
      <c r="E102" s="46"/>
      <c r="F102" s="46"/>
      <c r="G102" s="46"/>
      <c r="H102" s="46"/>
      <c r="I102" s="46"/>
      <c r="J102" s="46"/>
      <c r="K102" s="46"/>
      <c r="L102" s="46"/>
      <c r="M102" s="46"/>
      <c r="N102" s="46"/>
      <c r="O102" s="69"/>
    </row>
    <row r="103" spans="1:15" s="18" customFormat="1" outlineLevel="1">
      <c r="A103" s="4"/>
      <c r="B103" s="534" t="s">
        <v>511</v>
      </c>
      <c r="C103" s="812"/>
      <c r="D103" s="46"/>
      <c r="E103" s="46"/>
      <c r="F103" s="46"/>
      <c r="G103" s="46"/>
      <c r="H103" s="46"/>
      <c r="I103" s="46"/>
      <c r="J103" s="46"/>
      <c r="K103" s="46"/>
      <c r="L103" s="46"/>
      <c r="M103" s="46"/>
      <c r="N103" s="46"/>
      <c r="O103" s="69"/>
    </row>
    <row r="104" spans="1:15" s="18" customFormat="1" outlineLevel="1">
      <c r="A104" s="4"/>
      <c r="B104" s="534" t="s">
        <v>512</v>
      </c>
      <c r="C104" s="812"/>
      <c r="D104" s="46"/>
      <c r="E104" s="46"/>
      <c r="F104" s="46"/>
      <c r="G104" s="46"/>
      <c r="H104" s="46"/>
      <c r="I104" s="46"/>
      <c r="J104" s="46"/>
      <c r="K104" s="46"/>
      <c r="L104" s="46"/>
      <c r="M104" s="46"/>
      <c r="N104" s="46"/>
      <c r="O104" s="69"/>
    </row>
    <row r="105" spans="1:15" s="18" customFormat="1" outlineLevel="1">
      <c r="A105" s="4"/>
      <c r="B105" s="534" t="s">
        <v>490</v>
      </c>
      <c r="C105" s="812"/>
      <c r="D105" s="46"/>
      <c r="E105" s="46"/>
      <c r="F105" s="46"/>
      <c r="G105" s="46"/>
      <c r="H105" s="46"/>
      <c r="I105" s="46"/>
      <c r="J105" s="46"/>
      <c r="K105" s="46"/>
      <c r="L105" s="46"/>
      <c r="M105" s="46"/>
      <c r="N105" s="46"/>
      <c r="O105" s="69"/>
    </row>
    <row r="106" spans="1:15" s="18" customFormat="1">
      <c r="A106" s="4"/>
      <c r="B106" s="534" t="s">
        <v>513</v>
      </c>
      <c r="C106" s="815"/>
      <c r="D106" s="65">
        <f>SUM(D102:D105)</f>
        <v>0</v>
      </c>
      <c r="E106" s="65">
        <f>SUM(E102:E105)</f>
        <v>0</v>
      </c>
      <c r="F106" s="65">
        <f>SUM(F102:F105)</f>
        <v>0</v>
      </c>
      <c r="G106" s="65">
        <f t="shared" ref="G106:N106" si="25">SUM(G102:G105)</f>
        <v>0</v>
      </c>
      <c r="H106" s="65">
        <f t="shared" si="25"/>
        <v>0</v>
      </c>
      <c r="I106" s="65">
        <f t="shared" si="25"/>
        <v>0</v>
      </c>
      <c r="J106" s="65">
        <f t="shared" si="25"/>
        <v>0</v>
      </c>
      <c r="K106" s="65">
        <f t="shared" si="25"/>
        <v>0</v>
      </c>
      <c r="L106" s="65">
        <f t="shared" si="25"/>
        <v>0</v>
      </c>
      <c r="M106" s="65">
        <f t="shared" si="25"/>
        <v>0</v>
      </c>
      <c r="N106" s="65">
        <f t="shared" si="25"/>
        <v>0</v>
      </c>
      <c r="O106" s="77"/>
    </row>
    <row r="107" spans="1:15" s="14" customFormat="1">
      <c r="A107" s="72"/>
      <c r="B107" s="491" t="s">
        <v>514</v>
      </c>
      <c r="C107" s="487"/>
      <c r="D107" s="71"/>
      <c r="E107" s="483">
        <f t="shared" ref="E107:N107" si="26">ROUND(SUM(D106*E16+E106*E17)/12,4)</f>
        <v>0</v>
      </c>
      <c r="F107" s="483">
        <f t="shared" si="26"/>
        <v>0</v>
      </c>
      <c r="G107" s="483">
        <f t="shared" si="26"/>
        <v>0</v>
      </c>
      <c r="H107" s="483">
        <f t="shared" si="26"/>
        <v>0</v>
      </c>
      <c r="I107" s="483">
        <f t="shared" si="26"/>
        <v>0</v>
      </c>
      <c r="J107" s="483">
        <f t="shared" si="26"/>
        <v>0</v>
      </c>
      <c r="K107" s="483">
        <f t="shared" si="26"/>
        <v>0</v>
      </c>
      <c r="L107" s="483">
        <f t="shared" si="26"/>
        <v>0</v>
      </c>
      <c r="M107" s="483">
        <f t="shared" si="26"/>
        <v>0</v>
      </c>
      <c r="N107" s="483">
        <f t="shared" si="26"/>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2">
        <f>'1.  LRAMVA Summary'!B42</f>
        <v>0</v>
      </c>
      <c r="C109" s="814">
        <f>'2. LRAMVA Threshold'!Q43</f>
        <v>0</v>
      </c>
      <c r="D109" s="46"/>
      <c r="E109" s="46"/>
      <c r="F109" s="46"/>
      <c r="G109" s="46"/>
      <c r="H109" s="46"/>
      <c r="I109" s="46"/>
      <c r="J109" s="46"/>
      <c r="K109" s="46"/>
      <c r="L109" s="46"/>
      <c r="M109" s="46"/>
      <c r="N109" s="46"/>
      <c r="O109" s="69"/>
    </row>
    <row r="110" spans="1:15" s="18" customFormat="1" outlineLevel="1">
      <c r="A110" s="4"/>
      <c r="B110" s="534" t="s">
        <v>511</v>
      </c>
      <c r="C110" s="812"/>
      <c r="D110" s="46"/>
      <c r="E110" s="46"/>
      <c r="F110" s="46"/>
      <c r="G110" s="46"/>
      <c r="H110" s="46"/>
      <c r="I110" s="46"/>
      <c r="J110" s="46"/>
      <c r="K110" s="46"/>
      <c r="L110" s="46"/>
      <c r="M110" s="46"/>
      <c r="N110" s="46"/>
      <c r="O110" s="69"/>
    </row>
    <row r="111" spans="1:15" s="18" customFormat="1" outlineLevel="1">
      <c r="A111" s="4"/>
      <c r="B111" s="534" t="s">
        <v>512</v>
      </c>
      <c r="C111" s="812"/>
      <c r="D111" s="46"/>
      <c r="E111" s="46"/>
      <c r="F111" s="46"/>
      <c r="G111" s="46"/>
      <c r="H111" s="46"/>
      <c r="I111" s="46"/>
      <c r="J111" s="46"/>
      <c r="K111" s="46"/>
      <c r="L111" s="46"/>
      <c r="M111" s="46"/>
      <c r="N111" s="46"/>
      <c r="O111" s="69"/>
    </row>
    <row r="112" spans="1:15" s="18" customFormat="1" outlineLevel="1">
      <c r="A112" s="4"/>
      <c r="B112" s="534" t="s">
        <v>490</v>
      </c>
      <c r="C112" s="812"/>
      <c r="D112" s="46"/>
      <c r="E112" s="46"/>
      <c r="F112" s="46"/>
      <c r="G112" s="46"/>
      <c r="H112" s="46"/>
      <c r="I112" s="46"/>
      <c r="J112" s="46"/>
      <c r="K112" s="46"/>
      <c r="L112" s="46"/>
      <c r="M112" s="46"/>
      <c r="N112" s="46"/>
      <c r="O112" s="69"/>
    </row>
    <row r="113" spans="1:17" s="18" customFormat="1">
      <c r="A113" s="4"/>
      <c r="B113" s="534" t="s">
        <v>513</v>
      </c>
      <c r="C113" s="815"/>
      <c r="D113" s="65">
        <f>SUM(D109:D112)</f>
        <v>0</v>
      </c>
      <c r="E113" s="65">
        <f>SUM(E109:E112)</f>
        <v>0</v>
      </c>
      <c r="F113" s="65">
        <f>SUM(F109:F112)</f>
        <v>0</v>
      </c>
      <c r="G113" s="65">
        <f>SUM(G109:G112)</f>
        <v>0</v>
      </c>
      <c r="H113" s="65">
        <f t="shared" ref="H113:N113" si="27">SUM(H109:H112)</f>
        <v>0</v>
      </c>
      <c r="I113" s="65">
        <f t="shared" si="27"/>
        <v>0</v>
      </c>
      <c r="J113" s="65">
        <f t="shared" si="27"/>
        <v>0</v>
      </c>
      <c r="K113" s="65">
        <f t="shared" si="27"/>
        <v>0</v>
      </c>
      <c r="L113" s="65">
        <f t="shared" si="27"/>
        <v>0</v>
      </c>
      <c r="M113" s="65">
        <f t="shared" si="27"/>
        <v>0</v>
      </c>
      <c r="N113" s="65">
        <f t="shared" si="27"/>
        <v>0</v>
      </c>
      <c r="O113" s="77"/>
    </row>
    <row r="114" spans="1:17" s="14" customFormat="1">
      <c r="A114" s="72"/>
      <c r="B114" s="491" t="s">
        <v>514</v>
      </c>
      <c r="C114" s="487"/>
      <c r="D114" s="71"/>
      <c r="E114" s="483">
        <f t="shared" ref="E114:N114" si="28">ROUND(SUM(D113*E16+E113*E17)/12,4)</f>
        <v>0</v>
      </c>
      <c r="F114" s="483">
        <f t="shared" si="28"/>
        <v>0</v>
      </c>
      <c r="G114" s="483">
        <f t="shared" si="28"/>
        <v>0</v>
      </c>
      <c r="H114" s="483">
        <f t="shared" si="28"/>
        <v>0</v>
      </c>
      <c r="I114" s="483">
        <f t="shared" si="28"/>
        <v>0</v>
      </c>
      <c r="J114" s="483">
        <f t="shared" si="28"/>
        <v>0</v>
      </c>
      <c r="K114" s="483">
        <f t="shared" si="28"/>
        <v>0</v>
      </c>
      <c r="L114" s="483">
        <f t="shared" si="28"/>
        <v>0</v>
      </c>
      <c r="M114" s="483">
        <f t="shared" si="28"/>
        <v>0</v>
      </c>
      <c r="N114" s="483">
        <f t="shared" si="28"/>
        <v>0</v>
      </c>
      <c r="O114" s="488"/>
    </row>
    <row r="115" spans="1:17" s="70" customFormat="1" ht="14.25">
      <c r="A115" s="72"/>
      <c r="B115" s="74"/>
      <c r="C115" s="81"/>
      <c r="D115" s="75"/>
      <c r="E115" s="75"/>
      <c r="F115" s="75"/>
      <c r="G115" s="75"/>
      <c r="H115" s="75"/>
      <c r="I115" s="75"/>
      <c r="J115" s="75"/>
      <c r="K115" s="494"/>
      <c r="L115" s="495"/>
      <c r="M115" s="495"/>
      <c r="N115" s="495"/>
      <c r="O115" s="496"/>
    </row>
    <row r="116" spans="1:17" s="3" customFormat="1" ht="21" customHeight="1">
      <c r="A116" s="4"/>
      <c r="B116" s="497" t="s">
        <v>612</v>
      </c>
      <c r="C116" s="98"/>
      <c r="D116" s="498"/>
      <c r="E116" s="498"/>
      <c r="F116" s="498"/>
      <c r="G116" s="498"/>
      <c r="H116" s="498"/>
      <c r="I116" s="498"/>
      <c r="J116" s="498"/>
      <c r="K116" s="498"/>
      <c r="L116" s="498"/>
      <c r="M116" s="498"/>
      <c r="N116" s="498"/>
      <c r="O116" s="498"/>
    </row>
    <row r="119" spans="1:17" ht="15.75">
      <c r="B119" s="118" t="s">
        <v>484</v>
      </c>
      <c r="J119" s="18"/>
    </row>
    <row r="120" spans="1:17" s="14" customFormat="1" ht="75.599999999999994" customHeight="1">
      <c r="A120" s="72"/>
      <c r="B120" s="819" t="s">
        <v>676</v>
      </c>
      <c r="C120" s="819"/>
      <c r="D120" s="819"/>
      <c r="E120" s="819"/>
      <c r="F120" s="819"/>
      <c r="G120" s="819"/>
      <c r="H120" s="819"/>
      <c r="I120" s="819"/>
      <c r="J120" s="819"/>
      <c r="K120" s="819"/>
      <c r="L120" s="819"/>
      <c r="M120" s="819"/>
      <c r="N120" s="819"/>
      <c r="O120" s="819"/>
      <c r="P120" s="819"/>
    </row>
    <row r="121" spans="1:17" s="18" customFormat="1" ht="9" customHeight="1">
      <c r="A121" s="4"/>
      <c r="B121" s="118"/>
      <c r="C121" s="78"/>
    </row>
    <row r="122" spans="1:17" ht="63.75" customHeight="1">
      <c r="B122" s="244" t="s">
        <v>234</v>
      </c>
      <c r="C122" s="244" t="str">
        <f>'1.  LRAMVA Summary'!D52</f>
        <v>R1 (kWh)</v>
      </c>
      <c r="D122" s="244" t="str">
        <f>'1.  LRAMVA Summary'!E52</f>
        <v>Seasonal (kWh)</v>
      </c>
      <c r="E122" s="244" t="str">
        <f>'1.  LRAMVA Summary'!F52</f>
        <v>R2 (kW)</v>
      </c>
      <c r="F122" s="244" t="str">
        <f>'1.  LRAMVA Summary'!G52</f>
        <v>Street Lights (kWh)</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3"/>
      <c r="C123" s="584" t="str">
        <f>'1.  LRAMVA Summary'!D53</f>
        <v>kWh</v>
      </c>
      <c r="D123" s="584" t="str">
        <f>'1.  LRAMVA Summary'!E53</f>
        <v>kWh</v>
      </c>
      <c r="E123" s="584" t="str">
        <f>'1.  LRAMVA Summary'!F53</f>
        <v>kw</v>
      </c>
      <c r="F123" s="584" t="str">
        <f>'1.  LRAMVA Summary'!G53</f>
        <v>kWh</v>
      </c>
      <c r="G123" s="584">
        <f>'1.  LRAMVA Summary'!H53</f>
        <v>0</v>
      </c>
      <c r="H123" s="584">
        <f>'1.  LRAMVA Summary'!I53</f>
        <v>0</v>
      </c>
      <c r="I123" s="584">
        <f>'1.  LRAMVA Summary'!J53</f>
        <v>0</v>
      </c>
      <c r="J123" s="584">
        <f>'1.  LRAMVA Summary'!K53</f>
        <v>0</v>
      </c>
      <c r="K123" s="584">
        <f>'1.  LRAMVA Summary'!L53</f>
        <v>0</v>
      </c>
      <c r="L123" s="584">
        <f>'1.  LRAMVA Summary'!M53</f>
        <v>0</v>
      </c>
      <c r="M123" s="584">
        <f>'1.  LRAMVA Summary'!N53</f>
        <v>0</v>
      </c>
      <c r="N123" s="584">
        <f>'1.  LRAMVA Summary'!O53</f>
        <v>0</v>
      </c>
      <c r="O123" s="584">
        <f>'1.  LRAMVA Summary'!P53</f>
        <v>0</v>
      </c>
      <c r="P123" s="585">
        <f>'1.  LRAMVA Summary'!Q53</f>
        <v>0</v>
      </c>
    </row>
    <row r="124" spans="1:17">
      <c r="B124" s="499"/>
      <c r="C124" s="679"/>
      <c r="D124" s="680"/>
      <c r="E124" s="681"/>
      <c r="F124" s="680"/>
      <c r="G124" s="681"/>
      <c r="H124" s="680"/>
      <c r="I124" s="681"/>
      <c r="J124" s="681"/>
      <c r="K124" s="681"/>
      <c r="L124" s="681"/>
      <c r="M124" s="681"/>
      <c r="N124" s="681"/>
      <c r="O124" s="681"/>
      <c r="P124" s="681"/>
    </row>
    <row r="125" spans="1:17">
      <c r="B125" s="500"/>
      <c r="C125" s="682"/>
      <c r="D125" s="683"/>
      <c r="E125" s="684"/>
      <c r="F125" s="683"/>
      <c r="G125" s="684"/>
      <c r="H125" s="683"/>
      <c r="I125" s="684"/>
      <c r="J125" s="684"/>
      <c r="K125" s="684"/>
      <c r="L125" s="684"/>
      <c r="M125" s="684"/>
      <c r="N125" s="684"/>
      <c r="O125" s="684"/>
      <c r="P125" s="684"/>
    </row>
    <row r="126" spans="1:17">
      <c r="B126" s="500"/>
      <c r="C126" s="682"/>
      <c r="D126" s="683"/>
      <c r="E126" s="684"/>
      <c r="F126" s="683"/>
      <c r="G126" s="684"/>
      <c r="H126" s="683"/>
      <c r="I126" s="684"/>
      <c r="J126" s="684"/>
      <c r="K126" s="684"/>
      <c r="L126" s="684"/>
      <c r="M126" s="684"/>
      <c r="N126" s="684"/>
      <c r="O126" s="684"/>
      <c r="P126" s="684"/>
    </row>
    <row r="127" spans="1:17">
      <c r="B127" s="500"/>
      <c r="C127" s="682"/>
      <c r="D127" s="683"/>
      <c r="E127" s="684"/>
      <c r="F127" s="683"/>
      <c r="G127" s="684"/>
      <c r="H127" s="683"/>
      <c r="I127" s="684"/>
      <c r="J127" s="684"/>
      <c r="K127" s="684"/>
      <c r="L127" s="684"/>
      <c r="M127" s="684"/>
      <c r="N127" s="684"/>
      <c r="O127" s="684"/>
      <c r="P127" s="684"/>
    </row>
    <row r="128" spans="1:17">
      <c r="B128" s="500">
        <v>2015</v>
      </c>
      <c r="C128" s="682">
        <f t="shared" ref="C128:C129" si="29">HLOOKUP(B128,$E$15:$O$114,9,FALSE)</f>
        <v>3.2800000000000003E-2</v>
      </c>
      <c r="D128" s="683">
        <f t="shared" ref="D128:D133" si="30">HLOOKUP(B128,$E$15:$O$114,16,FALSE)</f>
        <v>0.1464</v>
      </c>
      <c r="E128" s="684">
        <f t="shared" ref="E128:E133" si="31">HLOOKUP(B128,$E$15:$O$114,23,FALSE)</f>
        <v>3.1206</v>
      </c>
      <c r="F128" s="683">
        <f t="shared" ref="F128:F133" si="32">HLOOKUP(B128,$E$15:$O$114,30,FALSE)</f>
        <v>0.1769</v>
      </c>
      <c r="G128" s="684">
        <f t="shared" ref="G128:G132" si="33">HLOOKUP(B128,$E$15:$O$114,37,FALSE)</f>
        <v>0</v>
      </c>
      <c r="H128" s="683">
        <f t="shared" ref="H128:H133" si="34">HLOOKUP(B128,$E$15:$O$114,44,FALSE)</f>
        <v>0</v>
      </c>
      <c r="I128" s="684">
        <f t="shared" ref="I128:I133" si="35">HLOOKUP(B128,$E$15:$O$114,51,FALSE)</f>
        <v>0</v>
      </c>
      <c r="J128" s="684">
        <f t="shared" ref="J128:J133" si="36">HLOOKUP(B128,$E$15:$O$114,58,FALSE)</f>
        <v>0</v>
      </c>
      <c r="K128" s="684">
        <f t="shared" ref="K128:K133" si="37">HLOOKUP(B128,$E$15:$O$114,65,FALSE)</f>
        <v>0</v>
      </c>
      <c r="L128" s="684">
        <f t="shared" ref="L128:L133" si="38">HLOOKUP(B128,$E$15:$O$114,72,FALSE)</f>
        <v>0</v>
      </c>
      <c r="M128" s="684">
        <f t="shared" ref="M128:M133" si="39">HLOOKUP(B128,$E$15:$O$114,79,FALSE)</f>
        <v>0</v>
      </c>
      <c r="N128" s="684">
        <f t="shared" ref="N128:N133" si="40">HLOOKUP(B128,$E$15:$O$114,86,FALSE)</f>
        <v>0</v>
      </c>
      <c r="O128" s="684">
        <f t="shared" ref="O128:O133" si="41">HLOOKUP(B128,$E$15:$O$114,93,FALSE)</f>
        <v>0</v>
      </c>
      <c r="P128" s="684">
        <f t="shared" ref="P128:P133" si="42">HLOOKUP(B128,$E$15:$O$114,100,FALSE)</f>
        <v>0</v>
      </c>
    </row>
    <row r="129" spans="2:16">
      <c r="B129" s="500">
        <v>2016</v>
      </c>
      <c r="C129" s="682">
        <f t="shared" si="29"/>
        <v>3.1099999999999999E-2</v>
      </c>
      <c r="D129" s="683">
        <f t="shared" si="30"/>
        <v>0.14349999999999999</v>
      </c>
      <c r="E129" s="684">
        <f t="shared" si="31"/>
        <v>3.1690999999999998</v>
      </c>
      <c r="F129" s="683">
        <f t="shared" si="32"/>
        <v>0.21640000000000001</v>
      </c>
      <c r="G129" s="684">
        <f t="shared" si="33"/>
        <v>0</v>
      </c>
      <c r="H129" s="683">
        <f t="shared" si="34"/>
        <v>0</v>
      </c>
      <c r="I129" s="684">
        <f t="shared" si="35"/>
        <v>0</v>
      </c>
      <c r="J129" s="684">
        <f t="shared" si="36"/>
        <v>0</v>
      </c>
      <c r="K129" s="684">
        <f t="shared" si="37"/>
        <v>0</v>
      </c>
      <c r="L129" s="684">
        <f t="shared" si="38"/>
        <v>0</v>
      </c>
      <c r="M129" s="684">
        <f t="shared" si="39"/>
        <v>0</v>
      </c>
      <c r="N129" s="684">
        <f t="shared" si="40"/>
        <v>0</v>
      </c>
      <c r="O129" s="684">
        <f t="shared" si="41"/>
        <v>0</v>
      </c>
      <c r="P129" s="684">
        <f t="shared" si="42"/>
        <v>0</v>
      </c>
    </row>
    <row r="130" spans="2:16">
      <c r="B130" s="500">
        <v>2017</v>
      </c>
      <c r="C130" s="682">
        <f>HLOOKUP(B130,$E$15:$O$114,9,FALSE)</f>
        <v>2.98E-2</v>
      </c>
      <c r="D130" s="683">
        <f t="shared" si="30"/>
        <v>0.14019999999999999</v>
      </c>
      <c r="E130" s="684">
        <f t="shared" si="31"/>
        <v>3.2629000000000001</v>
      </c>
      <c r="F130" s="683">
        <f t="shared" si="32"/>
        <v>0.23899999999999999</v>
      </c>
      <c r="G130" s="684">
        <f t="shared" si="33"/>
        <v>0</v>
      </c>
      <c r="H130" s="683">
        <f t="shared" si="34"/>
        <v>0</v>
      </c>
      <c r="I130" s="684">
        <f t="shared" si="35"/>
        <v>0</v>
      </c>
      <c r="J130" s="684">
        <f t="shared" si="36"/>
        <v>0</v>
      </c>
      <c r="K130" s="684">
        <f t="shared" si="37"/>
        <v>0</v>
      </c>
      <c r="L130" s="684">
        <f t="shared" si="38"/>
        <v>0</v>
      </c>
      <c r="M130" s="684">
        <f t="shared" si="39"/>
        <v>0</v>
      </c>
      <c r="N130" s="684">
        <f t="shared" si="40"/>
        <v>0</v>
      </c>
      <c r="O130" s="684">
        <f t="shared" si="41"/>
        <v>0</v>
      </c>
      <c r="P130" s="684">
        <f t="shared" si="42"/>
        <v>0</v>
      </c>
    </row>
    <row r="131" spans="2:16" hidden="1">
      <c r="B131" s="500">
        <v>2018</v>
      </c>
      <c r="C131" s="682">
        <f>HLOOKUP(B131,$E$15:$O$114,9,FALSE)</f>
        <v>2.8299999999999999E-2</v>
      </c>
      <c r="D131" s="683">
        <f t="shared" si="30"/>
        <v>0.1338</v>
      </c>
      <c r="E131" s="684">
        <f t="shared" si="31"/>
        <v>3.3451</v>
      </c>
      <c r="F131" s="683">
        <f t="shared" si="32"/>
        <v>0.30840000000000001</v>
      </c>
      <c r="G131" s="684">
        <f t="shared" si="33"/>
        <v>0</v>
      </c>
      <c r="H131" s="683">
        <f t="shared" si="34"/>
        <v>0</v>
      </c>
      <c r="I131" s="684">
        <f t="shared" si="35"/>
        <v>0</v>
      </c>
      <c r="J131" s="684">
        <f t="shared" si="36"/>
        <v>0</v>
      </c>
      <c r="K131" s="684">
        <f t="shared" si="37"/>
        <v>0</v>
      </c>
      <c r="L131" s="684">
        <f t="shared" si="38"/>
        <v>0</v>
      </c>
      <c r="M131" s="684">
        <f t="shared" si="39"/>
        <v>0</v>
      </c>
      <c r="N131" s="684">
        <f t="shared" si="40"/>
        <v>0</v>
      </c>
      <c r="O131" s="684">
        <f t="shared" si="41"/>
        <v>0</v>
      </c>
      <c r="P131" s="684">
        <f t="shared" si="42"/>
        <v>0</v>
      </c>
    </row>
    <row r="132" spans="2:16" hidden="1">
      <c r="B132" s="500">
        <v>2019</v>
      </c>
      <c r="C132" s="682">
        <f>HLOOKUP(B132,$E$15:$O$114,9,FALSE)</f>
        <v>1.72E-2</v>
      </c>
      <c r="D132" s="683">
        <f t="shared" si="30"/>
        <v>0.14940000000000001</v>
      </c>
      <c r="E132" s="684">
        <f t="shared" si="31"/>
        <v>3.4194</v>
      </c>
      <c r="F132" s="683">
        <f t="shared" si="32"/>
        <v>0.33100000000000002</v>
      </c>
      <c r="G132" s="684">
        <f t="shared" si="33"/>
        <v>0</v>
      </c>
      <c r="H132" s="683">
        <f t="shared" si="34"/>
        <v>0</v>
      </c>
      <c r="I132" s="684">
        <f t="shared" si="35"/>
        <v>0</v>
      </c>
      <c r="J132" s="684">
        <f t="shared" si="36"/>
        <v>0</v>
      </c>
      <c r="K132" s="684">
        <f t="shared" si="37"/>
        <v>0</v>
      </c>
      <c r="L132" s="684">
        <f t="shared" si="38"/>
        <v>0</v>
      </c>
      <c r="M132" s="684">
        <f t="shared" si="39"/>
        <v>0</v>
      </c>
      <c r="N132" s="684">
        <f t="shared" si="40"/>
        <v>0</v>
      </c>
      <c r="O132" s="684">
        <f t="shared" si="41"/>
        <v>0</v>
      </c>
      <c r="P132" s="684">
        <f t="shared" si="42"/>
        <v>0</v>
      </c>
    </row>
    <row r="133" spans="2:16" hidden="1">
      <c r="B133" s="501">
        <v>2020</v>
      </c>
      <c r="C133" s="685">
        <f>HLOOKUP(B133,$E$15:$O$114,9,FALSE)</f>
        <v>0</v>
      </c>
      <c r="D133" s="686">
        <f t="shared" si="30"/>
        <v>0</v>
      </c>
      <c r="E133" s="687">
        <f t="shared" si="31"/>
        <v>0</v>
      </c>
      <c r="F133" s="686">
        <f t="shared" si="32"/>
        <v>0</v>
      </c>
      <c r="G133" s="687">
        <f>HLOOKUP(B133,$E$15:$O$114,37,FALSE)</f>
        <v>0</v>
      </c>
      <c r="H133" s="686">
        <f t="shared" si="34"/>
        <v>0</v>
      </c>
      <c r="I133" s="687">
        <f t="shared" si="35"/>
        <v>0</v>
      </c>
      <c r="J133" s="687">
        <f t="shared" si="36"/>
        <v>0</v>
      </c>
      <c r="K133" s="687">
        <f t="shared" si="37"/>
        <v>0</v>
      </c>
      <c r="L133" s="687">
        <f t="shared" si="38"/>
        <v>0</v>
      </c>
      <c r="M133" s="687">
        <f t="shared" si="39"/>
        <v>0</v>
      </c>
      <c r="N133" s="687">
        <f t="shared" si="40"/>
        <v>0</v>
      </c>
      <c r="O133" s="687">
        <f t="shared" si="41"/>
        <v>0</v>
      </c>
      <c r="P133" s="687">
        <f t="shared" si="42"/>
        <v>0</v>
      </c>
    </row>
    <row r="134" spans="2:16" ht="18.75" customHeight="1">
      <c r="B134" s="497" t="s">
        <v>629</v>
      </c>
      <c r="C134" s="596"/>
      <c r="D134" s="597"/>
      <c r="E134" s="598"/>
      <c r="F134" s="597"/>
      <c r="G134" s="597"/>
      <c r="H134" s="597"/>
      <c r="I134" s="597"/>
      <c r="J134" s="597"/>
      <c r="K134" s="597"/>
      <c r="L134" s="597"/>
      <c r="M134" s="597"/>
      <c r="N134" s="597"/>
      <c r="O134" s="597"/>
      <c r="P134" s="597"/>
    </row>
    <row r="136" spans="2:16">
      <c r="B136" s="590"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8"/>
  <sheetViews>
    <sheetView topLeftCell="A6" zoomScale="90" zoomScaleNormal="90" workbookViewId="0">
      <selection activeCell="L26" sqref="L26"/>
    </sheetView>
  </sheetViews>
  <sheetFormatPr defaultColWidth="9.140625" defaultRowHeight="15"/>
  <cols>
    <col min="1" max="16384" width="9.140625" style="12"/>
  </cols>
  <sheetData>
    <row r="14" spans="2:24" ht="15.75">
      <c r="B14" s="586" t="s">
        <v>505</v>
      </c>
    </row>
    <row r="15" spans="2:24" ht="15.75">
      <c r="B15" s="586"/>
    </row>
    <row r="16" spans="2:24" s="666" customFormat="1" ht="28.5" customHeight="1">
      <c r="B16" s="820" t="s">
        <v>632</v>
      </c>
      <c r="C16" s="820"/>
      <c r="D16" s="820"/>
      <c r="E16" s="820"/>
      <c r="F16" s="820"/>
      <c r="G16" s="820"/>
      <c r="H16" s="820"/>
      <c r="I16" s="820"/>
      <c r="J16" s="820"/>
      <c r="K16" s="820"/>
      <c r="L16" s="820"/>
      <c r="M16" s="820"/>
      <c r="N16" s="820"/>
      <c r="O16" s="820"/>
      <c r="P16" s="820"/>
      <c r="Q16" s="820"/>
      <c r="R16" s="820"/>
      <c r="S16" s="820"/>
      <c r="T16" s="820"/>
      <c r="U16" s="820"/>
      <c r="V16" s="820"/>
      <c r="W16" s="820"/>
      <c r="X16" s="820"/>
    </row>
    <row r="18" spans="2:24" ht="56.25" customHeight="1">
      <c r="B18" s="821" t="s">
        <v>723</v>
      </c>
      <c r="C18" s="821"/>
      <c r="D18" s="821"/>
      <c r="E18" s="821"/>
      <c r="F18" s="821"/>
      <c r="G18" s="821"/>
      <c r="H18" s="821"/>
      <c r="I18" s="821"/>
      <c r="J18" s="821"/>
      <c r="K18" s="821"/>
      <c r="L18" s="821"/>
      <c r="M18" s="821"/>
      <c r="N18" s="821"/>
      <c r="O18" s="821"/>
      <c r="P18" s="821"/>
      <c r="Q18" s="821"/>
      <c r="R18" s="821"/>
      <c r="S18" s="821"/>
      <c r="T18" s="821"/>
      <c r="U18" s="821"/>
      <c r="V18" s="821"/>
      <c r="W18" s="821"/>
      <c r="X18" s="821"/>
    </row>
  </sheetData>
  <mergeCells count="2">
    <mergeCell ref="B16:X16"/>
    <mergeCell ref="B18:X18"/>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Beharriell, Greg</cp:lastModifiedBy>
  <cp:lastPrinted>2017-05-24T00:43:43Z</cp:lastPrinted>
  <dcterms:created xsi:type="dcterms:W3CDTF">2012-03-05T18:56:04Z</dcterms:created>
  <dcterms:modified xsi:type="dcterms:W3CDTF">2019-08-07T17:55:24Z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ies>
</file>