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-60" windowWidth="11460" windowHeight="5715" tabRatio="747"/>
  </bookViews>
  <sheets>
    <sheet name="2020" sheetId="6" r:id="rId1"/>
  </sheets>
  <definedNames>
    <definedName name="_xlnm.Print_Area" localSheetId="0">'2020'!$A$3:$AA$36</definedName>
  </definedNames>
  <calcPr calcId="145621" iterate="1"/>
</workbook>
</file>

<file path=xl/calcChain.xml><?xml version="1.0" encoding="utf-8"?>
<calcChain xmlns="http://schemas.openxmlformats.org/spreadsheetml/2006/main">
  <c r="F31" i="6" l="1"/>
  <c r="F32" i="6"/>
  <c r="F33" i="6"/>
  <c r="U20" i="6" l="1"/>
  <c r="J24" i="6"/>
  <c r="V28" i="6" s="1"/>
  <c r="U21" i="6"/>
  <c r="U13" i="6"/>
  <c r="U12" i="6"/>
  <c r="G24" i="6"/>
  <c r="C24" i="6"/>
  <c r="U11" i="6"/>
  <c r="D24" i="6"/>
  <c r="U10" i="6"/>
  <c r="I24" i="6"/>
  <c r="E24" i="6"/>
  <c r="F24" i="6" l="1"/>
  <c r="H24" i="6" l="1"/>
  <c r="K24" i="6" l="1"/>
  <c r="P24" i="6" l="1"/>
  <c r="U18" i="6"/>
  <c r="Q24" i="6" l="1"/>
  <c r="U17" i="6"/>
  <c r="U15" i="6"/>
  <c r="U14" i="6"/>
  <c r="U19" i="6"/>
  <c r="U22" i="6"/>
  <c r="U16" i="6"/>
  <c r="AA15" i="6" l="1"/>
  <c r="AA17" i="6"/>
  <c r="AA21" i="6"/>
  <c r="T24" i="6" l="1"/>
  <c r="V24" i="6"/>
  <c r="V27" i="6" l="1"/>
  <c r="V29" i="6" s="1"/>
</calcChain>
</file>

<file path=xl/sharedStrings.xml><?xml version="1.0" encoding="utf-8"?>
<sst xmlns="http://schemas.openxmlformats.org/spreadsheetml/2006/main" count="71" uniqueCount="69">
  <si>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</si>
  <si>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</si>
  <si>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</si>
  <si>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</si>
  <si>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</si>
  <si>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</si>
  <si>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</si>
  <si>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</si>
  <si>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</si>
  <si>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</si>
  <si>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</si>
  <si>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</si>
  <si>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</si>
  <si>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</si>
  <si>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</si>
  <si>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</si>
  <si>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</si>
  <si>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USL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</si>
  <si>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</si>
  <si>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</si>
  <si>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</si>
  <si>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</si>
  <si>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</si>
  <si>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</si>
  <si>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</si>
  <si>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</si>
  <si>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</si>
  <si>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%</t>
  </si>
  <si>
    <t>Misc Revenue</t>
  </si>
  <si>
    <t>2019 Revenue</t>
  </si>
  <si>
    <t>2019 R/C Ratio</t>
  </si>
  <si>
    <t>Target 2020 R/C Ratio</t>
  </si>
  <si>
    <t>STL</t>
  </si>
  <si>
    <t>2020 Adjustments (from 2019 Revenue Requirement) by Rate Class</t>
  </si>
  <si>
    <t>Revenue - with 2019 Rates and 2020 Charge Determinants</t>
  </si>
  <si>
    <t>R/C Ratio</t>
  </si>
  <si>
    <t>(D=A-C)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</si>
  <si>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</si>
  <si>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</si>
  <si>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</si>
  <si>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</si>
  <si>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</si>
  <si>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</si>
  <si>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</si>
  <si>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</si>
  <si>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</si>
  <si>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</si>
  <si>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</si>
  <si>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</si>
  <si>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t>N/A **</t>
  </si>
  <si>
    <t>CSTA Rate Adders
($/kW)</t>
  </si>
  <si>
    <t>Hopper Foundry Rate Adder ($/kW)</t>
  </si>
  <si>
    <t>Total Volumetric Charge ($/kW)</t>
  </si>
  <si>
    <t>2020 Rate Design Including 4th Year of Residential Phase-in to All-Fixed Rates</t>
  </si>
  <si>
    <t>(M)</t>
  </si>
  <si>
    <t>(K= (H - C) x M)</t>
  </si>
  <si>
    <t>Base Volumetric Charge ($/kWh)</t>
  </si>
  <si>
    <t>Base Volumetric Charge ($/kW)</t>
  </si>
  <si>
    <t>Base Fixed Charge ($/month)</t>
  </si>
  <si>
    <t>2020: 2020 Revenue before rate design adjustments, summarized in Table 2 of this annual update.</t>
  </si>
  <si>
    <t>Revenue Requirement
(see notes)</t>
  </si>
  <si>
    <t xml:space="preserve">2019: Revenue with 2019 rates, as shown in EB-2017-0049 Draft Rate Order Exhibit 4.0 Worksheet "2019" filed on April 5, 5019, and 2020 charge determinants
</t>
  </si>
  <si>
    <t>Notes:</t>
  </si>
  <si>
    <t>(X=W/V)</t>
  </si>
  <si>
    <t>(V)</t>
  </si>
  <si>
    <t>(W)</t>
  </si>
  <si>
    <r>
      <t>(B=B</t>
    </r>
    <r>
      <rPr>
        <vertAlign val="subscript"/>
        <sz val="10"/>
        <rFont val="Arial"/>
        <family val="2"/>
      </rPr>
      <t>2019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</si>
  <si>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2019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</si>
  <si>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** ST rates are listed in Exhibit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</si>
</sst>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000000%"/>
    <numFmt numFmtId="167" formatCode="0.0000"/>
    <numFmt numFmtId="168" formatCode="0.0%"/>
    <numFmt numFmtId="169" formatCode="0.000"/>
    <numFmt numFmtId="170" formatCode="_(&quot;$&quot;* #,##0.0000_);_(&quot;$&quot;* \(#,##0.0000\);_(&quot;$&quot;* &quot;-&quot;??_);_(@_)"/>
    <numFmt numFmtId="171" formatCode="_(* #,##0.000000000_);_(* \(#,##0.0000000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0" fontId="4" fillId="2" borderId="0" xfId="0" applyFont="1" applyFill="1" applyAlignment="1">
      <alignment horizontal="center"/>
    </xf>
    <xf numFmtId="167" fontId="0" fillId="0" borderId="0" xfId="0" applyNumberFormat="1"/>
    <xf numFmtId="167" fontId="0" fillId="0" borderId="0" xfId="0" applyNumberFormat="1" applyBorder="1"/>
    <xf numFmtId="0" fontId="0" fillId="3" borderId="1" xfId="0" applyFill="1" applyBorder="1"/>
    <xf numFmtId="164" fontId="5" fillId="3" borderId="1" xfId="1" applyNumberFormat="1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69" fontId="0" fillId="3" borderId="2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165" fontId="2" fillId="3" borderId="0" xfId="2" applyNumberFormat="1" applyFill="1" applyBorder="1"/>
    <xf numFmtId="10" fontId="0" fillId="3" borderId="0" xfId="0" applyNumberFormat="1" applyFill="1" applyBorder="1"/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" fillId="3" borderId="3" xfId="2" applyNumberForma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7" fontId="0" fillId="3" borderId="0" xfId="0" applyNumberFormat="1" applyFill="1"/>
    <xf numFmtId="167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164" fontId="0" fillId="3" borderId="0" xfId="0" applyNumberFormat="1" applyFill="1" applyBorder="1"/>
    <xf numFmtId="4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168" fontId="0" fillId="3" borderId="0" xfId="3" applyNumberFormat="1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0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1" fontId="0" fillId="3" borderId="0" xfId="0" applyNumberFormat="1" applyFill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4" fillId="3" borderId="3" xfId="0" applyFont="1" applyFill="1" applyBorder="1"/>
    <xf numFmtId="167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5" fontId="2" fillId="3" borderId="0" xfId="2" applyNumberFormat="1" applyFont="1" applyFill="1" applyBorder="1"/>
    <xf numFmtId="170" fontId="0" fillId="3" borderId="1" xfId="2" applyNumberFormat="1" applyFont="1" applyFill="1" applyBorder="1"/>
    <xf numFmtId="9" fontId="0" fillId="3" borderId="0" xfId="3" applyFont="1" applyFill="1"/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3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4" fontId="0" fillId="3" borderId="1" xfId="2" quotePrefix="1" applyNumberFormat="1" applyFont="1" applyFill="1" applyBorder="1" applyAlignment="1">
      <alignment horizontal="right"/>
    </xf>
    <xf numFmtId="170" fontId="0" fillId="3" borderId="1" xfId="2" quotePrefix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166" fontId="9" fillId="3" borderId="4" xfId="0" applyNumberFormat="1" applyFont="1" applyFill="1" applyBorder="1"/>
    <xf numFmtId="0" fontId="4" fillId="0" borderId="0" xfId="0" applyFont="1" applyFill="1" applyBorder="1"/>
    <xf numFmtId="0" fontId="0" fillId="0" borderId="0" xfId="0" applyFill="1"/>
    <xf numFmtId="0" fontId="4" fillId="0" borderId="0" xfId="0" applyFont="1" applyFill="1"/>
    <xf numFmtId="0" fontId="0" fillId="3" borderId="3" xfId="0" applyFill="1" applyBorder="1"/>
    <xf numFmtId="165" fontId="0" fillId="3" borderId="3" xfId="0" applyNumberFormat="1" applyFill="1" applyBorder="1" applyAlignment="1">
      <alignment horizontal="center"/>
    </xf>
    <xf numFmtId="10" fontId="0" fillId="3" borderId="3" xfId="3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quotePrefix="1" applyFill="1" applyBorder="1" applyAlignment="1">
      <alignment horizontal="left" wrapText="1"/>
    </xf>
    <xf numFmtId="0" fontId="0" fillId="3" borderId="0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2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43"/>
  <sheetViews>
    <sheetView tabSelected="1" view="pageBreakPreview" zoomScale="85" zoomScaleNormal="100" zoomScaleSheetLayoutView="85" workbookViewId="0">
      <selection activeCell="P25" sqref="P25"/>
    </sheetView>
  </sheetViews>
  <sheetFormatPr defaultRowHeight="12.75" x14ac:dyDescent="0.2"/>
  <cols>
    <col min="1" max="1" width="9.5703125" customWidth="1"/>
    <col min="2" max="2" width="3.140625" customWidth="1"/>
    <col min="3" max="3" width="16" customWidth="1"/>
    <col min="4" max="4" width="18" customWidth="1"/>
    <col min="5" max="5" width="15.140625" bestFit="1" customWidth="1"/>
    <col min="6" max="7" width="19.5703125" customWidth="1"/>
    <col min="8" max="8" width="17" customWidth="1"/>
    <col min="9" max="9" width="16.140625" bestFit="1" customWidth="1"/>
    <col min="10" max="10" width="16.42578125" customWidth="1"/>
    <col min="11" max="11" width="16.85546875" customWidth="1"/>
    <col min="12" max="12" width="10.42578125" customWidth="1"/>
    <col min="13" max="13" width="15.42578125" customWidth="1"/>
    <col min="14" max="14" width="2" customWidth="1"/>
    <col min="15" max="15" width="18" customWidth="1"/>
    <col min="16" max="16" width="17.140625" customWidth="1"/>
    <col min="17" max="17" width="13.5703125" customWidth="1"/>
    <col min="18" max="18" width="16.140625" customWidth="1"/>
    <col min="19" max="19" width="14.140625" customWidth="1"/>
    <col min="20" max="20" width="16.42578125" customWidth="1"/>
    <col min="21" max="21" width="14.85546875" bestFit="1" customWidth="1"/>
    <col min="22" max="22" width="18.5703125" customWidth="1"/>
    <col min="23" max="24" width="13.5703125" customWidth="1"/>
    <col min="25" max="25" width="10.42578125" customWidth="1"/>
    <col min="26" max="26" width="10.5703125" customWidth="1"/>
    <col min="27" max="27" width="13.570312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x14ac:dyDescent="0.2">
      <c r="J2" s="7"/>
      <c r="S2" s="8"/>
    </row>
    <row r="3" spans="1:27" ht="23.25" x14ac:dyDescent="0.35">
      <c r="A3" s="26" t="s">
        <v>53</v>
      </c>
      <c r="B3" s="20"/>
      <c r="C3" s="20"/>
      <c r="D3" s="20"/>
      <c r="E3" s="20"/>
      <c r="F3" s="2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0"/>
      <c r="T3" s="20"/>
      <c r="U3" s="20"/>
      <c r="V3" s="20"/>
      <c r="W3" s="20"/>
      <c r="X3" s="20"/>
      <c r="Y3" s="20"/>
      <c r="Z3" s="20"/>
      <c r="AA3" s="20"/>
    </row>
    <row r="4" spans="1:27" ht="23.25" x14ac:dyDescent="0.35">
      <c r="A4" s="26"/>
      <c r="B4" s="20"/>
      <c r="C4" s="20"/>
      <c r="D4" s="20"/>
      <c r="E4" s="20"/>
      <c r="F4" s="20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0"/>
      <c r="T4" s="20"/>
      <c r="U4" s="20"/>
      <c r="V4" s="20"/>
      <c r="W4" s="20"/>
      <c r="X4" s="20"/>
      <c r="Y4" s="20"/>
      <c r="Z4" s="20"/>
      <c r="AA4" s="20"/>
    </row>
    <row r="5" spans="1:27" ht="23.25" x14ac:dyDescent="0.35">
      <c r="A5" s="26"/>
      <c r="B5" s="20"/>
      <c r="C5" s="20"/>
      <c r="D5" s="20"/>
      <c r="E5" s="20"/>
      <c r="F5" s="20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">
      <c r="A6" s="20"/>
      <c r="B6" s="20"/>
      <c r="C6" s="20"/>
      <c r="D6" s="20"/>
      <c r="E6" s="20"/>
      <c r="F6" s="20"/>
      <c r="G6" s="20"/>
      <c r="H6" s="28"/>
      <c r="I6" s="20"/>
      <c r="J6" s="20"/>
      <c r="K6" s="20"/>
      <c r="L6" s="20"/>
      <c r="M6" s="20"/>
      <c r="N6" s="20"/>
      <c r="O6" s="20"/>
      <c r="P6" s="20"/>
      <c r="Q6" s="20"/>
      <c r="R6" s="20"/>
      <c r="S6" s="39"/>
      <c r="T6" s="20"/>
      <c r="U6" s="20"/>
      <c r="V6" s="20"/>
      <c r="W6" s="20"/>
      <c r="X6" s="20"/>
      <c r="Y6" s="20"/>
      <c r="Z6" s="20"/>
      <c r="AA6" s="20"/>
    </row>
    <row r="7" spans="1:27" s="3" customFormat="1" ht="78.75" x14ac:dyDescent="0.2">
      <c r="A7" s="29"/>
      <c r="B7" s="29"/>
      <c r="C7" s="30" t="s">
        <v>19</v>
      </c>
      <c r="D7" s="29" t="s">
        <v>0</v>
      </c>
      <c r="E7" s="29" t="s">
        <v>1</v>
      </c>
      <c r="F7" s="30" t="s">
        <v>34</v>
      </c>
      <c r="G7" s="29" t="s">
        <v>29</v>
      </c>
      <c r="H7" s="29" t="s">
        <v>2</v>
      </c>
      <c r="I7" s="29" t="s">
        <v>3</v>
      </c>
      <c r="J7" s="29" t="s">
        <v>4</v>
      </c>
      <c r="K7" s="30" t="s">
        <v>23</v>
      </c>
      <c r="L7" s="30" t="s">
        <v>30</v>
      </c>
      <c r="M7" s="30" t="s">
        <v>35</v>
      </c>
      <c r="N7" s="29"/>
      <c r="O7" s="30" t="s">
        <v>31</v>
      </c>
      <c r="P7" s="30" t="s">
        <v>22</v>
      </c>
      <c r="Q7" s="30" t="s">
        <v>5</v>
      </c>
      <c r="R7" s="30" t="s">
        <v>24</v>
      </c>
      <c r="S7" s="30" t="s">
        <v>58</v>
      </c>
      <c r="T7" s="30" t="s">
        <v>25</v>
      </c>
      <c r="U7" s="30" t="s">
        <v>18</v>
      </c>
      <c r="V7" s="30" t="s">
        <v>26</v>
      </c>
      <c r="W7" s="30" t="s">
        <v>56</v>
      </c>
      <c r="X7" s="30" t="s">
        <v>57</v>
      </c>
      <c r="Y7" s="30" t="s">
        <v>50</v>
      </c>
      <c r="Z7" s="30" t="s">
        <v>51</v>
      </c>
      <c r="AA7" s="30" t="s">
        <v>52</v>
      </c>
    </row>
    <row r="8" spans="1:27" ht="15.75" x14ac:dyDescent="0.3">
      <c r="A8" s="20"/>
      <c r="B8" s="20"/>
      <c r="C8" s="20"/>
      <c r="D8" s="20"/>
      <c r="E8" s="20"/>
      <c r="F8" s="72" t="s">
        <v>46</v>
      </c>
      <c r="G8" s="72" t="s">
        <v>47</v>
      </c>
      <c r="H8" s="72" t="s">
        <v>48</v>
      </c>
      <c r="I8" s="72" t="s">
        <v>66</v>
      </c>
      <c r="J8" s="72" t="s">
        <v>67</v>
      </c>
      <c r="K8" s="72" t="s">
        <v>36</v>
      </c>
      <c r="L8" s="72" t="s">
        <v>37</v>
      </c>
      <c r="M8" s="72" t="s">
        <v>38</v>
      </c>
      <c r="N8" s="72"/>
      <c r="O8" s="72" t="s">
        <v>39</v>
      </c>
      <c r="P8" s="72" t="s">
        <v>40</v>
      </c>
      <c r="Q8" s="72" t="s">
        <v>41</v>
      </c>
      <c r="R8" s="72" t="s">
        <v>42</v>
      </c>
      <c r="S8" s="72"/>
      <c r="T8" s="72" t="s">
        <v>55</v>
      </c>
      <c r="U8" s="72" t="s">
        <v>54</v>
      </c>
      <c r="V8" s="72" t="s">
        <v>45</v>
      </c>
      <c r="W8" s="20"/>
      <c r="X8" s="20"/>
      <c r="Y8" s="20"/>
      <c r="Z8" s="20"/>
      <c r="AA8" s="20"/>
    </row>
    <row r="9" spans="1:27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">
      <c r="A10" s="14" t="s">
        <v>6</v>
      </c>
      <c r="B10" s="14"/>
      <c r="C10" s="15">
        <v>232510.2362043419</v>
      </c>
      <c r="D10" s="15">
        <v>1907.7688987710853</v>
      </c>
      <c r="E10" s="15"/>
      <c r="F10" s="16">
        <v>98477942.579526052</v>
      </c>
      <c r="G10" s="16">
        <v>97456814.871915534</v>
      </c>
      <c r="H10" s="16">
        <v>101177948.71060383</v>
      </c>
      <c r="I10" s="16">
        <v>91875448.403292209</v>
      </c>
      <c r="J10" s="16">
        <v>4326422.3267818866</v>
      </c>
      <c r="K10" s="16">
        <v>96851526.383821949</v>
      </c>
      <c r="L10" s="18">
        <v>1.0900259503799259</v>
      </c>
      <c r="M10" s="18">
        <v>1.1012512098605256</v>
      </c>
      <c r="N10" s="17"/>
      <c r="O10" s="18">
        <v>1.1012512098605256</v>
      </c>
      <c r="P10" s="70">
        <v>101177948.71060383</v>
      </c>
      <c r="Q10" s="69">
        <v>0</v>
      </c>
      <c r="R10" s="68">
        <v>0</v>
      </c>
      <c r="S10" s="51">
        <v>32.075719841351336</v>
      </c>
      <c r="T10" s="52">
        <v>89495198.360842749</v>
      </c>
      <c r="U10" s="57">
        <f>T10/SUM(T10,V10)</f>
        <v>0.92404530627812598</v>
      </c>
      <c r="V10" s="52">
        <v>7356328.022979198</v>
      </c>
      <c r="W10" s="53">
        <v>3.8559848772657286E-3</v>
      </c>
      <c r="X10" s="53"/>
      <c r="Y10" s="54"/>
      <c r="Z10" s="54"/>
      <c r="AA10" s="54"/>
    </row>
    <row r="11" spans="1:27" x14ac:dyDescent="0.2">
      <c r="A11" s="59" t="s">
        <v>7</v>
      </c>
      <c r="B11" s="59"/>
      <c r="C11" s="15">
        <v>455258.89783439331</v>
      </c>
      <c r="D11" s="15">
        <v>4569.2010575972699</v>
      </c>
      <c r="E11" s="15"/>
      <c r="F11" s="16">
        <v>324449337.66793644</v>
      </c>
      <c r="G11" s="16">
        <v>322399985.15578622</v>
      </c>
      <c r="H11" s="16">
        <v>333344885.01571053</v>
      </c>
      <c r="I11" s="16">
        <v>300746852.7789737</v>
      </c>
      <c r="J11" s="16">
        <v>11528017.823732939</v>
      </c>
      <c r="K11" s="16">
        <v>321816867.19197762</v>
      </c>
      <c r="L11" s="18">
        <v>1.1015850097343005</v>
      </c>
      <c r="M11" s="18">
        <v>1.1083902688773735</v>
      </c>
      <c r="N11" s="17"/>
      <c r="O11" s="18">
        <v>1.1069976548838367</v>
      </c>
      <c r="P11" s="70">
        <v>332926060.74001837</v>
      </c>
      <c r="Q11" s="69">
        <v>-418824.2756921649</v>
      </c>
      <c r="R11" s="68">
        <v>-1.3014366815096679E-3</v>
      </c>
      <c r="S11" s="51">
        <v>43.581838596477489</v>
      </c>
      <c r="T11" s="52">
        <v>238092237.66034514</v>
      </c>
      <c r="U11" s="57">
        <f t="shared" ref="U11:U22" si="0">T11/SUM(T11,V11)</f>
        <v>0.74080176562357314</v>
      </c>
      <c r="V11" s="52">
        <v>83305805.255940288</v>
      </c>
      <c r="W11" s="53">
        <v>1.8232028795805919E-2</v>
      </c>
      <c r="X11" s="53"/>
      <c r="Y11" s="54"/>
      <c r="Z11" s="54"/>
      <c r="AA11" s="54"/>
    </row>
    <row r="12" spans="1:27" x14ac:dyDescent="0.2">
      <c r="A12" s="59" t="s">
        <v>8</v>
      </c>
      <c r="B12" s="59"/>
      <c r="C12" s="15">
        <v>331842.84536766197</v>
      </c>
      <c r="D12" s="15">
        <v>4207.0266753845754</v>
      </c>
      <c r="E12" s="15"/>
      <c r="F12" s="16">
        <v>529759700.00082719</v>
      </c>
      <c r="G12" s="16">
        <v>529373358.17578042</v>
      </c>
      <c r="H12" s="16">
        <v>544284317.39771354</v>
      </c>
      <c r="I12" s="16">
        <v>559382483.99166095</v>
      </c>
      <c r="J12" s="16">
        <v>14081018.432364438</v>
      </c>
      <c r="K12" s="16">
        <v>530203298.96534908</v>
      </c>
      <c r="L12" s="18">
        <v>0.97247246459998493</v>
      </c>
      <c r="M12" s="18">
        <v>0.97300922530464418</v>
      </c>
      <c r="N12" s="17"/>
      <c r="O12" s="18">
        <v>0.97300922530464418</v>
      </c>
      <c r="P12" s="70">
        <v>544284317.39771354</v>
      </c>
      <c r="Q12" s="69">
        <v>0</v>
      </c>
      <c r="R12" s="68">
        <v>0</v>
      </c>
      <c r="S12" s="51">
        <v>102.20105571130408</v>
      </c>
      <c r="T12" s="52">
        <v>406976269.52181697</v>
      </c>
      <c r="U12" s="57">
        <f t="shared" si="0"/>
        <v>0.76758532117019995</v>
      </c>
      <c r="V12" s="52">
        <v>123227029.44353206</v>
      </c>
      <c r="W12" s="53">
        <v>2.9290764939651246E-2</v>
      </c>
      <c r="X12" s="53"/>
      <c r="Y12" s="54"/>
      <c r="Z12" s="54"/>
      <c r="AA12" s="54"/>
    </row>
    <row r="13" spans="1:27" x14ac:dyDescent="0.2">
      <c r="A13" s="59" t="s">
        <v>9</v>
      </c>
      <c r="B13" s="59"/>
      <c r="C13" s="15">
        <v>148345.45702418295</v>
      </c>
      <c r="D13" s="15">
        <v>561.98753171885971</v>
      </c>
      <c r="E13" s="15"/>
      <c r="F13" s="16">
        <v>111007759.48664525</v>
      </c>
      <c r="G13" s="16">
        <v>111464023.33686019</v>
      </c>
      <c r="H13" s="16">
        <v>114051300.23658638</v>
      </c>
      <c r="I13" s="16">
        <v>105547341.71164811</v>
      </c>
      <c r="J13" s="16">
        <v>2734383.1758025722</v>
      </c>
      <c r="K13" s="16">
        <v>111316917.0607838</v>
      </c>
      <c r="L13" s="18">
        <v>1.0852043123348221</v>
      </c>
      <c r="M13" s="18">
        <v>1.0805700871952872</v>
      </c>
      <c r="N13" s="17"/>
      <c r="O13" s="18">
        <v>1.0805700871952872</v>
      </c>
      <c r="P13" s="70">
        <v>114051300.23658638</v>
      </c>
      <c r="Q13" s="69">
        <v>0</v>
      </c>
      <c r="R13" s="68">
        <v>0</v>
      </c>
      <c r="S13" s="51">
        <v>44.616323064555139</v>
      </c>
      <c r="T13" s="52">
        <v>79423546.029000312</v>
      </c>
      <c r="U13" s="57">
        <f t="shared" si="0"/>
        <v>0.7134903492308512</v>
      </c>
      <c r="V13" s="52">
        <v>31893371.031783469</v>
      </c>
      <c r="W13" s="53">
        <v>5.6751029572197825E-2</v>
      </c>
      <c r="X13" s="53"/>
      <c r="Y13" s="54"/>
      <c r="Z13" s="54"/>
      <c r="AA13" s="54"/>
    </row>
    <row r="14" spans="1:27" x14ac:dyDescent="0.2">
      <c r="A14" s="59" t="s">
        <v>10</v>
      </c>
      <c r="B14" s="59"/>
      <c r="C14" s="15">
        <v>87464.27199012351</v>
      </c>
      <c r="D14" s="15">
        <v>2120.2819860714189</v>
      </c>
      <c r="E14" s="15"/>
      <c r="F14" s="16">
        <v>164384685.36584479</v>
      </c>
      <c r="G14" s="16">
        <v>166424348.51840845</v>
      </c>
      <c r="H14" s="16">
        <v>168891681.010932</v>
      </c>
      <c r="I14" s="16">
        <v>175526381.71750566</v>
      </c>
      <c r="J14" s="16">
        <v>4436997.6575960955</v>
      </c>
      <c r="K14" s="16">
        <v>164454683.35333592</v>
      </c>
      <c r="L14" s="18">
        <v>0.97431314235574284</v>
      </c>
      <c r="M14" s="18">
        <v>0.9622011196171546</v>
      </c>
      <c r="N14" s="17"/>
      <c r="O14" s="18">
        <v>0.9622011196171546</v>
      </c>
      <c r="P14" s="70">
        <v>168891681.010932</v>
      </c>
      <c r="Q14" s="69">
        <v>0</v>
      </c>
      <c r="R14" s="68">
        <v>0</v>
      </c>
      <c r="S14" s="51">
        <v>31.668432114213594</v>
      </c>
      <c r="T14" s="52">
        <v>33238276.319260079</v>
      </c>
      <c r="U14" s="57">
        <f t="shared" si="0"/>
        <v>0.20211206906067025</v>
      </c>
      <c r="V14" s="52">
        <v>131216407.03407581</v>
      </c>
      <c r="W14" s="53">
        <v>6.1886299980881861E-2</v>
      </c>
      <c r="X14" s="53"/>
      <c r="Y14" s="54"/>
      <c r="Z14" s="54"/>
      <c r="AA14" s="54"/>
    </row>
    <row r="15" spans="1:27" x14ac:dyDescent="0.2">
      <c r="A15" s="59" t="s">
        <v>11</v>
      </c>
      <c r="B15" s="59"/>
      <c r="C15" s="15">
        <v>5319.5055461351531</v>
      </c>
      <c r="D15" s="15">
        <v>2401.398470614186</v>
      </c>
      <c r="E15" s="15">
        <v>7709334.31295445</v>
      </c>
      <c r="F15" s="16">
        <v>141340708.93233386</v>
      </c>
      <c r="G15" s="16">
        <v>141954753.29520839</v>
      </c>
      <c r="H15" s="16">
        <v>145215899.36271885</v>
      </c>
      <c r="I15" s="16">
        <v>164642181.1704421</v>
      </c>
      <c r="J15" s="16">
        <v>2451496.9352776143</v>
      </c>
      <c r="K15" s="16">
        <v>142764402.42744124</v>
      </c>
      <c r="L15" s="18">
        <v>0.88599837204018062</v>
      </c>
      <c r="M15" s="18">
        <v>0.88200908376200005</v>
      </c>
      <c r="N15" s="17"/>
      <c r="O15" s="18">
        <v>0.88200908376200005</v>
      </c>
      <c r="P15" s="70">
        <v>145215899.36271885</v>
      </c>
      <c r="Q15" s="69">
        <v>0</v>
      </c>
      <c r="R15" s="68">
        <v>0</v>
      </c>
      <c r="S15" s="51">
        <v>105.7346250313166</v>
      </c>
      <c r="T15" s="52">
        <v>6749471.0912713129</v>
      </c>
      <c r="U15" s="57">
        <f t="shared" si="0"/>
        <v>4.7276989056860112E-2</v>
      </c>
      <c r="V15" s="52">
        <v>136014931.33616993</v>
      </c>
      <c r="W15" s="53"/>
      <c r="X15" s="53">
        <v>17.642889232033433</v>
      </c>
      <c r="Y15" s="64">
        <v>6.4962465753371626E-2</v>
      </c>
      <c r="Z15" s="64">
        <v>8.5029591765746204E-3</v>
      </c>
      <c r="AA15" s="64">
        <f>SUM(X15:Z15)</f>
        <v>17.716354656963379</v>
      </c>
    </row>
    <row r="16" spans="1:27" x14ac:dyDescent="0.2">
      <c r="A16" s="59" t="s">
        <v>12</v>
      </c>
      <c r="B16" s="59"/>
      <c r="C16" s="15">
        <v>18122.703600756377</v>
      </c>
      <c r="D16" s="15">
        <v>590.71460984156204</v>
      </c>
      <c r="E16" s="15"/>
      <c r="F16" s="16">
        <v>22948112.257577911</v>
      </c>
      <c r="G16" s="16">
        <v>23037677.982482169</v>
      </c>
      <c r="H16" s="16">
        <v>23577289.12875478</v>
      </c>
      <c r="I16" s="16">
        <v>23695152.120991416</v>
      </c>
      <c r="J16" s="16">
        <v>749907.67814262351</v>
      </c>
      <c r="K16" s="16">
        <v>22827381.450612158</v>
      </c>
      <c r="L16" s="18">
        <v>0.9990869766911703</v>
      </c>
      <c r="M16" s="18">
        <v>0.99502586049522668</v>
      </c>
      <c r="N16" s="17"/>
      <c r="O16" s="18">
        <v>0.99502586049522668</v>
      </c>
      <c r="P16" s="70">
        <v>23577289.12875478</v>
      </c>
      <c r="Q16" s="69">
        <v>0</v>
      </c>
      <c r="R16" s="68">
        <v>0</v>
      </c>
      <c r="S16" s="51">
        <v>24.888596227578049</v>
      </c>
      <c r="T16" s="52">
        <v>5412583.8296556035</v>
      </c>
      <c r="U16" s="57">
        <f t="shared" si="0"/>
        <v>0.23710927341210461</v>
      </c>
      <c r="V16" s="52">
        <v>17414797.620956555</v>
      </c>
      <c r="W16" s="53">
        <v>2.9480898780592964E-2</v>
      </c>
      <c r="X16" s="53"/>
      <c r="Y16" s="64"/>
      <c r="Z16" s="64"/>
      <c r="AA16" s="64"/>
    </row>
    <row r="17" spans="1:27" x14ac:dyDescent="0.2">
      <c r="A17" s="59" t="s">
        <v>13</v>
      </c>
      <c r="B17" s="59"/>
      <c r="C17" s="15">
        <v>1745.9552735573232</v>
      </c>
      <c r="D17" s="15">
        <v>1016.21182833178</v>
      </c>
      <c r="E17" s="15">
        <v>2605735.091372326</v>
      </c>
      <c r="F17" s="16">
        <v>28224368.055250946</v>
      </c>
      <c r="G17" s="16">
        <v>28548645.703860383</v>
      </c>
      <c r="H17" s="16">
        <v>28998205.980768461</v>
      </c>
      <c r="I17" s="16">
        <v>32671362.753510587</v>
      </c>
      <c r="J17" s="16">
        <v>528228.07278026815</v>
      </c>
      <c r="K17" s="16">
        <v>28469977.907988194</v>
      </c>
      <c r="L17" s="18">
        <v>0.89792974191548469</v>
      </c>
      <c r="M17" s="18">
        <v>0.88757258763724389</v>
      </c>
      <c r="N17" s="17"/>
      <c r="O17" s="18">
        <v>0.88757258763724389</v>
      </c>
      <c r="P17" s="70">
        <v>28998205.980768461</v>
      </c>
      <c r="Q17" s="69">
        <v>0</v>
      </c>
      <c r="R17" s="68">
        <v>0</v>
      </c>
      <c r="S17" s="51">
        <v>98.169962914884138</v>
      </c>
      <c r="T17" s="52">
        <v>2056804.3734740256</v>
      </c>
      <c r="U17" s="57">
        <f t="shared" si="0"/>
        <v>7.224467753790989E-2</v>
      </c>
      <c r="V17" s="52">
        <v>26413173.53451417</v>
      </c>
      <c r="W17" s="53"/>
      <c r="X17" s="53">
        <v>10.136553643526177</v>
      </c>
      <c r="Y17" s="64">
        <v>6.4962465753371626E-2</v>
      </c>
      <c r="Z17" s="64"/>
      <c r="AA17" s="64">
        <f t="shared" ref="AA17:AA21" si="1">SUM(X17:Z17)</f>
        <v>10.201516109279549</v>
      </c>
    </row>
    <row r="18" spans="1:27" x14ac:dyDescent="0.2">
      <c r="A18" s="59" t="s">
        <v>14</v>
      </c>
      <c r="B18" s="58" t="s">
        <v>32</v>
      </c>
      <c r="C18" s="15">
        <v>5541.1119448449881</v>
      </c>
      <c r="D18" s="15">
        <v>99.421747197646383</v>
      </c>
      <c r="E18" s="15"/>
      <c r="F18" s="16">
        <v>10550040.0564254</v>
      </c>
      <c r="G18" s="16">
        <v>10536460.900627149</v>
      </c>
      <c r="H18" s="16">
        <v>10839294.402011078</v>
      </c>
      <c r="I18" s="16">
        <v>11650244.79905778</v>
      </c>
      <c r="J18" s="16">
        <v>318568.9079884906</v>
      </c>
      <c r="K18" s="16">
        <v>10520725.494022587</v>
      </c>
      <c r="L18" s="18">
        <v>0.92935963219932705</v>
      </c>
      <c r="M18" s="18">
        <v>0.93039198651754618</v>
      </c>
      <c r="N18" s="17"/>
      <c r="O18" s="18">
        <v>0.93039198651754618</v>
      </c>
      <c r="P18" s="70">
        <v>10839294.402011078</v>
      </c>
      <c r="Q18" s="69">
        <v>0</v>
      </c>
      <c r="R18" s="68">
        <v>0</v>
      </c>
      <c r="S18" s="51">
        <v>3.3977254469010747</v>
      </c>
      <c r="T18" s="52">
        <v>225926.12470952782</v>
      </c>
      <c r="U18" s="57">
        <f t="shared" si="0"/>
        <v>2.1474386423055054E-2</v>
      </c>
      <c r="V18" s="52">
        <v>10294799.369313059</v>
      </c>
      <c r="W18" s="53">
        <v>0.1035467557097686</v>
      </c>
      <c r="X18" s="53"/>
      <c r="Y18" s="64"/>
      <c r="Z18" s="64"/>
      <c r="AA18" s="64"/>
    </row>
    <row r="19" spans="1:27" x14ac:dyDescent="0.2">
      <c r="A19" s="59" t="s">
        <v>15</v>
      </c>
      <c r="B19" s="59"/>
      <c r="C19" s="15">
        <v>22274.461989911506</v>
      </c>
      <c r="D19" s="15">
        <v>13.25540085832554</v>
      </c>
      <c r="E19" s="15"/>
      <c r="F19" s="16">
        <v>5548519.5220286082</v>
      </c>
      <c r="G19" s="16">
        <v>5561950.7292037057</v>
      </c>
      <c r="H19" s="16">
        <v>5700645.3314786181</v>
      </c>
      <c r="I19" s="16">
        <v>5980391.9319134969</v>
      </c>
      <c r="J19" s="16">
        <v>3064205.702914976</v>
      </c>
      <c r="K19" s="16">
        <v>2636439.628563642</v>
      </c>
      <c r="L19" s="18">
        <v>0.95569999999999999</v>
      </c>
      <c r="M19" s="18">
        <v>0.95322269783991054</v>
      </c>
      <c r="N19" s="17"/>
      <c r="O19" s="18">
        <v>0.95322269783991054</v>
      </c>
      <c r="P19" s="70">
        <v>5700645.3314786181</v>
      </c>
      <c r="Q19" s="69">
        <v>0</v>
      </c>
      <c r="R19" s="68">
        <v>0</v>
      </c>
      <c r="S19" s="51">
        <v>2.6709167900604123</v>
      </c>
      <c r="T19" s="52">
        <v>713918.81422100519</v>
      </c>
      <c r="U19" s="57">
        <f t="shared" si="0"/>
        <v>0.27078898620938835</v>
      </c>
      <c r="V19" s="52">
        <v>1922520.8143426371</v>
      </c>
      <c r="W19" s="53">
        <v>0.1450367917870343</v>
      </c>
      <c r="X19" s="53"/>
      <c r="Y19" s="64"/>
      <c r="Z19" s="64"/>
      <c r="AA19" s="64"/>
    </row>
    <row r="20" spans="1:27" x14ac:dyDescent="0.2">
      <c r="A20" s="59" t="s">
        <v>17</v>
      </c>
      <c r="B20" s="59"/>
      <c r="C20" s="15">
        <v>5554.9969686297454</v>
      </c>
      <c r="D20" s="15">
        <v>29.672840828237661</v>
      </c>
      <c r="E20" s="15"/>
      <c r="F20" s="16">
        <v>3392852.600610815</v>
      </c>
      <c r="G20" s="16">
        <v>3372328.4057884817</v>
      </c>
      <c r="H20" s="16">
        <v>3485875.6937374268</v>
      </c>
      <c r="I20" s="16">
        <v>2935087.9047058178</v>
      </c>
      <c r="J20" s="16">
        <v>106851.40163738091</v>
      </c>
      <c r="K20" s="16">
        <v>3379024.2921000458</v>
      </c>
      <c r="L20" s="18">
        <v>1.1806817316211113</v>
      </c>
      <c r="M20" s="18">
        <v>1.1876563179414601</v>
      </c>
      <c r="N20" s="17"/>
      <c r="O20" s="18">
        <v>1.1069976548838367</v>
      </c>
      <c r="P20" s="70">
        <v>3249135.4273872543</v>
      </c>
      <c r="Q20" s="69">
        <v>-236740.26635017246</v>
      </c>
      <c r="R20" s="68">
        <v>-7.006172370635419E-2</v>
      </c>
      <c r="S20" s="51">
        <v>36.333819192140595</v>
      </c>
      <c r="T20" s="52">
        <v>2422011.065652987</v>
      </c>
      <c r="U20" s="57">
        <f t="shared" si="0"/>
        <v>0.7707804405348111</v>
      </c>
      <c r="V20" s="52">
        <v>720272.96009688638</v>
      </c>
      <c r="W20" s="53">
        <v>2.4273812010997299E-2</v>
      </c>
      <c r="X20" s="53"/>
      <c r="Y20" s="64"/>
      <c r="Z20" s="64"/>
      <c r="AA20" s="64"/>
    </row>
    <row r="21" spans="1:27" x14ac:dyDescent="0.2">
      <c r="A21" s="59" t="s">
        <v>20</v>
      </c>
      <c r="B21" s="59"/>
      <c r="C21" s="15">
        <v>1356.2393392027459</v>
      </c>
      <c r="D21" s="15">
        <v>28.789303216271975</v>
      </c>
      <c r="E21" s="15">
        <v>209832.56138672543</v>
      </c>
      <c r="F21" s="16">
        <v>4419564.8440813264</v>
      </c>
      <c r="G21" s="16">
        <v>4125960.7779650069</v>
      </c>
      <c r="H21" s="16">
        <v>4540737.6860715924</v>
      </c>
      <c r="I21" s="16">
        <v>6684826.8934035376</v>
      </c>
      <c r="J21" s="16">
        <v>145112.36892911114</v>
      </c>
      <c r="K21" s="16">
        <v>4395625.317142481</v>
      </c>
      <c r="L21" s="18">
        <v>0.63424788151517197</v>
      </c>
      <c r="M21" s="18">
        <v>0.67926032468429476</v>
      </c>
      <c r="N21" s="17"/>
      <c r="O21" s="18">
        <v>0.77732786667095066</v>
      </c>
      <c r="P21" s="70">
        <v>5196302.2281139707</v>
      </c>
      <c r="Q21" s="69">
        <v>655564.54204237834</v>
      </c>
      <c r="R21" s="68">
        <v>0.14914022345938924</v>
      </c>
      <c r="S21" s="51">
        <v>192.42779292773275</v>
      </c>
      <c r="T21" s="52">
        <v>3131737.7126946133</v>
      </c>
      <c r="U21" s="57">
        <f t="shared" si="0"/>
        <v>0.62000000000000011</v>
      </c>
      <c r="V21" s="52">
        <v>1919452.1464902463</v>
      </c>
      <c r="W21" s="53"/>
      <c r="X21" s="53">
        <v>9.1475418962868176</v>
      </c>
      <c r="Y21" s="64">
        <v>6.4962465753371626E-2</v>
      </c>
      <c r="Z21" s="64"/>
      <c r="AA21" s="64">
        <f t="shared" si="1"/>
        <v>9.212504362040189</v>
      </c>
    </row>
    <row r="22" spans="1:27" x14ac:dyDescent="0.2">
      <c r="A22" s="59" t="s">
        <v>16</v>
      </c>
      <c r="B22" s="59"/>
      <c r="C22" s="12">
        <v>812.87497312345988</v>
      </c>
      <c r="D22" s="12">
        <v>15026.258535638359</v>
      </c>
      <c r="E22" s="12">
        <v>28747748.416184999</v>
      </c>
      <c r="F22" s="16">
        <v>53622553.386819527</v>
      </c>
      <c r="G22" s="16">
        <v>53603581.88839411</v>
      </c>
      <c r="H22" s="16">
        <v>55092742.742080882</v>
      </c>
      <c r="I22" s="16">
        <v>57863066.522063002</v>
      </c>
      <c r="J22" s="16">
        <v>1046898.9170880916</v>
      </c>
      <c r="K22" s="16">
        <v>54045843.824992791</v>
      </c>
      <c r="L22" s="18">
        <v>0.95195509086112495</v>
      </c>
      <c r="M22" s="18">
        <v>0.95212276247188166</v>
      </c>
      <c r="N22" s="17"/>
      <c r="O22" s="18">
        <v>0.95212276247188166</v>
      </c>
      <c r="P22" s="70">
        <v>55092742.742080882</v>
      </c>
      <c r="Q22" s="69">
        <v>0</v>
      </c>
      <c r="R22" s="68">
        <v>0</v>
      </c>
      <c r="S22" s="51">
        <v>1036.6599048611913</v>
      </c>
      <c r="T22" s="52">
        <v>10112098.707626512</v>
      </c>
      <c r="U22" s="57">
        <f t="shared" si="0"/>
        <v>0.18710224490842911</v>
      </c>
      <c r="V22" s="52">
        <v>43933745.117366277</v>
      </c>
      <c r="W22" s="53"/>
      <c r="X22" s="74" t="s">
        <v>49</v>
      </c>
      <c r="Y22" s="75"/>
      <c r="Z22" s="75"/>
      <c r="AA22" s="75" t="s">
        <v>49</v>
      </c>
    </row>
    <row r="23" spans="1:27" x14ac:dyDescent="0.2">
      <c r="A23" s="33"/>
      <c r="B23" s="33"/>
      <c r="C23" s="66"/>
      <c r="D23" s="66"/>
      <c r="E23" s="66"/>
      <c r="F23" s="31"/>
      <c r="G23" s="31"/>
      <c r="H23" s="31"/>
      <c r="I23" s="31"/>
      <c r="J23" s="31"/>
      <c r="K23" s="31"/>
      <c r="L23" s="60"/>
      <c r="M23" s="61"/>
      <c r="N23" s="61"/>
      <c r="O23" s="61"/>
      <c r="P23" s="62"/>
      <c r="Q23" s="60"/>
      <c r="R23" s="60"/>
      <c r="S23" s="20"/>
      <c r="T23" s="20"/>
      <c r="U23" s="20"/>
      <c r="V23" s="71"/>
      <c r="W23" s="20"/>
      <c r="X23" s="20"/>
      <c r="Y23" s="20"/>
      <c r="Z23" s="65"/>
      <c r="AA23" s="20"/>
    </row>
    <row r="24" spans="1:27" x14ac:dyDescent="0.2">
      <c r="A24" s="33"/>
      <c r="B24" s="33"/>
      <c r="C24" s="67">
        <f>SUM(C10:C22)</f>
        <v>1316149.5580568644</v>
      </c>
      <c r="D24" s="67">
        <f t="shared" ref="D24:E24" si="2">SUM(D10:D22)</f>
        <v>32571.988886069579</v>
      </c>
      <c r="E24" s="67">
        <f t="shared" si="2"/>
        <v>39272650.3818985</v>
      </c>
      <c r="F24" s="32">
        <f>SUM(F10:F22)</f>
        <v>1498126144.7559083</v>
      </c>
      <c r="G24" s="32">
        <f t="shared" ref="G24:K24" si="3">SUM(G10:G22)</f>
        <v>1497859889.7422802</v>
      </c>
      <c r="H24" s="32">
        <f t="shared" si="3"/>
        <v>1539200822.6991682</v>
      </c>
      <c r="I24" s="32">
        <f t="shared" si="3"/>
        <v>1539200822.6991682</v>
      </c>
      <c r="J24" s="32">
        <f t="shared" si="3"/>
        <v>45518109.401036479</v>
      </c>
      <c r="K24" s="32">
        <f t="shared" si="3"/>
        <v>1493682713.2981315</v>
      </c>
      <c r="L24" s="33"/>
      <c r="M24" s="34"/>
      <c r="N24" s="33"/>
      <c r="O24" s="33"/>
      <c r="P24" s="32">
        <f>SUM(P10:P22)</f>
        <v>1539200822.699168</v>
      </c>
      <c r="Q24" s="32">
        <f>SUM(Q10:Q22)</f>
        <v>4.0978193283081055E-8</v>
      </c>
      <c r="R24" s="33"/>
      <c r="S24" s="35"/>
      <c r="T24" s="36">
        <f>SUM(T10:T22)</f>
        <v>878050079.61057079</v>
      </c>
      <c r="U24" s="36"/>
      <c r="V24" s="32">
        <f>SUM(V10:V22)</f>
        <v>615632633.68756044</v>
      </c>
      <c r="W24" s="37"/>
      <c r="X24" s="20"/>
      <c r="Y24" s="20"/>
      <c r="Z24" s="65"/>
      <c r="AA24" s="20"/>
    </row>
    <row r="25" spans="1:27" x14ac:dyDescent="0.2">
      <c r="A25" s="20"/>
      <c r="B25" s="20"/>
      <c r="C25" s="28"/>
      <c r="D25" s="28"/>
      <c r="E25" s="2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7"/>
      <c r="Q25" s="35"/>
      <c r="R25" s="20"/>
      <c r="S25" s="20"/>
      <c r="T25" s="20"/>
      <c r="U25" s="20"/>
      <c r="V25" s="63"/>
      <c r="W25" s="20"/>
      <c r="X25" s="20"/>
      <c r="Y25" s="20"/>
      <c r="Z25" s="20"/>
      <c r="AA25" s="20"/>
    </row>
    <row r="26" spans="1:27" x14ac:dyDescent="0.2">
      <c r="A26" s="79" t="s">
        <v>68</v>
      </c>
      <c r="B26" s="80"/>
      <c r="C26" s="81"/>
      <c r="D26" s="28"/>
      <c r="E26" s="2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7"/>
      <c r="Q26" s="35"/>
      <c r="R26" s="20"/>
      <c r="S26" s="20"/>
      <c r="T26" s="20"/>
      <c r="U26" s="20"/>
      <c r="V26" s="63"/>
      <c r="W26" s="20"/>
      <c r="X26" s="20"/>
      <c r="Y26" s="20"/>
      <c r="Z26" s="20"/>
      <c r="AA26" s="20"/>
    </row>
    <row r="27" spans="1:27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8"/>
      <c r="Q27" s="37"/>
      <c r="R27" s="20"/>
      <c r="S27" s="20"/>
      <c r="T27" s="20"/>
      <c r="U27" s="39" t="s">
        <v>43</v>
      </c>
      <c r="V27" s="32">
        <f>SUM(T24,V24)</f>
        <v>1493682713.2981312</v>
      </c>
      <c r="W27" s="20"/>
      <c r="X27" s="13"/>
      <c r="Y27" s="40"/>
      <c r="Z27" s="20"/>
      <c r="AA27" s="20"/>
    </row>
    <row r="28" spans="1:27" x14ac:dyDescent="0.2">
      <c r="A28" s="19"/>
      <c r="B28" s="20"/>
      <c r="C28" s="41" t="s">
        <v>33</v>
      </c>
      <c r="D28" s="20"/>
      <c r="E28" s="20"/>
      <c r="F28" s="20"/>
      <c r="G28" s="20"/>
      <c r="H28" s="42"/>
      <c r="I28" s="19"/>
      <c r="J28" s="43"/>
      <c r="K28" s="20"/>
      <c r="L28" s="28"/>
      <c r="M28" s="20"/>
      <c r="N28" s="20"/>
      <c r="O28" s="20"/>
      <c r="P28" s="20"/>
      <c r="Q28" s="37"/>
      <c r="R28" s="44"/>
      <c r="S28" s="20"/>
      <c r="T28" s="20"/>
      <c r="U28" s="73" t="s">
        <v>44</v>
      </c>
      <c r="V28" s="32">
        <f>J24</f>
        <v>45518109.401036479</v>
      </c>
      <c r="W28" s="20"/>
      <c r="X28" s="20"/>
      <c r="Y28" s="20"/>
      <c r="Z28" s="20"/>
      <c r="AA28" s="20"/>
    </row>
    <row r="29" spans="1:27" x14ac:dyDescent="0.2">
      <c r="A29" s="19"/>
      <c r="B29" s="20"/>
      <c r="C29" s="86"/>
      <c r="D29" s="86">
        <v>2019</v>
      </c>
      <c r="E29" s="86">
        <v>2020</v>
      </c>
      <c r="F29" s="86" t="s">
        <v>27</v>
      </c>
      <c r="G29" s="20"/>
      <c r="H29" s="42"/>
      <c r="I29" s="19"/>
      <c r="J29" s="43"/>
      <c r="K29" s="20"/>
      <c r="L29" s="20"/>
      <c r="M29" s="37"/>
      <c r="N29" s="20"/>
      <c r="O29" s="45"/>
      <c r="P29" s="37"/>
      <c r="Q29" s="20"/>
      <c r="R29" s="19"/>
      <c r="S29" s="46"/>
      <c r="T29" s="20"/>
      <c r="U29" s="39" t="s">
        <v>21</v>
      </c>
      <c r="V29" s="32">
        <f>SUM(V27:V28)</f>
        <v>1539200822.6991677</v>
      </c>
      <c r="W29" s="20"/>
      <c r="X29" s="20"/>
      <c r="Y29" s="20"/>
      <c r="Z29" s="65"/>
      <c r="AA29" s="20"/>
    </row>
    <row r="30" spans="1:27" x14ac:dyDescent="0.2">
      <c r="A30" s="19"/>
      <c r="B30" s="20"/>
      <c r="C30" s="87"/>
      <c r="D30" s="87" t="s">
        <v>64</v>
      </c>
      <c r="E30" s="87" t="s">
        <v>65</v>
      </c>
      <c r="F30" s="87" t="s">
        <v>63</v>
      </c>
      <c r="G30" s="20"/>
      <c r="H30" s="42"/>
      <c r="I30" s="19"/>
      <c r="J30" s="43"/>
      <c r="K30" s="20"/>
      <c r="L30" s="20"/>
      <c r="M30" s="37"/>
      <c r="N30" s="20"/>
      <c r="O30" s="45"/>
      <c r="P30" s="37"/>
      <c r="Q30" s="20"/>
      <c r="R30" s="19"/>
      <c r="S30" s="46"/>
      <c r="T30" s="20"/>
      <c r="U30" s="39"/>
      <c r="V30" s="32"/>
      <c r="W30" s="20"/>
      <c r="X30" s="20"/>
      <c r="Y30" s="20"/>
      <c r="Z30" s="65"/>
      <c r="AA30" s="20"/>
    </row>
    <row r="31" spans="1:27" ht="38.25" x14ac:dyDescent="0.2">
      <c r="A31" s="19"/>
      <c r="B31" s="20"/>
      <c r="C31" s="23" t="s">
        <v>60</v>
      </c>
      <c r="D31" s="85">
        <v>1498126144.7559083</v>
      </c>
      <c r="E31" s="24">
        <v>1539200822.6991677</v>
      </c>
      <c r="F31" s="25">
        <f>E31/D31</f>
        <v>1.0274173694164799</v>
      </c>
      <c r="G31" s="20"/>
      <c r="H31" s="42"/>
      <c r="I31" s="19"/>
      <c r="J31" s="43"/>
      <c r="K31" s="20"/>
      <c r="L31" s="20"/>
      <c r="M31" s="37"/>
      <c r="N31" s="20"/>
      <c r="O31" s="20"/>
      <c r="P31" s="20"/>
      <c r="Q31" s="20"/>
      <c r="R31" s="47"/>
      <c r="S31" s="20"/>
      <c r="T31" s="13"/>
      <c r="U31" s="20"/>
      <c r="V31" s="20"/>
      <c r="W31" s="20"/>
      <c r="X31" s="20"/>
      <c r="Y31" s="65"/>
      <c r="Z31" s="20"/>
      <c r="AA31" s="20"/>
    </row>
    <row r="32" spans="1:27" x14ac:dyDescent="0.2">
      <c r="A32" s="19"/>
      <c r="B32" s="20"/>
      <c r="C32" s="23" t="s">
        <v>3</v>
      </c>
      <c r="D32" s="24">
        <v>1497859889.7422802</v>
      </c>
      <c r="E32" s="24">
        <v>1539200822.6991682</v>
      </c>
      <c r="F32" s="25">
        <f>E32/D32</f>
        <v>1.0276000000000007</v>
      </c>
      <c r="G32" s="20"/>
      <c r="H32" s="42"/>
      <c r="I32" s="19"/>
      <c r="J32" s="43"/>
      <c r="K32" s="20"/>
      <c r="L32" s="20"/>
      <c r="M32" s="37"/>
      <c r="N32" s="20"/>
      <c r="O32" s="20"/>
      <c r="P32" s="20"/>
      <c r="Q32" s="20"/>
      <c r="R32" s="19"/>
      <c r="S32" s="76"/>
      <c r="T32" s="76"/>
      <c r="U32" s="76"/>
      <c r="V32" s="76"/>
      <c r="W32" s="76"/>
      <c r="X32" s="76"/>
      <c r="Y32" s="65"/>
      <c r="Z32" s="20"/>
      <c r="AA32" s="20"/>
    </row>
    <row r="33" spans="1:27" x14ac:dyDescent="0.2">
      <c r="A33" s="19"/>
      <c r="B33" s="20"/>
      <c r="C33" s="11" t="s">
        <v>28</v>
      </c>
      <c r="D33" s="24">
        <v>45332042.150326975</v>
      </c>
      <c r="E33" s="24">
        <v>45518109.401036493</v>
      </c>
      <c r="F33" s="25">
        <f t="shared" ref="F33" si="4">E33/D33</f>
        <v>1.0041045415534666</v>
      </c>
      <c r="G33" s="20"/>
      <c r="H33" s="42"/>
      <c r="I33" s="19"/>
      <c r="J33" s="43"/>
      <c r="K33" s="19"/>
      <c r="L33" s="19"/>
      <c r="M33" s="44"/>
      <c r="N33" s="20"/>
      <c r="O33" s="45"/>
      <c r="P33" s="20"/>
      <c r="Q33" s="20"/>
      <c r="R33" s="19"/>
      <c r="S33" s="19"/>
      <c r="T33" s="48"/>
      <c r="U33" s="48"/>
      <c r="V33" s="77"/>
      <c r="W33" s="48"/>
      <c r="X33" s="48"/>
      <c r="Y33" s="65"/>
      <c r="Z33" s="20"/>
      <c r="AA33" s="20"/>
    </row>
    <row r="34" spans="1:27" x14ac:dyDescent="0.2">
      <c r="A34" s="19"/>
      <c r="B34" s="20"/>
      <c r="C34" s="82" t="s">
        <v>62</v>
      </c>
      <c r="D34" s="83"/>
      <c r="E34" s="83"/>
      <c r="F34" s="84"/>
      <c r="G34" s="20"/>
      <c r="H34" s="42"/>
      <c r="I34" s="19"/>
      <c r="J34" s="43"/>
      <c r="K34" s="19"/>
      <c r="L34" s="19"/>
      <c r="M34" s="44"/>
      <c r="N34" s="20"/>
      <c r="O34" s="45"/>
      <c r="P34" s="20"/>
      <c r="Q34" s="20"/>
      <c r="R34" s="19"/>
      <c r="S34" s="19"/>
      <c r="T34" s="48"/>
      <c r="U34" s="48"/>
      <c r="V34" s="77"/>
      <c r="W34" s="48"/>
      <c r="X34" s="48"/>
      <c r="Y34" s="65"/>
      <c r="Z34" s="20"/>
      <c r="AA34" s="20"/>
    </row>
    <row r="35" spans="1:27" ht="25.7" customHeight="1" x14ac:dyDescent="0.2">
      <c r="A35" s="19"/>
      <c r="B35" s="20"/>
      <c r="C35" s="88" t="s">
        <v>61</v>
      </c>
      <c r="D35" s="89"/>
      <c r="E35" s="89"/>
      <c r="F35" s="89"/>
      <c r="G35" s="20"/>
      <c r="H35" s="42"/>
      <c r="I35" s="19"/>
      <c r="J35" s="43"/>
      <c r="K35" s="19"/>
      <c r="L35" s="49"/>
      <c r="M35" s="50"/>
      <c r="N35" s="20"/>
      <c r="O35" s="45"/>
      <c r="P35" s="37"/>
      <c r="Q35" s="20"/>
      <c r="R35" s="19"/>
      <c r="S35" s="19"/>
      <c r="T35" s="48"/>
      <c r="U35" s="48"/>
      <c r="V35" s="77"/>
      <c r="W35" s="48"/>
      <c r="X35" s="48"/>
      <c r="Y35" s="20"/>
      <c r="Z35" s="20"/>
      <c r="AA35" s="20"/>
    </row>
    <row r="36" spans="1:27" ht="24.6" customHeight="1" x14ac:dyDescent="0.2">
      <c r="A36" s="19"/>
      <c r="B36" s="20"/>
      <c r="C36" s="88" t="s">
        <v>59</v>
      </c>
      <c r="D36" s="89"/>
      <c r="E36" s="89"/>
      <c r="F36" s="89"/>
      <c r="G36" s="20"/>
      <c r="H36" s="42"/>
      <c r="I36" s="19"/>
      <c r="J36" s="43"/>
      <c r="K36" s="19"/>
      <c r="L36" s="49"/>
      <c r="M36" s="47"/>
      <c r="N36" s="20"/>
      <c r="O36" s="45"/>
      <c r="P36" s="56"/>
      <c r="Q36" s="20"/>
      <c r="R36" s="19"/>
      <c r="S36" s="19"/>
      <c r="T36" s="48"/>
      <c r="U36" s="48"/>
      <c r="V36" s="77"/>
      <c r="W36" s="48"/>
      <c r="X36" s="48"/>
      <c r="Y36" s="20"/>
      <c r="Z36" s="20"/>
      <c r="AA36" s="20"/>
    </row>
    <row r="37" spans="1:27" x14ac:dyDescent="0.2">
      <c r="A37" s="19"/>
      <c r="B37" s="20"/>
      <c r="C37" s="20"/>
      <c r="D37" s="20"/>
      <c r="E37" s="20"/>
      <c r="F37" s="20"/>
      <c r="G37" s="20"/>
      <c r="H37" s="42"/>
      <c r="I37" s="19"/>
      <c r="J37" s="43"/>
      <c r="K37" s="19"/>
      <c r="L37" s="49"/>
      <c r="M37" s="44"/>
      <c r="N37" s="20"/>
      <c r="O37" s="20"/>
      <c r="P37" s="20"/>
      <c r="Q37" s="20"/>
      <c r="R37" s="19"/>
      <c r="S37" s="19"/>
      <c r="T37" s="48"/>
      <c r="U37" s="48"/>
      <c r="V37" s="77"/>
      <c r="W37" s="48"/>
      <c r="X37" s="48"/>
      <c r="Y37" s="20"/>
      <c r="Z37" s="20"/>
      <c r="AA37" s="20"/>
    </row>
    <row r="38" spans="1:27" ht="13.5" thickBot="1" x14ac:dyDescent="0.25">
      <c r="A38" s="4"/>
      <c r="C38" s="19"/>
      <c r="D38" s="19"/>
      <c r="E38" s="19"/>
      <c r="F38" s="19"/>
      <c r="H38" s="9"/>
      <c r="I38" s="4"/>
      <c r="J38" s="10"/>
      <c r="M38" s="5"/>
      <c r="O38" s="4"/>
      <c r="Q38" s="6"/>
      <c r="R38" s="4"/>
      <c r="T38" s="13"/>
      <c r="U38" s="78"/>
      <c r="V38" s="20"/>
    </row>
    <row r="39" spans="1:27" x14ac:dyDescent="0.2">
      <c r="A39" s="4"/>
      <c r="C39" s="19"/>
      <c r="D39" s="21"/>
      <c r="E39" s="55"/>
      <c r="F39" s="55"/>
      <c r="H39" s="9"/>
      <c r="I39" s="4"/>
      <c r="J39" s="10"/>
      <c r="M39" s="5"/>
      <c r="O39" s="4"/>
      <c r="Q39" s="6"/>
      <c r="R39" s="4"/>
      <c r="T39" s="13"/>
      <c r="U39" s="20"/>
      <c r="V39" s="20"/>
    </row>
    <row r="40" spans="1:27" x14ac:dyDescent="0.2">
      <c r="A40" s="4"/>
      <c r="C40" s="19"/>
      <c r="D40" s="21"/>
      <c r="E40" s="22"/>
      <c r="F40" s="22"/>
      <c r="H40" s="9"/>
      <c r="I40" s="4"/>
      <c r="J40" s="10"/>
      <c r="O40" s="4"/>
      <c r="Q40" s="6"/>
      <c r="R40" s="4"/>
      <c r="T40" s="2"/>
    </row>
    <row r="41" spans="1:27" x14ac:dyDescent="0.2">
      <c r="A41" s="4"/>
      <c r="C41" s="19"/>
      <c r="D41" s="21"/>
      <c r="E41" s="22"/>
      <c r="F41" s="22"/>
      <c r="H41" s="9"/>
      <c r="I41" s="4"/>
      <c r="J41" s="10"/>
      <c r="M41" s="5"/>
      <c r="O41" s="4"/>
      <c r="Q41" s="6"/>
      <c r="R41" s="4"/>
      <c r="T41" s="2"/>
    </row>
    <row r="42" spans="1:27" x14ac:dyDescent="0.2">
      <c r="A42" s="4"/>
      <c r="C42" s="19"/>
      <c r="D42" s="19"/>
      <c r="E42" s="19"/>
      <c r="F42" s="19"/>
      <c r="H42" s="9"/>
      <c r="I42" s="4"/>
      <c r="J42" s="10"/>
    </row>
    <row r="43" spans="1:27" x14ac:dyDescent="0.2">
      <c r="A43" s="4"/>
      <c r="I43" s="4"/>
      <c r="J43" s="10"/>
      <c r="M43" s="5"/>
    </row>
  </sheetData>
  <mergeCells count="2">
    <mergeCell ref="C35:F35"/>
    <mergeCell ref="C36:F36"/>
  </mergeCells>
  <conditionalFormatting sqref="U38">
    <cfRule type="expression" dxfId="1" priority="1">
      <formula>"if+$U$30&lt;&gt;$U$31"</formula>
    </cfRule>
    <cfRule type="cellIs" dxfId="0" priority="2" operator="notEqual">
      <formula>0</formula>
    </cfRule>
  </conditionalFormatting>
  <pageMargins left="0.7" right="0.7" top="0.75" bottom="0.75" header="0.3" footer="0.3"/>
  <pageSetup paperSize="17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 xsi:nil="true"/>
    <Draft_x0020_Ready xmlns="95f47813-6223-4a6f-8345-4f354f0b8e15">false</Draft_x0020_Ready>
    <Witness xmlns="95f47813-6223-4a6f-8345-4f354f0b8e15">Clement Li</Witness>
    <RA_x0020_Contact xmlns="31a38067-a042-4e0e-9037-517587b10700">Uri Akselrud</RA_x0020_Contact>
    <Document_x0020_Type xmlns="f9175001-c430-4d57-adde-c1c10539e919">Correspondence</Document_x0020_Type>
    <Issue_x0020_Date xmlns="f9175001-c430-4d57-adde-c1c10539e919">2019-11-08T05:00:00+00:00</Issue_x0020_Date>
    <Authoring_x0020_Party xmlns="ea909525-6dd5-47d7-9eed-71e77e5cedc6" xsi:nil="true"/>
    <RA_x0020_Approved xmlns="95f47813-6223-4a6f-8345-4f354f0b8e15">false</RA_x0020_Approved>
    <Hydro_x0020_One_x0020_Data_x0020_Classification xmlns="f0af1d65-dfd0-4b99-b523-def3a954563f">Internal Use</Hydro_x0020_One_x0020_Data_x0020_Classification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6B5E3-1598-45FD-A861-2D54C2847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DF940-65FC-468F-8EE0-D0E79F1BC628}">
  <ds:schemaRefs>
    <ds:schemaRef ds:uri="f9175001-c430-4d57-adde-c1c10539e919"/>
    <ds:schemaRef ds:uri="95f47813-6223-4a6f-8345-4f354f0b8e15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31a38067-a042-4e0e-9037-517587b10700"/>
    <ds:schemaRef ds:uri="f0af1d65-dfd0-4b99-b523-def3a954563f"/>
    <ds:schemaRef ds:uri="ea909525-6dd5-47d7-9eed-71e77e5ced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3AC369-3FF5-4072-8189-70C5681E1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1.0 – 2020 Rate Design</dc:title>
  <dc:creator>KIM Susan</dc:creator>
  <cp:lastModifiedBy>AKSELRUD Uri</cp:lastModifiedBy>
  <cp:lastPrinted>2017-03-08T21:17:48Z</cp:lastPrinted>
  <dcterms:created xsi:type="dcterms:W3CDTF">2013-09-20T18:49:19Z</dcterms:created>
  <dcterms:modified xsi:type="dcterms:W3CDTF">2019-11-08T14:56:49Z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223400</vt:r8>
  </property>
  <property fmtid="{D5CDD505-2E9C-101B-9397-08002B2CF9AE}" pid="3" name="ContentTypeId">
    <vt:lpwstr>0x01010061EC7F66509FFD4DA0B1B261A86BE7730085467CADE363DA4A8E7014F79638CE0D</vt:lpwstr>
  </property>
</Properties>
</file>