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5" yWindow="345" windowWidth="12000" windowHeight="5325"/>
  </bookViews>
  <sheets>
    <sheet name="UR_2020" sheetId="2" r:id="rId1"/>
    <sheet name="R1_2020" sheetId="4" r:id="rId2"/>
    <sheet name="R2_2020" sheetId="6" r:id="rId3"/>
    <sheet name="Seasonal_2020" sheetId="8" r:id="rId4"/>
  </sheets>
  <calcPr calcId="162913" iterate="1"/>
</workbook>
</file>

<file path=xl/calcChain.xml><?xml version="1.0" encoding="utf-8"?>
<calcChain xmlns="http://schemas.openxmlformats.org/spreadsheetml/2006/main">
  <c r="C34" i="8" l="1"/>
  <c r="C33" i="8"/>
  <c r="C34" i="6"/>
  <c r="C33" i="6"/>
  <c r="C34" i="4"/>
  <c r="C33" i="4"/>
  <c r="D34" i="2"/>
  <c r="D33" i="2"/>
  <c r="B34" i="6" l="1"/>
  <c r="D34" i="6" s="1"/>
  <c r="B33" i="6" l="1"/>
  <c r="D33" i="6" s="1"/>
  <c r="B34" i="4" l="1"/>
  <c r="D34" i="4" s="1"/>
  <c r="D35" i="6"/>
  <c r="E34" i="6" s="1"/>
  <c r="B43" i="6" s="1"/>
  <c r="C43" i="6" s="1"/>
  <c r="D43" i="6" s="1"/>
  <c r="E33" i="6" l="1"/>
  <c r="B47" i="6" s="1"/>
  <c r="B33" i="4"/>
  <c r="D33" i="4" s="1"/>
  <c r="C34" i="2"/>
  <c r="E34" i="2" s="1"/>
  <c r="B42" i="6" l="1"/>
  <c r="B44" i="6" s="1"/>
  <c r="C33" i="2"/>
  <c r="E33" i="2" s="1"/>
  <c r="D35" i="4"/>
  <c r="E34" i="4" s="1"/>
  <c r="B43" i="4" s="1"/>
  <c r="C43" i="4" s="1"/>
  <c r="D43" i="4" s="1"/>
  <c r="B48" i="6"/>
  <c r="C48" i="6" s="1"/>
  <c r="D48" i="6" s="1"/>
  <c r="E48" i="6" s="1"/>
  <c r="C47" i="6"/>
  <c r="C42" i="6" l="1"/>
  <c r="D42" i="6" s="1"/>
  <c r="D44" i="6" s="1"/>
  <c r="E33" i="4"/>
  <c r="B42" i="4" s="1"/>
  <c r="E35" i="2"/>
  <c r="F34" i="2" s="1"/>
  <c r="C43" i="2" s="1"/>
  <c r="D43" i="2" s="1"/>
  <c r="E43" i="2" s="1"/>
  <c r="D47" i="6"/>
  <c r="C49" i="6"/>
  <c r="B47" i="4" l="1"/>
  <c r="C47" i="4" s="1"/>
  <c r="B44" i="4"/>
  <c r="C42" i="4"/>
  <c r="D42" i="4" s="1"/>
  <c r="D44" i="4" s="1"/>
  <c r="B53" i="6"/>
  <c r="B54" i="6" s="1"/>
  <c r="E47" i="6"/>
  <c r="E49" i="6" s="1"/>
  <c r="B52" i="6"/>
  <c r="F33" i="2"/>
  <c r="B48" i="4" l="1"/>
  <c r="C48" i="4" s="1"/>
  <c r="D48" i="4" s="1"/>
  <c r="E48" i="4" s="1"/>
  <c r="C47" i="2"/>
  <c r="C42" i="2"/>
  <c r="D47" i="4"/>
  <c r="C49" i="4"/>
  <c r="B52" i="4" l="1"/>
  <c r="B53" i="4"/>
  <c r="B54" i="4" s="1"/>
  <c r="E47" i="4"/>
  <c r="E49" i="4" s="1"/>
  <c r="D42" i="2"/>
  <c r="E42" i="2" s="1"/>
  <c r="E44" i="2" s="1"/>
  <c r="C44" i="2"/>
  <c r="D47" i="2"/>
  <c r="C48" i="2"/>
  <c r="D48" i="2" s="1"/>
  <c r="E48" i="2" s="1"/>
  <c r="F48" i="2" s="1"/>
  <c r="D49" i="2" l="1"/>
  <c r="E47" i="2"/>
  <c r="F47" i="2" l="1"/>
  <c r="F49" i="2" s="1"/>
  <c r="C52" i="2"/>
  <c r="C53" i="2"/>
  <c r="C54" i="2" s="1"/>
  <c r="B33" i="8" l="1"/>
  <c r="D33" i="8" s="1"/>
  <c r="B34" i="8" l="1"/>
  <c r="D34" i="8" s="1"/>
  <c r="D35" i="8" l="1"/>
  <c r="E33" i="8" s="1"/>
  <c r="E34" i="8" l="1"/>
  <c r="B43" i="8" s="1"/>
  <c r="C43" i="8" s="1"/>
  <c r="D43" i="8" s="1"/>
  <c r="B47" i="8"/>
  <c r="B42" i="8"/>
  <c r="C47" i="8" l="1"/>
  <c r="B48" i="8"/>
  <c r="C48" i="8" s="1"/>
  <c r="D48" i="8" s="1"/>
  <c r="E48" i="8" s="1"/>
  <c r="C42" i="8"/>
  <c r="D42" i="8" s="1"/>
  <c r="D44" i="8" s="1"/>
  <c r="B44" i="8"/>
  <c r="D47" i="8" l="1"/>
  <c r="C49" i="8"/>
  <c r="B52" i="8" l="1"/>
  <c r="B53" i="8"/>
  <c r="B54" i="8" s="1"/>
  <c r="E47" i="8"/>
  <c r="E49" i="8" s="1"/>
</calcChain>
</file>

<file path=xl/sharedStrings.xml><?xml version="1.0" encoding="utf-8"?>
<sst xmlns="http://schemas.openxmlformats.org/spreadsheetml/2006/main" count="192" uniqueCount="43">
  <si>
    <t>New Rate Design Policy For Residential Customers</t>
  </si>
  <si>
    <t>Please complete the following tables.</t>
  </si>
  <si>
    <t>A Data Inputs (from Sheet 10. Load Forecast)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</si>
  <si>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</si>
  <si>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</si>
  <si>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</si>
  <si>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</si>
  <si>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</si>
  <si>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</si>
  <si>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</si>
  <si>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</si>
  <si>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</si>
  <si>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</si>
  <si>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</si>
  <si>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</si>
  <si>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</si>
  <si>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</si>
  <si>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</si>
  <si>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</si>
  <si>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</si>
  <si>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</si>
  <si>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</si>
  <si>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</si>
  <si>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</si>
  <si>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</si>
  <si>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</si>
  <si>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</si>
  <si>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</si>
  <si>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</si>
  <si>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The final residential class specific revenue requirement, excluding allocated Miscellaneous Revenues, as shown on Sheet 11. Cost Allocation, should be used (i.e. the revenue requirement after any proposed adjustments to R/C ratios).</t>
  </si>
  <si>
    <t>The distributor should enter the number of years remaining before the transition to fully fixed rates is completed. A distributor transitioning to fully fixed rates over a four year period and began the transition in 2016 would input the number "3" into cell D40. A distributor transitioning over a five-year period would input the number "4". Where the change in the residential rate design will result in the fixed charge increasing by more than $4/year, a distributor may propose an additional transition year.</t>
  </si>
  <si>
    <t>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</si>
  <si>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Residential Base Rates on Current Tariff</t>
    </r>
    <r>
      <rPr>
        <b/>
        <vertAlign val="superscript"/>
        <sz val="10"/>
        <rFont val="Arial"/>
        <family val="2"/>
      </rPr>
      <t>4</t>
    </r>
  </si>
  <si>
    <t>Test Year Billing Determinants for Seasonal Residential Class</t>
  </si>
  <si>
    <t>Test Year Billing Determinants for R2 Class</t>
  </si>
  <si>
    <t>Test Year Billing Determinants for R1 Class</t>
  </si>
  <si>
    <t>Test Year Billing Determinants for UR Class</t>
  </si>
  <si>
    <t>Year-Round Urban Density Residential (UR) - Draft 2020 Distribution Rates</t>
  </si>
  <si>
    <r>
      <t>Final Adjusted 
Base Rates</t>
    </r>
    <r>
      <rPr>
        <b/>
        <vertAlign val="superscript"/>
        <sz val="10"/>
        <rFont val="Arial"/>
        <family val="2"/>
      </rPr>
      <t>4</t>
    </r>
  </si>
  <si>
    <t>The base rates shown in this workform exclude Hydro One's foregone revenue charges, which are included in the approved tariff schedules</t>
  </si>
  <si>
    <t>Year-Round Medium Density Residential (R1)- Draft 2020 Distribution Rates</t>
  </si>
  <si>
    <t>Year-Round Low Density Residential (R2) - Draft 2020 Distribution Rates</t>
  </si>
  <si>
    <t>Seasonal Residential - Draft 2020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</si>
</sst>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??_-;_-@_-"/>
    <numFmt numFmtId="168" formatCode="&quot;$&quot;#,##0.00;[Red]\(&quot;$&quot;#,##0.00\)"/>
    <numFmt numFmtId="169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id">
        <fgColor theme="6" tint="0.79982909634693444"/>
        <bgColor auto="1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 applyProtection="1"/>
    <xf numFmtId="0" fontId="1" fillId="0" borderId="3" xfId="1" applyFont="1" applyBorder="1" applyProtection="1"/>
    <xf numFmtId="165" fontId="1" fillId="0" borderId="4" xfId="2" applyNumberFormat="1" applyFont="1" applyFill="1" applyBorder="1" applyAlignment="1" applyProtection="1">
      <alignment horizontal="right" vertical="top"/>
    </xf>
    <xf numFmtId="0" fontId="1" fillId="0" borderId="5" xfId="1" applyFont="1" applyBorder="1" applyProtection="1"/>
    <xf numFmtId="165" fontId="1" fillId="0" borderId="6" xfId="2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1" fillId="0" borderId="7" xfId="1" applyFont="1" applyBorder="1" applyAlignment="1" applyProtection="1">
      <alignment wrapText="1"/>
    </xf>
    <xf numFmtId="166" fontId="1" fillId="2" borderId="8" xfId="3" applyFont="1" applyFill="1" applyBorder="1" applyAlignment="1" applyProtection="1">
      <alignment horizontal="right" vertical="top"/>
      <protection locked="0"/>
    </xf>
    <xf numFmtId="166" fontId="1" fillId="3" borderId="4" xfId="1" applyNumberFormat="1" applyFont="1" applyFill="1" applyBorder="1" applyAlignment="1" applyProtection="1">
      <alignment horizontal="right" vertical="top"/>
      <protection locked="0"/>
    </xf>
    <xf numFmtId="167" fontId="1" fillId="3" borderId="6" xfId="1" applyNumberFormat="1" applyFont="1" applyFill="1" applyBorder="1" applyAlignment="1" applyProtection="1">
      <alignment horizontal="right" vertical="top"/>
      <protection locked="0"/>
    </xf>
    <xf numFmtId="0" fontId="1" fillId="0" borderId="9" xfId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165" fontId="1" fillId="0" borderId="15" xfId="2" applyNumberFormat="1" applyFont="1" applyBorder="1" applyProtection="1"/>
    <xf numFmtId="166" fontId="1" fillId="0" borderId="14" xfId="3" applyFont="1" applyBorder="1" applyProtection="1"/>
    <xf numFmtId="10" fontId="1" fillId="0" borderId="4" xfId="4" applyNumberFormat="1" applyFont="1" applyBorder="1" applyProtection="1"/>
    <xf numFmtId="165" fontId="1" fillId="0" borderId="16" xfId="2" applyNumberFormat="1" applyFont="1" applyBorder="1" applyProtection="1"/>
    <xf numFmtId="0" fontId="2" fillId="0" borderId="5" xfId="1" applyFont="1" applyBorder="1" applyProtection="1"/>
    <xf numFmtId="0" fontId="1" fillId="0" borderId="17" xfId="1" applyFont="1" applyBorder="1" applyAlignment="1" applyProtection="1">
      <alignment horizontal="center"/>
    </xf>
    <xf numFmtId="165" fontId="1" fillId="0" borderId="18" xfId="2" applyNumberFormat="1" applyFont="1" applyBorder="1" applyAlignment="1" applyProtection="1">
      <alignment horizontal="center"/>
    </xf>
    <xf numFmtId="166" fontId="1" fillId="0" borderId="19" xfId="3" applyFont="1" applyBorder="1" applyProtection="1"/>
    <xf numFmtId="0" fontId="1" fillId="0" borderId="6" xfId="1" applyFont="1" applyBorder="1" applyAlignment="1" applyProtection="1">
      <alignment horizontal="center"/>
    </xf>
    <xf numFmtId="0" fontId="2" fillId="0" borderId="0" xfId="1" applyFont="1" applyFill="1" applyBorder="1" applyProtection="1"/>
    <xf numFmtId="0" fontId="1" fillId="0" borderId="7" xfId="1" applyFont="1" applyFill="1" applyBorder="1" applyAlignment="1" applyProtection="1">
      <alignment wrapText="1"/>
    </xf>
    <xf numFmtId="0" fontId="1" fillId="3" borderId="8" xfId="1" applyFont="1" applyFill="1" applyBorder="1" applyAlignment="1" applyProtection="1">
      <alignment horizontal="center" vertical="center"/>
      <protection locked="0"/>
    </xf>
    <xf numFmtId="0" fontId="1" fillId="0" borderId="9" xfId="1" applyFont="1" applyBorder="1" applyProtection="1"/>
    <xf numFmtId="0" fontId="2" fillId="0" borderId="11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wrapText="1"/>
    </xf>
    <xf numFmtId="166" fontId="1" fillId="0" borderId="4" xfId="3" applyFont="1" applyBorder="1" applyProtection="1"/>
    <xf numFmtId="0" fontId="1" fillId="0" borderId="22" xfId="1" applyFont="1" applyBorder="1" applyProtection="1"/>
    <xf numFmtId="166" fontId="1" fillId="0" borderId="16" xfId="3" applyFont="1" applyBorder="1" applyProtection="1"/>
    <xf numFmtId="0" fontId="1" fillId="0" borderId="24" xfId="1" applyFont="1" applyFill="1" applyBorder="1" applyProtection="1"/>
    <xf numFmtId="166" fontId="1" fillId="0" borderId="18" xfId="3" applyFont="1" applyBorder="1" applyProtection="1"/>
    <xf numFmtId="0" fontId="1" fillId="0" borderId="25" xfId="1" applyBorder="1" applyAlignment="1" applyProtection="1">
      <alignment horizontal="center"/>
    </xf>
    <xf numFmtId="166" fontId="1" fillId="0" borderId="26" xfId="3" applyFont="1" applyBorder="1" applyProtection="1"/>
    <xf numFmtId="0" fontId="2" fillId="0" borderId="11" xfId="1" applyFont="1" applyBorder="1" applyAlignment="1" applyProtection="1">
      <alignment horizontal="center" wrapText="1"/>
    </xf>
    <xf numFmtId="0" fontId="2" fillId="0" borderId="10" xfId="1" applyFont="1" applyBorder="1" applyAlignment="1" applyProtection="1">
      <alignment horizontal="center" wrapText="1"/>
    </xf>
    <xf numFmtId="0" fontId="2" fillId="0" borderId="13" xfId="1" applyFont="1" applyBorder="1" applyAlignment="1" applyProtection="1">
      <alignment horizontal="center" wrapText="1"/>
    </xf>
    <xf numFmtId="10" fontId="1" fillId="0" borderId="14" xfId="4" applyNumberFormat="1" applyFont="1" applyBorder="1" applyProtection="1"/>
    <xf numFmtId="166" fontId="1" fillId="0" borderId="14" xfId="1" applyNumberFormat="1" applyBorder="1" applyProtection="1"/>
    <xf numFmtId="166" fontId="1" fillId="0" borderId="21" xfId="1" applyNumberFormat="1" applyBorder="1" applyProtection="1"/>
    <xf numFmtId="10" fontId="1" fillId="0" borderId="16" xfId="4" applyNumberFormat="1" applyFont="1" applyBorder="1" applyProtection="1"/>
    <xf numFmtId="166" fontId="1" fillId="0" borderId="16" xfId="1" applyNumberFormat="1" applyBorder="1" applyProtection="1"/>
    <xf numFmtId="167" fontId="1" fillId="0" borderId="23" xfId="1" applyNumberFormat="1" applyBorder="1" applyProtection="1"/>
    <xf numFmtId="166" fontId="1" fillId="0" borderId="27" xfId="3" applyFont="1" applyBorder="1" applyProtection="1"/>
    <xf numFmtId="0" fontId="1" fillId="0" borderId="18" xfId="1" applyBorder="1" applyAlignment="1" applyProtection="1">
      <alignment horizontal="center"/>
    </xf>
    <xf numFmtId="166" fontId="1" fillId="0" borderId="6" xfId="3" applyFont="1" applyBorder="1" applyProtection="1"/>
    <xf numFmtId="168" fontId="1" fillId="0" borderId="27" xfId="3" applyNumberFormat="1" applyFont="1" applyBorder="1" applyProtection="1"/>
    <xf numFmtId="10" fontId="1" fillId="0" borderId="6" xfId="4" applyNumberFormat="1" applyFont="1" applyBorder="1" applyProtection="1"/>
    <xf numFmtId="0" fontId="1" fillId="0" borderId="0" xfId="5" applyProtection="1"/>
    <xf numFmtId="0" fontId="1" fillId="0" borderId="0" xfId="1" applyProtection="1"/>
    <xf numFmtId="0" fontId="3" fillId="0" borderId="0" xfId="5" applyFont="1" applyAlignment="1" applyProtection="1">
      <alignment horizontal="right" vertical="center"/>
    </xf>
    <xf numFmtId="0" fontId="1" fillId="0" borderId="0" xfId="5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5" applyFont="1" applyAlignment="1" applyProtection="1">
      <alignment horizontal="right"/>
    </xf>
    <xf numFmtId="0" fontId="5" fillId="0" borderId="0" xfId="0" applyFont="1"/>
    <xf numFmtId="44" fontId="1" fillId="0" borderId="14" xfId="6" applyFont="1" applyBorder="1" applyProtection="1"/>
    <xf numFmtId="44" fontId="1" fillId="0" borderId="21" xfId="6" applyFont="1" applyBorder="1" applyProtection="1"/>
    <xf numFmtId="169" fontId="1" fillId="0" borderId="14" xfId="6" applyNumberFormat="1" applyFont="1" applyBorder="1" applyProtection="1"/>
    <xf numFmtId="169" fontId="1" fillId="0" borderId="23" xfId="6" applyNumberFormat="1" applyFont="1" applyBorder="1" applyProtection="1"/>
    <xf numFmtId="0" fontId="1" fillId="0" borderId="0" xfId="1" applyFont="1" applyFill="1" applyAlignment="1" applyProtection="1">
      <alignment horizontal="left" vertical="top" wrapText="1"/>
    </xf>
    <xf numFmtId="0" fontId="0" fillId="0" borderId="0" xfId="0" applyProtection="1"/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wrapText="1"/>
    </xf>
    <xf numFmtId="0" fontId="8" fillId="0" borderId="0" xfId="0" applyFont="1" applyAlignment="1">
      <alignment wrapText="1"/>
    </xf>
    <xf numFmtId="0" fontId="7" fillId="0" borderId="0" xfId="1" applyFont="1" applyAlignment="1" applyProtection="1">
      <alignment horizontal="center" wrapText="1"/>
    </xf>
    <xf numFmtId="0" fontId="1" fillId="0" borderId="0" xfId="1" applyFont="1" applyFill="1" applyAlignment="1" applyProtection="1">
      <alignment horizontal="left" vertical="top" wrapText="1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0" fontId="1" fillId="0" borderId="22" xfId="1" applyFont="1" applyBorder="1" applyAlignment="1" applyProtection="1">
      <alignment wrapText="1"/>
    </xf>
    <xf numFmtId="0" fontId="1" fillId="0" borderId="28" xfId="1" applyFont="1" applyBorder="1" applyAlignment="1" applyProtection="1">
      <alignment wrapText="1"/>
    </xf>
    <xf numFmtId="0" fontId="1" fillId="0" borderId="0" xfId="1" applyFont="1" applyFill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</cellXfs>
  <cellStyles count="7">
    <cellStyle name="Comma 2" xfId="2"/>
    <cellStyle name="Currency" xfId="6" builtinId="4"/>
    <cellStyle name="Currency 2" xfId="3"/>
    <cellStyle name="Normal" xfId="0" builtinId="0"/>
    <cellStyle name="Normal 2" xfId="1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211454</xdr:colOff>
      <xdr:row>0</xdr:row>
      <xdr:rowOff>0</xdr:rowOff>
    </xdr:from>
    <xdr:to>
      <xdr:col>15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821054" y="0"/>
          <a:ext cx="14402875" cy="24784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24784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0</xdr:rowOff>
    </xdr:to>
    <xdr:grpSp>
      <xdr:nvGrpSpPr>
        <xdr:cNvPr id="2" name="Group 1"/>
        <xdr:cNvGrpSpPr/>
      </xdr:nvGrpSpPr>
      <xdr:grpSpPr>
        <a:xfrm>
          <a:off x="211454" y="0"/>
          <a:ext cx="14694340" cy="2377440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888650" cy="239585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tabSelected="1" zoomScaleNormal="100" workbookViewId="0">
      <selection activeCell="B17" sqref="B17"/>
    </sheetView>
  </sheetViews>
  <sheetFormatPr defaultRowHeight="15" x14ac:dyDescent="0.25"/>
  <cols>
    <col min="2" max="2" width="45.85546875" customWidth="1"/>
    <col min="3" max="3" width="16.140625" bestFit="1" customWidth="1"/>
    <col min="4" max="4" width="22.42578125" customWidth="1"/>
    <col min="5" max="5" width="16.85546875" customWidth="1"/>
    <col min="6" max="6" width="18.5703125" bestFit="1" customWidth="1"/>
    <col min="7" max="7" width="13.5703125" customWidth="1"/>
    <col min="8" max="8" width="18.42578125" bestFit="1" customWidth="1"/>
  </cols>
  <sheetData>
    <row r="14" spans="1:16" ht="18" customHeight="1" x14ac:dyDescent="0.4">
      <c r="A14" s="65"/>
      <c r="B14" s="69" t="s">
        <v>0</v>
      </c>
      <c r="C14" s="69"/>
      <c r="D14" s="69"/>
      <c r="E14" s="69"/>
      <c r="F14" s="69"/>
      <c r="G14" s="69"/>
      <c r="H14" s="69"/>
      <c r="I14" s="69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ht="14.45" x14ac:dyDescent="0.35">
      <c r="B16" t="s">
        <v>1</v>
      </c>
    </row>
    <row r="17" spans="2:6" ht="14.45" x14ac:dyDescent="0.35">
      <c r="B17" s="59" t="s">
        <v>37</v>
      </c>
    </row>
    <row r="18" spans="2:6" ht="14.45" x14ac:dyDescent="0.35">
      <c r="B18" s="1" t="s">
        <v>2</v>
      </c>
    </row>
    <row r="19" spans="2:6" thickBot="1" x14ac:dyDescent="0.4"/>
    <row r="20" spans="2:6" ht="14.45" x14ac:dyDescent="0.35">
      <c r="B20" s="71" t="s">
        <v>36</v>
      </c>
      <c r="C20" s="72"/>
    </row>
    <row r="21" spans="2:6" ht="14.45" x14ac:dyDescent="0.35">
      <c r="B21" s="2" t="s">
        <v>3</v>
      </c>
      <c r="C21" s="3">
        <v>232510.2362043419</v>
      </c>
    </row>
    <row r="22" spans="2:6" thickBot="1" x14ac:dyDescent="0.4">
      <c r="B22" s="4" t="s">
        <v>4</v>
      </c>
      <c r="C22" s="5">
        <v>1907768898.7710853</v>
      </c>
      <c r="E22" s="6"/>
    </row>
    <row r="23" spans="2:6" thickBot="1" x14ac:dyDescent="0.4"/>
    <row r="24" spans="2:6" ht="30" customHeight="1" thickBot="1" x14ac:dyDescent="0.4">
      <c r="B24" s="7" t="s">
        <v>5</v>
      </c>
      <c r="C24" s="8">
        <v>96851526.383821949</v>
      </c>
    </row>
    <row r="25" spans="2:6" thickBot="1" x14ac:dyDescent="0.4"/>
    <row r="26" spans="2:6" ht="15.6" x14ac:dyDescent="0.35">
      <c r="B26" s="71" t="s">
        <v>32</v>
      </c>
      <c r="C26" s="72"/>
    </row>
    <row r="27" spans="2:6" ht="14.45" x14ac:dyDescent="0.35">
      <c r="B27" s="2" t="s">
        <v>6</v>
      </c>
      <c r="C27" s="9">
        <v>28.63</v>
      </c>
    </row>
    <row r="28" spans="2:6" thickBot="1" x14ac:dyDescent="0.4">
      <c r="B28" s="4" t="s">
        <v>7</v>
      </c>
      <c r="C28" s="10">
        <v>7.4999999999999997E-3</v>
      </c>
    </row>
    <row r="30" spans="2:6" ht="14.45" x14ac:dyDescent="0.35">
      <c r="B30" s="1" t="s">
        <v>8</v>
      </c>
    </row>
    <row r="31" spans="2:6" thickBot="1" x14ac:dyDescent="0.4"/>
    <row r="32" spans="2:6" ht="14.45" x14ac:dyDescent="0.35">
      <c r="B32" s="11"/>
      <c r="C32" s="12" t="s">
        <v>9</v>
      </c>
      <c r="D32" s="13" t="s">
        <v>10</v>
      </c>
      <c r="E32" s="14" t="s">
        <v>11</v>
      </c>
      <c r="F32" s="15" t="s">
        <v>12</v>
      </c>
    </row>
    <row r="33" spans="2:6" ht="14.45" x14ac:dyDescent="0.35">
      <c r="B33" s="2" t="s">
        <v>13</v>
      </c>
      <c r="C33" s="60">
        <f>IF(C27="","",C27)</f>
        <v>28.63</v>
      </c>
      <c r="D33" s="16">
        <f>IF(C21="","",C21)</f>
        <v>232510.2362043419</v>
      </c>
      <c r="E33" s="17">
        <f>IF(ISERROR(C33*D33*12),"",C33*D33*12)</f>
        <v>79881216.750363693</v>
      </c>
      <c r="F33" s="18">
        <f>IF(ISERROR(E33/E35),"",E33/E35)</f>
        <v>0.84809061255625184</v>
      </c>
    </row>
    <row r="34" spans="2:6" ht="14.45" x14ac:dyDescent="0.35">
      <c r="B34" s="2" t="s">
        <v>14</v>
      </c>
      <c r="C34" s="62">
        <f>IF(C28="","",C28)</f>
        <v>7.4999999999999997E-3</v>
      </c>
      <c r="D34" s="19">
        <f>IF(C22="","",C22)</f>
        <v>1907768898.7710853</v>
      </c>
      <c r="E34" s="17">
        <f>IF(ISERROR(C34*D34),"",C34*D34)</f>
        <v>14308266.740783138</v>
      </c>
      <c r="F34" s="18">
        <f>IF(ISERROR(E34/E35),"",E34/E35)</f>
        <v>0.15190938744374807</v>
      </c>
    </row>
    <row r="35" spans="2:6" thickBot="1" x14ac:dyDescent="0.4">
      <c r="B35" s="20" t="s">
        <v>15</v>
      </c>
      <c r="C35" s="21" t="s">
        <v>16</v>
      </c>
      <c r="D35" s="22" t="s">
        <v>16</v>
      </c>
      <c r="E35" s="23">
        <f>IF(ISERROR(E33+E34),"",E33+E34)</f>
        <v>94189483.491146833</v>
      </c>
      <c r="F35" s="24" t="s">
        <v>16</v>
      </c>
    </row>
    <row r="37" spans="2:6" ht="14.45" x14ac:dyDescent="0.35">
      <c r="B37" s="25" t="s">
        <v>17</v>
      </c>
    </row>
    <row r="38" spans="2:6" thickBot="1" x14ac:dyDescent="0.4"/>
    <row r="39" spans="2:6" ht="28.5" thickBot="1" x14ac:dyDescent="0.4">
      <c r="B39" s="26" t="s">
        <v>18</v>
      </c>
      <c r="C39" s="27">
        <v>2</v>
      </c>
    </row>
    <row r="40" spans="2:6" thickBot="1" x14ac:dyDescent="0.4"/>
    <row r="41" spans="2:6" ht="51.75" x14ac:dyDescent="0.25">
      <c r="B41" s="28"/>
      <c r="C41" s="29" t="s">
        <v>19</v>
      </c>
      <c r="D41" s="30" t="s">
        <v>20</v>
      </c>
      <c r="E41" s="31" t="s">
        <v>21</v>
      </c>
    </row>
    <row r="42" spans="2:6" x14ac:dyDescent="0.25">
      <c r="B42" s="2" t="s">
        <v>13</v>
      </c>
      <c r="C42" s="17">
        <f>IF(ISERROR(C$24*F33),"",C$24*F33)</f>
        <v>82138870.33786355</v>
      </c>
      <c r="D42" s="61">
        <f>IF(ISERROR(ROUND(C42/C21/12,2)),"",ROUND(C42/C21/12,2))</f>
        <v>29.44</v>
      </c>
      <c r="E42" s="32">
        <f>IF(ISERROR(D42*C21*12),"",D42*C21*12)</f>
        <v>82141216.246269912</v>
      </c>
    </row>
    <row r="43" spans="2:6" x14ac:dyDescent="0.25">
      <c r="B43" s="33" t="s">
        <v>14</v>
      </c>
      <c r="C43" s="34">
        <f>IF(ISERROR(C$24*F34),"",C$24*F34)</f>
        <v>14712656.045958398</v>
      </c>
      <c r="D43" s="63">
        <f>IF(ISERROR(ROUND(C43/C22,4)),"",ROUND(C43/C22,4))</f>
        <v>7.7000000000000002E-3</v>
      </c>
      <c r="E43" s="32">
        <f>IF(ISERROR(D43*C22),"",D43*C22)</f>
        <v>14689820.520537358</v>
      </c>
    </row>
    <row r="44" spans="2:6" ht="15.75" thickBot="1" x14ac:dyDescent="0.3">
      <c r="B44" s="35" t="s">
        <v>15</v>
      </c>
      <c r="C44" s="36">
        <f>IF(ISERROR(C42+C43),"",C42+C43)</f>
        <v>96851526.383821949</v>
      </c>
      <c r="D44" s="37" t="s">
        <v>16</v>
      </c>
      <c r="E44" s="38">
        <f>IF(ISERROR(E42+E43),"",E42+E43)</f>
        <v>96831036.766807273</v>
      </c>
    </row>
    <row r="45" spans="2:6" ht="15.75" thickBot="1" x14ac:dyDescent="0.3"/>
    <row r="46" spans="2:6" ht="39" x14ac:dyDescent="0.25">
      <c r="B46" s="28"/>
      <c r="C46" s="13" t="s">
        <v>22</v>
      </c>
      <c r="D46" s="39" t="s">
        <v>23</v>
      </c>
      <c r="E46" s="40" t="s">
        <v>38</v>
      </c>
      <c r="F46" s="41" t="s">
        <v>24</v>
      </c>
    </row>
    <row r="47" spans="2:6" x14ac:dyDescent="0.25">
      <c r="B47" s="2" t="s">
        <v>13</v>
      </c>
      <c r="C47" s="42">
        <f>IF(ISERROR(((1-F33)/C39)+F33),"",((1-F33)/C39)+F33)</f>
        <v>0.92404530627812598</v>
      </c>
      <c r="D47" s="43">
        <f>IF(ISERROR(C47*C$24),"",C47*C$24)</f>
        <v>89495198.360842749</v>
      </c>
      <c r="E47" s="44">
        <f>IF(ISERROR(ROUND(D47/C21/12,2)),"",ROUND(D47/C21/12,2))</f>
        <v>32.08</v>
      </c>
      <c r="F47" s="32">
        <f>IF(ISERROR(E47*12*C21),"",E47*12*C21)</f>
        <v>89507140.529223457</v>
      </c>
    </row>
    <row r="48" spans="2:6" x14ac:dyDescent="0.25">
      <c r="B48" s="33" t="s">
        <v>14</v>
      </c>
      <c r="C48" s="45">
        <f>IF(ISERROR(1-C47),"",1-C47)</f>
        <v>7.5954693721874023E-2</v>
      </c>
      <c r="D48" s="46">
        <f>IF(ISERROR(C48*C$24),"",C48*C$24)</f>
        <v>7356328.0229791971</v>
      </c>
      <c r="E48" s="47">
        <f>IF(ISERROR(ROUND(D48/C22,4)),"",ROUND(D48/C22,4))</f>
        <v>3.8999999999999998E-3</v>
      </c>
      <c r="F48" s="48">
        <f>IF(ISERROR(E48*C22),"",E48*C22)</f>
        <v>7440298.7052072324</v>
      </c>
    </row>
    <row r="49" spans="2:7" ht="15.75" thickBot="1" x14ac:dyDescent="0.3">
      <c r="B49" s="35" t="s">
        <v>15</v>
      </c>
      <c r="C49" s="49" t="s">
        <v>16</v>
      </c>
      <c r="D49" s="23">
        <f>IF(ISERROR(SUM(D47:D48)),"",SUM(D47:D48))</f>
        <v>96851526.383821949</v>
      </c>
      <c r="E49" s="37" t="s">
        <v>16</v>
      </c>
      <c r="F49" s="50">
        <f>IF(ISERROR(F47+F48),"",F47+F48)</f>
        <v>96947439.234430686</v>
      </c>
    </row>
    <row r="50" spans="2:7" ht="15.75" thickBot="1" x14ac:dyDescent="0.3"/>
    <row r="51" spans="2:7" x14ac:dyDescent="0.25">
      <c r="B51" s="73" t="s">
        <v>25</v>
      </c>
      <c r="C51" s="74"/>
    </row>
    <row r="52" spans="2:7" x14ac:dyDescent="0.25">
      <c r="B52" s="2" t="s">
        <v>26</v>
      </c>
      <c r="C52" s="32">
        <f>IF(ISERROR(E47-D42),"",E47-D42)</f>
        <v>2.639999999999997</v>
      </c>
    </row>
    <row r="53" spans="2:7" x14ac:dyDescent="0.25">
      <c r="B53" s="75" t="s">
        <v>27</v>
      </c>
      <c r="C53" s="51">
        <f>IF(ISERROR((E47*12*C21)+(E48*C22)-C24),"",(E47*12*C21)+(E48*C22)-C24)</f>
        <v>95912.850608736277</v>
      </c>
    </row>
    <row r="54" spans="2:7" ht="15.75" thickBot="1" x14ac:dyDescent="0.3">
      <c r="B54" s="76"/>
      <c r="C54" s="52">
        <f>IF(ISERROR(C53/C24), "", C53/C24)</f>
        <v>9.9030809518307742E-4</v>
      </c>
    </row>
    <row r="56" spans="2:7" x14ac:dyDescent="0.25">
      <c r="B56" s="53"/>
      <c r="C56" s="1" t="s">
        <v>28</v>
      </c>
      <c r="D56" s="54"/>
    </row>
    <row r="58" spans="2:7" ht="32.450000000000003" customHeight="1" x14ac:dyDescent="0.25">
      <c r="B58" s="55">
        <v>1</v>
      </c>
      <c r="C58" s="77" t="s">
        <v>29</v>
      </c>
      <c r="D58" s="78"/>
      <c r="E58" s="78"/>
      <c r="F58" s="78"/>
      <c r="G58" s="78"/>
    </row>
    <row r="59" spans="2:7" ht="32.450000000000003" customHeight="1" x14ac:dyDescent="0.25">
      <c r="B59" s="56"/>
      <c r="C59" s="78"/>
      <c r="D59" s="78"/>
      <c r="E59" s="78"/>
      <c r="F59" s="78"/>
      <c r="G59" s="78"/>
    </row>
    <row r="60" spans="2:7" x14ac:dyDescent="0.25">
      <c r="B60" s="57"/>
    </row>
    <row r="61" spans="2:7" ht="20.100000000000001" customHeight="1" x14ac:dyDescent="0.25">
      <c r="B61" s="58">
        <v>2</v>
      </c>
      <c r="C61" s="70" t="s">
        <v>30</v>
      </c>
      <c r="D61" s="70"/>
      <c r="E61" s="70"/>
      <c r="F61" s="70"/>
      <c r="G61" s="70"/>
    </row>
    <row r="62" spans="2:7" ht="20.100000000000001" customHeight="1" x14ac:dyDescent="0.25">
      <c r="B62" s="56"/>
      <c r="C62" s="70"/>
      <c r="D62" s="70"/>
      <c r="E62" s="70"/>
      <c r="F62" s="70"/>
      <c r="G62" s="70"/>
    </row>
    <row r="63" spans="2:7" ht="20.100000000000001" customHeight="1" x14ac:dyDescent="0.25">
      <c r="B63" s="56"/>
      <c r="C63" s="70"/>
      <c r="D63" s="70"/>
      <c r="E63" s="70"/>
      <c r="F63" s="70"/>
      <c r="G63" s="70"/>
    </row>
    <row r="64" spans="2:7" ht="20.100000000000001" customHeight="1" x14ac:dyDescent="0.25">
      <c r="B64" s="56"/>
      <c r="C64" s="70"/>
      <c r="D64" s="70"/>
      <c r="E64" s="70"/>
      <c r="F64" s="70"/>
      <c r="G64" s="70"/>
    </row>
    <row r="65" spans="2:7" x14ac:dyDescent="0.25">
      <c r="B65" s="57"/>
    </row>
    <row r="66" spans="2:7" ht="22.35" customHeight="1" x14ac:dyDescent="0.25">
      <c r="B66" s="58">
        <v>3</v>
      </c>
      <c r="C66" s="70" t="s">
        <v>31</v>
      </c>
      <c r="D66" s="70"/>
      <c r="E66" s="70"/>
      <c r="F66" s="70"/>
      <c r="G66" s="70"/>
    </row>
    <row r="67" spans="2:7" ht="22.35" customHeight="1" x14ac:dyDescent="0.25">
      <c r="B67" s="56"/>
      <c r="C67" s="70"/>
      <c r="D67" s="70"/>
      <c r="E67" s="70"/>
      <c r="F67" s="70"/>
      <c r="G67" s="70"/>
    </row>
    <row r="68" spans="2:7" ht="22.35" customHeight="1" x14ac:dyDescent="0.25">
      <c r="B68" s="56"/>
      <c r="C68" s="64"/>
      <c r="D68" s="64"/>
      <c r="E68" s="64"/>
      <c r="F68" s="64"/>
      <c r="G68" s="64"/>
    </row>
    <row r="70" spans="2:7" ht="15.6" customHeight="1" x14ac:dyDescent="0.25">
      <c r="B70" s="58">
        <v>4</v>
      </c>
      <c r="C70" s="68" t="s">
        <v>39</v>
      </c>
      <c r="D70" s="68"/>
      <c r="E70" s="68"/>
      <c r="F70" s="68"/>
      <c r="G70" s="68"/>
    </row>
    <row r="71" spans="2:7" x14ac:dyDescent="0.25">
      <c r="C71" s="68"/>
      <c r="D71" s="68"/>
      <c r="E71" s="68"/>
      <c r="F71" s="68"/>
      <c r="G71" s="68"/>
    </row>
  </sheetData>
  <mergeCells count="9">
    <mergeCell ref="C70:G71"/>
    <mergeCell ref="B14:I14"/>
    <mergeCell ref="C66:G67"/>
    <mergeCell ref="B20:C20"/>
    <mergeCell ref="B26:C26"/>
    <mergeCell ref="B51:C51"/>
    <mergeCell ref="B53:B54"/>
    <mergeCell ref="C58:G59"/>
    <mergeCell ref="C61:G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workbookViewId="0">
      <selection activeCell="C18" sqref="C1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4" spans="1:16" ht="18" customHeight="1" x14ac:dyDescent="0.4">
      <c r="A14" s="65"/>
      <c r="B14" s="69" t="s">
        <v>0</v>
      </c>
      <c r="C14" s="69"/>
      <c r="D14" s="69"/>
      <c r="E14" s="69"/>
      <c r="F14" s="69"/>
      <c r="G14" s="69"/>
      <c r="H14" s="69"/>
      <c r="I14" s="69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ht="14.45" x14ac:dyDescent="0.35">
      <c r="A16" t="s">
        <v>1</v>
      </c>
    </row>
    <row r="17" spans="1:5" ht="14.45" x14ac:dyDescent="0.35">
      <c r="A17" s="59" t="s">
        <v>40</v>
      </c>
    </row>
    <row r="18" spans="1:5" ht="14.45" x14ac:dyDescent="0.35">
      <c r="A18" s="1" t="s">
        <v>2</v>
      </c>
    </row>
    <row r="19" spans="1:5" thickBot="1" x14ac:dyDescent="0.4"/>
    <row r="20" spans="1:5" ht="14.45" x14ac:dyDescent="0.35">
      <c r="A20" s="71" t="s">
        <v>35</v>
      </c>
      <c r="B20" s="72"/>
    </row>
    <row r="21" spans="1:5" ht="14.45" x14ac:dyDescent="0.35">
      <c r="A21" s="2" t="s">
        <v>3</v>
      </c>
      <c r="B21" s="3">
        <v>455258.89783439331</v>
      </c>
    </row>
    <row r="22" spans="1:5" thickBot="1" x14ac:dyDescent="0.4">
      <c r="A22" s="4" t="s">
        <v>4</v>
      </c>
      <c r="B22" s="5">
        <v>4569201057.59727</v>
      </c>
      <c r="D22" s="6"/>
    </row>
    <row r="23" spans="1:5" thickBot="1" x14ac:dyDescent="0.4"/>
    <row r="24" spans="1:5" ht="30" customHeight="1" thickBot="1" x14ac:dyDescent="0.4">
      <c r="A24" s="7" t="s">
        <v>5</v>
      </c>
      <c r="B24" s="8">
        <v>321398042.91628546</v>
      </c>
    </row>
    <row r="25" spans="1:5" thickBot="1" x14ac:dyDescent="0.4"/>
    <row r="26" spans="1:5" ht="15.6" x14ac:dyDescent="0.35">
      <c r="A26" s="71" t="s">
        <v>32</v>
      </c>
      <c r="B26" s="72"/>
    </row>
    <row r="27" spans="1:5" ht="14.45" x14ac:dyDescent="0.35">
      <c r="A27" s="2" t="s">
        <v>6</v>
      </c>
      <c r="B27" s="9">
        <v>38.74</v>
      </c>
    </row>
    <row r="28" spans="1:5" thickBot="1" x14ac:dyDescent="0.4">
      <c r="A28" s="4" t="s">
        <v>7</v>
      </c>
      <c r="B28" s="10">
        <v>2.2200000000000001E-2</v>
      </c>
    </row>
    <row r="30" spans="1:5" ht="14.45" x14ac:dyDescent="0.35">
      <c r="A30" s="1" t="s">
        <v>8</v>
      </c>
    </row>
    <row r="31" spans="1:5" thickBot="1" x14ac:dyDescent="0.4"/>
    <row r="32" spans="1:5" ht="14.4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ht="14.45" x14ac:dyDescent="0.35">
      <c r="A33" s="2" t="s">
        <v>13</v>
      </c>
      <c r="B33" s="60">
        <f>IF(B27="","",B27)</f>
        <v>38.74</v>
      </c>
      <c r="C33" s="16">
        <f>IF(B21="","",B21)</f>
        <v>455258.89783439331</v>
      </c>
      <c r="D33" s="17">
        <f>IF(ISERROR(B33*C33*12),"",B33*C33*12)</f>
        <v>211640756.42525277</v>
      </c>
      <c r="E33" s="18">
        <f>IF(ISERROR(D33/D35),"",D33/D35)</f>
        <v>0.67600220702946623</v>
      </c>
    </row>
    <row r="34" spans="1:5" ht="14.45" x14ac:dyDescent="0.35">
      <c r="A34" s="2" t="s">
        <v>14</v>
      </c>
      <c r="B34" s="62">
        <f>IF(B28="","",B28)</f>
        <v>2.2200000000000001E-2</v>
      </c>
      <c r="C34" s="19">
        <f>IF(B22="","",B22)</f>
        <v>4569201057.59727</v>
      </c>
      <c r="D34" s="17">
        <f>IF(ISERROR(B34*C34),"",B34*C34)</f>
        <v>101436263.47865939</v>
      </c>
      <c r="E34" s="18">
        <f>IF(ISERROR(D34/D35),"",D34/D35)</f>
        <v>0.32399779297053366</v>
      </c>
    </row>
    <row r="35" spans="1: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313077019.90391219</v>
      </c>
      <c r="E35" s="24" t="s">
        <v>16</v>
      </c>
    </row>
    <row r="37" spans="1:5" ht="14.45" x14ac:dyDescent="0.35">
      <c r="A37" s="25" t="s">
        <v>17</v>
      </c>
    </row>
    <row r="38" spans="1:5" thickBot="1" x14ac:dyDescent="0.4"/>
    <row r="39" spans="1:5" ht="28.5" thickBot="1" x14ac:dyDescent="0.4">
      <c r="A39" s="26" t="s">
        <v>18</v>
      </c>
      <c r="B39" s="27">
        <v>5</v>
      </c>
    </row>
    <row r="40" spans="1: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ht="14.45" x14ac:dyDescent="0.35">
      <c r="A42" s="2" t="s">
        <v>13</v>
      </c>
      <c r="B42" s="17">
        <f>IF(ISERROR(B$24*E33),"",B$24*E33)</f>
        <v>217265786.34636006</v>
      </c>
      <c r="C42" s="61">
        <f>IF(ISERROR(ROUND(B42/B21/12,2)),"",ROUND(B42/B21/12,2))</f>
        <v>39.770000000000003</v>
      </c>
      <c r="D42" s="32">
        <f>IF(ISERROR(C42*B21*12),"",C42*B21*12)</f>
        <v>217267756.40248588</v>
      </c>
    </row>
    <row r="43" spans="1:5" ht="14.45" x14ac:dyDescent="0.35">
      <c r="A43" s="33" t="s">
        <v>14</v>
      </c>
      <c r="B43" s="34">
        <f>IF(ISERROR(B$24*E34),"",B$24*E34)</f>
        <v>104132256.56992535</v>
      </c>
      <c r="C43" s="63">
        <f>IF(ISERROR(ROUND(B43/B22,4)),"",ROUND(B43/B22,4))</f>
        <v>2.2800000000000001E-2</v>
      </c>
      <c r="D43" s="32">
        <f>IF(ISERROR(C43*B22),"",C43*B22)</f>
        <v>104177784.11321776</v>
      </c>
    </row>
    <row r="44" spans="1:5" thickBot="1" x14ac:dyDescent="0.4">
      <c r="A44" s="35" t="s">
        <v>15</v>
      </c>
      <c r="B44" s="36">
        <f>IF(ISERROR(B42+B43),"",B42+B43)</f>
        <v>321398042.9162854</v>
      </c>
      <c r="C44" s="37" t="s">
        <v>16</v>
      </c>
      <c r="D44" s="38">
        <f>IF(ISERROR(D42+D43),"",D42+D43)</f>
        <v>321445540.51570362</v>
      </c>
    </row>
    <row r="45" spans="1:5" thickBot="1" x14ac:dyDescent="0.4"/>
    <row r="46" spans="1:5" ht="39.6" x14ac:dyDescent="0.35">
      <c r="A46" s="28"/>
      <c r="B46" s="13" t="s">
        <v>22</v>
      </c>
      <c r="C46" s="39" t="s">
        <v>23</v>
      </c>
      <c r="D46" s="40" t="s">
        <v>38</v>
      </c>
      <c r="E46" s="41" t="s">
        <v>24</v>
      </c>
    </row>
    <row r="47" spans="1:5" ht="14.45" x14ac:dyDescent="0.35">
      <c r="A47" s="2" t="s">
        <v>13</v>
      </c>
      <c r="B47" s="42">
        <f>IF(ISERROR(((1-E33)/B39)+E33),"",((1-E33)/B39)+E33)</f>
        <v>0.74080176562357303</v>
      </c>
      <c r="C47" s="43">
        <f>IF(ISERROR(B47*B$24),"",B47*B$24)</f>
        <v>238092237.66034517</v>
      </c>
      <c r="D47" s="44">
        <f>IF(ISERROR(ROUND(C47/B21/12,2)),"",ROUND(C47/B21/12,2))</f>
        <v>43.58</v>
      </c>
      <c r="E47" s="32">
        <f>IF(ISERROR(D47*12*B21),"",D47*12*B21)</f>
        <v>238082193.21147433</v>
      </c>
    </row>
    <row r="48" spans="1:5" ht="14.45" x14ac:dyDescent="0.35">
      <c r="A48" s="33" t="s">
        <v>14</v>
      </c>
      <c r="B48" s="45">
        <f>IF(ISERROR(1-B47),"",1-B47)</f>
        <v>0.25919823437642697</v>
      </c>
      <c r="C48" s="46">
        <f>IF(ISERROR(B48*B$24),"",B48*B$24)</f>
        <v>83305805.255940288</v>
      </c>
      <c r="D48" s="47">
        <f>IF(ISERROR(ROUND(C48/B22,4)),"",ROUND(C48/B22,4))</f>
        <v>1.8200000000000001E-2</v>
      </c>
      <c r="E48" s="48">
        <f>IF(ISERROR(D48*B22),"",D48*B22)</f>
        <v>83159459.248270318</v>
      </c>
    </row>
    <row r="49" spans="1:6" thickBot="1" x14ac:dyDescent="0.4">
      <c r="A49" s="35" t="s">
        <v>15</v>
      </c>
      <c r="B49" s="49" t="s">
        <v>16</v>
      </c>
      <c r="C49" s="23">
        <f>IF(ISERROR(SUM(C47:C48)),"",SUM(C47:C48))</f>
        <v>321398042.91628546</v>
      </c>
      <c r="D49" s="37" t="s">
        <v>16</v>
      </c>
      <c r="E49" s="50">
        <f>IF(ISERROR(E47+E48),"",E47+E48)</f>
        <v>321241652.45974463</v>
      </c>
    </row>
    <row r="50" spans="1:6" thickBot="1" x14ac:dyDescent="0.4"/>
    <row r="51" spans="1:6" ht="15.6" x14ac:dyDescent="0.35">
      <c r="A51" s="73" t="s">
        <v>25</v>
      </c>
      <c r="B51" s="74"/>
    </row>
    <row r="52" spans="1:6" ht="14.45" x14ac:dyDescent="0.35">
      <c r="A52" s="2" t="s">
        <v>26</v>
      </c>
      <c r="B52" s="32">
        <f>IF(ISERROR(D47-C42),"",D47-C42)</f>
        <v>3.8099999999999952</v>
      </c>
    </row>
    <row r="53" spans="1:6" x14ac:dyDescent="0.25">
      <c r="A53" s="75" t="s">
        <v>27</v>
      </c>
      <c r="B53" s="51">
        <f>IF(ISERROR((D47*12*B21)+(D48*B22)-B24),"",(D47*12*B21)+(D48*B22)-B24)</f>
        <v>-156390.45654082298</v>
      </c>
    </row>
    <row r="54" spans="1:6" ht="15.75" thickBot="1" x14ac:dyDescent="0.3">
      <c r="A54" s="76"/>
      <c r="B54" s="52">
        <f>IF(ISERROR(B53/B24), "", B53/B24)</f>
        <v>-4.8659430257189839E-4</v>
      </c>
    </row>
    <row r="56" spans="1:6" x14ac:dyDescent="0.25">
      <c r="A56" s="53"/>
      <c r="B56" s="1" t="s">
        <v>28</v>
      </c>
      <c r="C56" s="54"/>
    </row>
    <row r="58" spans="1:6" ht="32.450000000000003" customHeight="1" x14ac:dyDescent="0.25">
      <c r="A58" s="55">
        <v>1</v>
      </c>
      <c r="B58" s="77" t="s">
        <v>29</v>
      </c>
      <c r="C58" s="78"/>
      <c r="D58" s="78"/>
      <c r="E58" s="78"/>
      <c r="F58" s="78"/>
    </row>
    <row r="59" spans="1:6" ht="32.450000000000003" customHeight="1" x14ac:dyDescent="0.25">
      <c r="A59" s="56"/>
      <c r="B59" s="78"/>
      <c r="C59" s="78"/>
      <c r="D59" s="78"/>
      <c r="E59" s="78"/>
      <c r="F59" s="78"/>
    </row>
    <row r="60" spans="1:6" x14ac:dyDescent="0.25">
      <c r="A60" s="57"/>
    </row>
    <row r="61" spans="1:6" ht="20.100000000000001" customHeight="1" x14ac:dyDescent="0.25">
      <c r="A61" s="58">
        <v>2</v>
      </c>
      <c r="B61" s="70" t="s">
        <v>30</v>
      </c>
      <c r="C61" s="70"/>
      <c r="D61" s="70"/>
      <c r="E61" s="70"/>
      <c r="F61" s="70"/>
    </row>
    <row r="62" spans="1:6" ht="20.100000000000001" customHeight="1" x14ac:dyDescent="0.25">
      <c r="A62" s="56"/>
      <c r="B62" s="70"/>
      <c r="C62" s="70"/>
      <c r="D62" s="70"/>
      <c r="E62" s="70"/>
      <c r="F62" s="70"/>
    </row>
    <row r="63" spans="1:6" ht="20.100000000000001" customHeight="1" x14ac:dyDescent="0.25">
      <c r="A63" s="56"/>
      <c r="B63" s="70"/>
      <c r="C63" s="70"/>
      <c r="D63" s="70"/>
      <c r="E63" s="70"/>
      <c r="F63" s="70"/>
    </row>
    <row r="64" spans="1:6" ht="20.100000000000001" customHeight="1" x14ac:dyDescent="0.25">
      <c r="A64" s="56"/>
      <c r="B64" s="70"/>
      <c r="C64" s="70"/>
      <c r="D64" s="70"/>
      <c r="E64" s="70"/>
      <c r="F64" s="70"/>
    </row>
    <row r="65" spans="1:6" x14ac:dyDescent="0.25">
      <c r="A65" s="57"/>
    </row>
    <row r="66" spans="1:6" x14ac:dyDescent="0.25">
      <c r="A66" s="58">
        <v>3</v>
      </c>
      <c r="B66" s="70" t="s">
        <v>31</v>
      </c>
      <c r="C66" s="70"/>
      <c r="D66" s="70"/>
      <c r="E66" s="70"/>
      <c r="F66" s="70"/>
    </row>
    <row r="67" spans="1:6" ht="23.45" customHeight="1" x14ac:dyDescent="0.25">
      <c r="A67" s="56"/>
      <c r="B67" s="70"/>
      <c r="C67" s="70"/>
      <c r="D67" s="70"/>
      <c r="E67" s="70"/>
      <c r="F67" s="70"/>
    </row>
    <row r="68" spans="1:6" x14ac:dyDescent="0.25">
      <c r="A68" s="57"/>
    </row>
    <row r="70" spans="1:6" ht="15.6" customHeight="1" x14ac:dyDescent="0.25">
      <c r="A70" s="58">
        <v>4</v>
      </c>
      <c r="B70" s="68" t="s">
        <v>39</v>
      </c>
      <c r="C70" s="68"/>
      <c r="D70" s="68"/>
      <c r="E70" s="68"/>
      <c r="F70" s="68"/>
    </row>
    <row r="71" spans="1:6" x14ac:dyDescent="0.25">
      <c r="B71" s="68"/>
      <c r="C71" s="68"/>
      <c r="D71" s="68"/>
      <c r="E71" s="68"/>
      <c r="F71" s="68"/>
    </row>
  </sheetData>
  <mergeCells count="9">
    <mergeCell ref="B70:F71"/>
    <mergeCell ref="B14:I14"/>
    <mergeCell ref="B66:F67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topLeftCell="A19" workbookViewId="0">
      <selection activeCell="A18" sqref="A1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4" spans="1:16" ht="18" customHeight="1" x14ac:dyDescent="0.4">
      <c r="A14" s="65"/>
      <c r="B14" s="69" t="s">
        <v>0</v>
      </c>
      <c r="C14" s="69"/>
      <c r="D14" s="69"/>
      <c r="E14" s="69"/>
      <c r="F14" s="69"/>
      <c r="G14" s="69"/>
      <c r="H14" s="69"/>
      <c r="I14" s="69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ht="18" customHeight="1" x14ac:dyDescent="0.4">
      <c r="A16" t="s">
        <v>1</v>
      </c>
      <c r="B16" s="67"/>
      <c r="C16" s="67"/>
      <c r="D16" s="67"/>
      <c r="E16" s="67"/>
      <c r="F16" s="67"/>
      <c r="G16" s="67"/>
      <c r="H16" s="67"/>
      <c r="I16" s="67"/>
      <c r="J16" s="66"/>
      <c r="K16" s="66"/>
      <c r="L16" s="66"/>
      <c r="M16" s="66"/>
      <c r="N16" s="66"/>
      <c r="O16" s="66"/>
      <c r="P16" s="66"/>
    </row>
    <row r="17" spans="1:5" ht="14.45" x14ac:dyDescent="0.35">
      <c r="A17" s="59" t="s">
        <v>41</v>
      </c>
    </row>
    <row r="18" spans="1:5" ht="14.45" x14ac:dyDescent="0.35">
      <c r="A18" s="1" t="s">
        <v>2</v>
      </c>
    </row>
    <row r="19" spans="1:5" thickBot="1" x14ac:dyDescent="0.4"/>
    <row r="20" spans="1:5" ht="14.45" x14ac:dyDescent="0.35">
      <c r="A20" s="71" t="s">
        <v>34</v>
      </c>
      <c r="B20" s="72"/>
    </row>
    <row r="21" spans="1:5" ht="14.45" x14ac:dyDescent="0.35">
      <c r="A21" s="2" t="s">
        <v>3</v>
      </c>
      <c r="B21" s="3">
        <v>331842.84536766197</v>
      </c>
    </row>
    <row r="22" spans="1:5" thickBot="1" x14ac:dyDescent="0.4">
      <c r="A22" s="4" t="s">
        <v>4</v>
      </c>
      <c r="B22" s="5">
        <v>4207026675.3845754</v>
      </c>
      <c r="D22" s="6"/>
    </row>
    <row r="23" spans="1:5" thickBot="1" x14ac:dyDescent="0.4"/>
    <row r="24" spans="1:5" ht="30" customHeight="1" thickBot="1" x14ac:dyDescent="0.4">
      <c r="A24" s="7" t="s">
        <v>5</v>
      </c>
      <c r="B24" s="8">
        <v>530203298.96534908</v>
      </c>
    </row>
    <row r="25" spans="1:5" thickBot="1" x14ac:dyDescent="0.4"/>
    <row r="26" spans="1:5" ht="15.6" x14ac:dyDescent="0.35">
      <c r="A26" s="71" t="s">
        <v>32</v>
      </c>
      <c r="B26" s="72"/>
    </row>
    <row r="27" spans="1:5" ht="14.45" x14ac:dyDescent="0.35">
      <c r="A27" s="2" t="s">
        <v>6</v>
      </c>
      <c r="B27" s="9">
        <v>91.85</v>
      </c>
    </row>
    <row r="28" spans="1:5" thickBot="1" x14ac:dyDescent="0.4">
      <c r="A28" s="4" t="s">
        <v>7</v>
      </c>
      <c r="B28" s="10">
        <v>3.56E-2</v>
      </c>
    </row>
    <row r="30" spans="1:5" ht="14.45" x14ac:dyDescent="0.35">
      <c r="A30" s="1" t="s">
        <v>8</v>
      </c>
    </row>
    <row r="31" spans="1:5" thickBot="1" x14ac:dyDescent="0.4"/>
    <row r="32" spans="1:5" ht="14.4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ht="14.45" x14ac:dyDescent="0.35">
      <c r="A33" s="2" t="s">
        <v>13</v>
      </c>
      <c r="B33" s="60">
        <f>IF(B27="","",B27)</f>
        <v>91.85</v>
      </c>
      <c r="C33" s="16">
        <f>IF(B21="","",B21)</f>
        <v>331842.84536766197</v>
      </c>
      <c r="D33" s="17">
        <f>IF(ISERROR(B33*C33*12),"",B33*C33*12)</f>
        <v>365757184.16423702</v>
      </c>
      <c r="E33" s="18">
        <f>IF(ISERROR(D33/D35),"",D33/D35)</f>
        <v>0.70948165146274988</v>
      </c>
    </row>
    <row r="34" spans="1:5" ht="14.45" x14ac:dyDescent="0.35">
      <c r="A34" s="2" t="s">
        <v>14</v>
      </c>
      <c r="B34" s="62">
        <f>IF(B28="","",B28)</f>
        <v>3.56E-2</v>
      </c>
      <c r="C34" s="19">
        <f>IF(B22="","",B22)</f>
        <v>4207026675.3845754</v>
      </c>
      <c r="D34" s="17">
        <f>IF(ISERROR(B34*C34),"",B34*C34)</f>
        <v>149770149.64369088</v>
      </c>
      <c r="E34" s="18">
        <f>IF(ISERROR(D34/D35),"",D34/D35)</f>
        <v>0.29051834853725012</v>
      </c>
    </row>
    <row r="35" spans="1: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515527333.80792791</v>
      </c>
      <c r="E35" s="24" t="s">
        <v>16</v>
      </c>
    </row>
    <row r="37" spans="1:5" ht="14.45" x14ac:dyDescent="0.35">
      <c r="A37" s="25" t="s">
        <v>17</v>
      </c>
    </row>
    <row r="38" spans="1:5" thickBot="1" x14ac:dyDescent="0.4"/>
    <row r="39" spans="1:5" ht="28.5" thickBot="1" x14ac:dyDescent="0.4">
      <c r="A39" s="26" t="s">
        <v>18</v>
      </c>
      <c r="B39" s="27">
        <v>5</v>
      </c>
    </row>
    <row r="40" spans="1: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ht="14.45" x14ac:dyDescent="0.35">
      <c r="A42" s="2" t="s">
        <v>13</v>
      </c>
      <c r="B42" s="17">
        <f>IF(ISERROR(B$24*E33),"",B$24*E33)</f>
        <v>376169512.16093397</v>
      </c>
      <c r="C42" s="61">
        <f>IF(ISERROR(ROUND(B42/B21/12,2)),"",ROUND(B42/B21/12,2))</f>
        <v>94.46</v>
      </c>
      <c r="D42" s="32">
        <f>IF(ISERROR(C42*B21*12),"",C42*B21*12)</f>
        <v>376150502.0811522</v>
      </c>
    </row>
    <row r="43" spans="1:5" ht="14.45" x14ac:dyDescent="0.35">
      <c r="A43" s="33" t="s">
        <v>14</v>
      </c>
      <c r="B43" s="34">
        <f>IF(ISERROR(B$24*E34),"",B$24*E34)</f>
        <v>154033786.80441511</v>
      </c>
      <c r="C43" s="63">
        <f>IF(ISERROR(ROUND(B43/B22,4)),"",ROUND(B43/B22,4))</f>
        <v>3.6600000000000001E-2</v>
      </c>
      <c r="D43" s="32">
        <f>IF(ISERROR(C43*B22),"",C43*B22)</f>
        <v>153977176.31907547</v>
      </c>
    </row>
    <row r="44" spans="1:5" thickBot="1" x14ac:dyDescent="0.4">
      <c r="A44" s="35" t="s">
        <v>15</v>
      </c>
      <c r="B44" s="36">
        <f>IF(ISERROR(B42+B43),"",B42+B43)</f>
        <v>530203298.96534908</v>
      </c>
      <c r="C44" s="37" t="s">
        <v>16</v>
      </c>
      <c r="D44" s="38">
        <f>IF(ISERROR(D42+D43),"",D42+D43)</f>
        <v>530127678.40022767</v>
      </c>
    </row>
    <row r="45" spans="1:5" thickBot="1" x14ac:dyDescent="0.4"/>
    <row r="46" spans="1:5" ht="39.6" x14ac:dyDescent="0.35">
      <c r="A46" s="28"/>
      <c r="B46" s="13" t="s">
        <v>22</v>
      </c>
      <c r="C46" s="39" t="s">
        <v>23</v>
      </c>
      <c r="D46" s="40" t="s">
        <v>38</v>
      </c>
      <c r="E46" s="41" t="s">
        <v>24</v>
      </c>
    </row>
    <row r="47" spans="1:5" ht="14.45" x14ac:dyDescent="0.35">
      <c r="A47" s="2" t="s">
        <v>13</v>
      </c>
      <c r="B47" s="42">
        <f>IF(ISERROR(((1-E33)/B39)+E33),"",((1-E33)/B39)+E33)</f>
        <v>0.76758532117019995</v>
      </c>
      <c r="C47" s="43">
        <f>IF(ISERROR(B47*B$24),"",B47*B$24)</f>
        <v>406976269.52181703</v>
      </c>
      <c r="D47" s="44">
        <f>IF(ISERROR(ROUND(C47/B21/12,2)),"",ROUND(C47/B21/12,2))</f>
        <v>102.2</v>
      </c>
      <c r="E47" s="32">
        <f>IF(ISERROR(D47*12*B21),"",D47*12*B21)</f>
        <v>406972065.55890065</v>
      </c>
    </row>
    <row r="48" spans="1:5" ht="14.45" x14ac:dyDescent="0.35">
      <c r="A48" s="33" t="s">
        <v>14</v>
      </c>
      <c r="B48" s="45">
        <f>IF(ISERROR(1-B47),"",1-B47)</f>
        <v>0.23241467882980005</v>
      </c>
      <c r="C48" s="46">
        <f>IF(ISERROR(B48*B$24),"",B48*B$24)</f>
        <v>123227029.44353206</v>
      </c>
      <c r="D48" s="47">
        <f>IF(ISERROR(ROUND(C48/B22,4)),"",ROUND(C48/B22,4))</f>
        <v>2.93E-2</v>
      </c>
      <c r="E48" s="48">
        <f>IF(ISERROR(D48*B22),"",D48*B22)</f>
        <v>123265881.58876805</v>
      </c>
    </row>
    <row r="49" spans="1:6" thickBot="1" x14ac:dyDescent="0.4">
      <c r="A49" s="35" t="s">
        <v>15</v>
      </c>
      <c r="B49" s="49" t="s">
        <v>16</v>
      </c>
      <c r="C49" s="23">
        <f>IF(ISERROR(SUM(C47:C48)),"",SUM(C47:C48))</f>
        <v>530203298.96534908</v>
      </c>
      <c r="D49" s="37" t="s">
        <v>16</v>
      </c>
      <c r="E49" s="50">
        <f>IF(ISERROR(E47+E48),"",E47+E48)</f>
        <v>530237947.14766872</v>
      </c>
    </row>
    <row r="50" spans="1:6" thickBot="1" x14ac:dyDescent="0.4"/>
    <row r="51" spans="1:6" ht="15.6" x14ac:dyDescent="0.35">
      <c r="A51" s="73" t="s">
        <v>25</v>
      </c>
      <c r="B51" s="74"/>
    </row>
    <row r="52" spans="1:6" ht="14.45" x14ac:dyDescent="0.35">
      <c r="A52" s="2" t="s">
        <v>26</v>
      </c>
      <c r="B52" s="32">
        <f>IF(ISERROR(D47-C42),"",D47-C42)</f>
        <v>7.7400000000000091</v>
      </c>
    </row>
    <row r="53" spans="1:6" x14ac:dyDescent="0.25">
      <c r="A53" s="75" t="s">
        <v>27</v>
      </c>
      <c r="B53" s="51">
        <f>IF(ISERROR((D47*12*B21)+(D48*B22)-B24),"",(D47*12*B21)+(D48*B22)-B24)</f>
        <v>34648.182319641113</v>
      </c>
    </row>
    <row r="54" spans="1:6" ht="15.75" thickBot="1" x14ac:dyDescent="0.3">
      <c r="A54" s="76"/>
      <c r="B54" s="52">
        <f>IF(ISERROR(B53/B24), "", B53/B24)</f>
        <v>6.5348862195415186E-5</v>
      </c>
    </row>
    <row r="56" spans="1:6" x14ac:dyDescent="0.25">
      <c r="A56" s="53"/>
      <c r="B56" s="1" t="s">
        <v>28</v>
      </c>
      <c r="C56" s="54"/>
    </row>
    <row r="58" spans="1:6" ht="32.450000000000003" customHeight="1" x14ac:dyDescent="0.25">
      <c r="A58" s="55">
        <v>1</v>
      </c>
      <c r="B58" s="77" t="s">
        <v>29</v>
      </c>
      <c r="C58" s="78"/>
      <c r="D58" s="78"/>
      <c r="E58" s="78"/>
      <c r="F58" s="78"/>
    </row>
    <row r="59" spans="1:6" ht="32.450000000000003" customHeight="1" x14ac:dyDescent="0.25">
      <c r="A59" s="56"/>
      <c r="B59" s="78"/>
      <c r="C59" s="78"/>
      <c r="D59" s="78"/>
      <c r="E59" s="78"/>
      <c r="F59" s="78"/>
    </row>
    <row r="60" spans="1:6" x14ac:dyDescent="0.25">
      <c r="A60" s="57"/>
    </row>
    <row r="61" spans="1:6" ht="20.100000000000001" customHeight="1" x14ac:dyDescent="0.25">
      <c r="A61" s="58">
        <v>2</v>
      </c>
      <c r="B61" s="70" t="s">
        <v>30</v>
      </c>
      <c r="C61" s="70"/>
      <c r="D61" s="70"/>
      <c r="E61" s="70"/>
      <c r="F61" s="70"/>
    </row>
    <row r="62" spans="1:6" ht="20.100000000000001" customHeight="1" x14ac:dyDescent="0.25">
      <c r="A62" s="56"/>
      <c r="B62" s="70"/>
      <c r="C62" s="70"/>
      <c r="D62" s="70"/>
      <c r="E62" s="70"/>
      <c r="F62" s="70"/>
    </row>
    <row r="63" spans="1:6" ht="20.100000000000001" customHeight="1" x14ac:dyDescent="0.25">
      <c r="A63" s="56"/>
      <c r="B63" s="70"/>
      <c r="C63" s="70"/>
      <c r="D63" s="70"/>
      <c r="E63" s="70"/>
      <c r="F63" s="70"/>
    </row>
    <row r="64" spans="1:6" ht="20.100000000000001" customHeight="1" x14ac:dyDescent="0.25">
      <c r="A64" s="56"/>
      <c r="B64" s="70"/>
      <c r="C64" s="70"/>
      <c r="D64" s="70"/>
      <c r="E64" s="70"/>
      <c r="F64" s="70"/>
    </row>
    <row r="65" spans="1:6" x14ac:dyDescent="0.25">
      <c r="A65" s="57"/>
    </row>
    <row r="66" spans="1:6" ht="25.35" customHeight="1" x14ac:dyDescent="0.25">
      <c r="A66" s="58">
        <v>3</v>
      </c>
      <c r="B66" s="70" t="s">
        <v>31</v>
      </c>
      <c r="C66" s="70"/>
      <c r="D66" s="70"/>
      <c r="E66" s="70"/>
      <c r="F66" s="70"/>
    </row>
    <row r="67" spans="1:6" ht="25.35" customHeight="1" x14ac:dyDescent="0.25">
      <c r="A67" s="56"/>
      <c r="B67" s="70"/>
      <c r="C67" s="70"/>
      <c r="D67" s="70"/>
      <c r="E67" s="70"/>
      <c r="F67" s="70"/>
    </row>
    <row r="68" spans="1:6" x14ac:dyDescent="0.25">
      <c r="A68" s="57"/>
    </row>
    <row r="70" spans="1:6" ht="15.6" customHeight="1" x14ac:dyDescent="0.25">
      <c r="A70" s="58">
        <v>4</v>
      </c>
      <c r="B70" s="68" t="s">
        <v>39</v>
      </c>
      <c r="C70" s="68"/>
      <c r="D70" s="68"/>
      <c r="E70" s="68"/>
      <c r="F70" s="68"/>
    </row>
    <row r="71" spans="1:6" x14ac:dyDescent="0.25">
      <c r="B71" s="68"/>
      <c r="C71" s="68"/>
      <c r="D71" s="68"/>
      <c r="E71" s="68"/>
      <c r="F71" s="68"/>
    </row>
  </sheetData>
  <mergeCells count="9">
    <mergeCell ref="B70:F71"/>
    <mergeCell ref="B14:I14"/>
    <mergeCell ref="B66:F67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0"/>
  <sheetViews>
    <sheetView topLeftCell="A25" workbookViewId="0">
      <selection activeCell="D36" sqref="D36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42578125" customWidth="1"/>
    <col min="4" max="4" width="16.85546875" customWidth="1"/>
    <col min="5" max="5" width="18.5703125" bestFit="1" customWidth="1"/>
    <col min="6" max="6" width="13.5703125" customWidth="1"/>
    <col min="7" max="7" width="18.42578125" bestFit="1" customWidth="1"/>
  </cols>
  <sheetData>
    <row r="14" spans="1:16" ht="18" customHeight="1" x14ac:dyDescent="0.4">
      <c r="A14" s="65"/>
      <c r="B14" s="69" t="s">
        <v>0</v>
      </c>
      <c r="C14" s="69"/>
      <c r="D14" s="69"/>
      <c r="E14" s="69"/>
      <c r="F14" s="69"/>
      <c r="G14" s="69"/>
      <c r="H14" s="69"/>
      <c r="I14" s="69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ht="14.45" x14ac:dyDescent="0.35">
      <c r="A16" t="s">
        <v>1</v>
      </c>
    </row>
    <row r="17" spans="1:5" ht="14.45" x14ac:dyDescent="0.35">
      <c r="A17" s="59" t="s">
        <v>42</v>
      </c>
    </row>
    <row r="18" spans="1:5" ht="14.45" x14ac:dyDescent="0.35">
      <c r="A18" s="1" t="s">
        <v>2</v>
      </c>
    </row>
    <row r="19" spans="1:5" thickBot="1" x14ac:dyDescent="0.4"/>
    <row r="20" spans="1:5" ht="14.45" x14ac:dyDescent="0.35">
      <c r="A20" s="71" t="s">
        <v>33</v>
      </c>
      <c r="B20" s="72"/>
    </row>
    <row r="21" spans="1:5" ht="14.45" x14ac:dyDescent="0.35">
      <c r="A21" s="2" t="s">
        <v>3</v>
      </c>
      <c r="B21" s="3">
        <v>148345.45702418295</v>
      </c>
    </row>
    <row r="22" spans="1:5" thickBot="1" x14ac:dyDescent="0.4">
      <c r="A22" s="4" t="s">
        <v>4</v>
      </c>
      <c r="B22" s="5">
        <v>561987531.71885967</v>
      </c>
      <c r="D22" s="6"/>
    </row>
    <row r="23" spans="1:5" thickBot="1" x14ac:dyDescent="0.4"/>
    <row r="24" spans="1:5" ht="30" customHeight="1" thickBot="1" x14ac:dyDescent="0.4">
      <c r="A24" s="7" t="s">
        <v>5</v>
      </c>
      <c r="B24" s="8">
        <v>111316917.0607838</v>
      </c>
    </row>
    <row r="25" spans="1:5" thickBot="1" x14ac:dyDescent="0.4"/>
    <row r="26" spans="1:5" ht="15.6" x14ac:dyDescent="0.35">
      <c r="A26" s="71" t="s">
        <v>32</v>
      </c>
      <c r="B26" s="72"/>
    </row>
    <row r="27" spans="1:5" ht="14.45" x14ac:dyDescent="0.35">
      <c r="A27" s="2" t="s">
        <v>6</v>
      </c>
      <c r="B27" s="9">
        <v>39.039666781418866</v>
      </c>
    </row>
    <row r="28" spans="1:5" thickBot="1" x14ac:dyDescent="0.4">
      <c r="A28" s="4" t="s">
        <v>7</v>
      </c>
      <c r="B28" s="10">
        <v>6.8998855696235997E-2</v>
      </c>
    </row>
    <row r="30" spans="1:5" ht="14.45" x14ac:dyDescent="0.35">
      <c r="A30" s="1" t="s">
        <v>8</v>
      </c>
    </row>
    <row r="31" spans="1:5" thickBot="1" x14ac:dyDescent="0.4"/>
    <row r="32" spans="1:5" ht="14.4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ht="14.45" x14ac:dyDescent="0.35">
      <c r="A33" s="2" t="s">
        <v>13</v>
      </c>
      <c r="B33" s="60">
        <f>IF(B27="","",B27)</f>
        <v>39.039666781418866</v>
      </c>
      <c r="C33" s="16">
        <f>IF(B21="","",B21)</f>
        <v>148345.45702418295</v>
      </c>
      <c r="D33" s="17">
        <f>IF(ISERROR(B33*C33*12),"",B33*C33*12)</f>
        <v>69496286.529136747</v>
      </c>
      <c r="E33" s="18">
        <f>IF(ISERROR(D33/D35),"",D33/D35)</f>
        <v>0.64186293653856397</v>
      </c>
    </row>
    <row r="34" spans="1:5" ht="14.45" x14ac:dyDescent="0.35">
      <c r="A34" s="2" t="s">
        <v>14</v>
      </c>
      <c r="B34" s="62">
        <f>IF(B28="","",B28)</f>
        <v>6.8998855696235997E-2</v>
      </c>
      <c r="C34" s="19">
        <f>IF(B22="","",B22)</f>
        <v>561987531.71885967</v>
      </c>
      <c r="D34" s="17">
        <f>IF(ISERROR(B34*C34),"",B34*C34)</f>
        <v>38776496.604153447</v>
      </c>
      <c r="E34" s="18">
        <f>IF(ISERROR(D34/D35),"",D34/D35)</f>
        <v>0.35813706346143598</v>
      </c>
    </row>
    <row r="35" spans="1: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108272783.1332902</v>
      </c>
      <c r="E35" s="24" t="s">
        <v>16</v>
      </c>
    </row>
    <row r="37" spans="1:5" ht="14.45" x14ac:dyDescent="0.35">
      <c r="A37" s="25" t="s">
        <v>17</v>
      </c>
    </row>
    <row r="38" spans="1:5" thickBot="1" x14ac:dyDescent="0.4"/>
    <row r="39" spans="1:5" ht="28.5" thickBot="1" x14ac:dyDescent="0.4">
      <c r="A39" s="26" t="s">
        <v>18</v>
      </c>
      <c r="B39" s="27">
        <v>5</v>
      </c>
    </row>
    <row r="40" spans="1: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ht="14.45" x14ac:dyDescent="0.35">
      <c r="A42" s="2" t="s">
        <v>13</v>
      </c>
      <c r="B42" s="17">
        <f>IF(ISERROR(B$24*E33),"",B$24*E33)</f>
        <v>71450203.271054462</v>
      </c>
      <c r="C42" s="61">
        <f>IF(ISERROR(ROUND(B42/B21/12,2)),"",ROUND(B42/B21/12,2))</f>
        <v>40.14</v>
      </c>
      <c r="D42" s="32">
        <f>IF(ISERROR(C42*B21*12),"",C42*B21*12)</f>
        <v>71455039.739408448</v>
      </c>
    </row>
    <row r="43" spans="1:5" ht="14.45" x14ac:dyDescent="0.35">
      <c r="A43" s="33" t="s">
        <v>14</v>
      </c>
      <c r="B43" s="34">
        <f>IF(ISERROR(B$24*E34),"",B$24*E34)</f>
        <v>39866713.789729334</v>
      </c>
      <c r="C43" s="63">
        <f>IF(ISERROR(ROUND(B43/B22,4)),"",ROUND(B43/B22,4))</f>
        <v>7.0900000000000005E-2</v>
      </c>
      <c r="D43" s="32">
        <f>IF(ISERROR(C43*B22),"",C43*B22)</f>
        <v>39844915.998867154</v>
      </c>
    </row>
    <row r="44" spans="1:5" thickBot="1" x14ac:dyDescent="0.4">
      <c r="A44" s="35" t="s">
        <v>15</v>
      </c>
      <c r="B44" s="36">
        <f>IF(ISERROR(B42+B43),"",B42+B43)</f>
        <v>111316917.0607838</v>
      </c>
      <c r="C44" s="37" t="s">
        <v>16</v>
      </c>
      <c r="D44" s="38">
        <f>IF(ISERROR(D42+D43),"",D42+D43)</f>
        <v>111299955.7382756</v>
      </c>
    </row>
    <row r="45" spans="1:5" thickBot="1" x14ac:dyDescent="0.4"/>
    <row r="46" spans="1:5" ht="39.6" x14ac:dyDescent="0.35">
      <c r="A46" s="28"/>
      <c r="B46" s="13" t="s">
        <v>22</v>
      </c>
      <c r="C46" s="39" t="s">
        <v>23</v>
      </c>
      <c r="D46" s="40" t="s">
        <v>38</v>
      </c>
      <c r="E46" s="41" t="s">
        <v>24</v>
      </c>
    </row>
    <row r="47" spans="1:5" ht="14.45" x14ac:dyDescent="0.35">
      <c r="A47" s="2" t="s">
        <v>13</v>
      </c>
      <c r="B47" s="42">
        <f>IF(ISERROR(((1-E33)/B39)+E33),"",((1-E33)/B39)+E33)</f>
        <v>0.7134903492308512</v>
      </c>
      <c r="C47" s="43">
        <f>IF(ISERROR(B47*B$24),"",B47*B$24)</f>
        <v>79423546.029000327</v>
      </c>
      <c r="D47" s="44">
        <f>IF(ISERROR(ROUND(C47/B21/12,2)),"",ROUND(C47/B21/12,2))</f>
        <v>44.62</v>
      </c>
      <c r="E47" s="32">
        <f>IF(ISERROR(D47*12*B21),"",D47*12*B21)</f>
        <v>79430091.509028509</v>
      </c>
    </row>
    <row r="48" spans="1:5" ht="14.45" x14ac:dyDescent="0.35">
      <c r="A48" s="33" t="s">
        <v>14</v>
      </c>
      <c r="B48" s="45">
        <f>IF(ISERROR(1-B47),"",1-B47)</f>
        <v>0.2865096507691488</v>
      </c>
      <c r="C48" s="46">
        <f>IF(ISERROR(B48*B$24),"",B48*B$24)</f>
        <v>31893371.031783469</v>
      </c>
      <c r="D48" s="47">
        <f>IF(ISERROR(ROUND(C48/B22,4)),"",ROUND(C48/B22,4))</f>
        <v>5.6800000000000003E-2</v>
      </c>
      <c r="E48" s="48">
        <f>IF(ISERROR(D48*B22),"",D48*B22)</f>
        <v>31920891.801631231</v>
      </c>
    </row>
    <row r="49" spans="1:6" thickBot="1" x14ac:dyDescent="0.4">
      <c r="A49" s="35" t="s">
        <v>15</v>
      </c>
      <c r="B49" s="49" t="s">
        <v>16</v>
      </c>
      <c r="C49" s="23">
        <f>IF(ISERROR(SUM(C47:C48)),"",SUM(C47:C48))</f>
        <v>111316917.0607838</v>
      </c>
      <c r="D49" s="37" t="s">
        <v>16</v>
      </c>
      <c r="E49" s="50">
        <f>IF(ISERROR(E47+E48),"",E47+E48)</f>
        <v>111350983.31065974</v>
      </c>
    </row>
    <row r="50" spans="1:6" thickBot="1" x14ac:dyDescent="0.4"/>
    <row r="51" spans="1:6" ht="15.6" x14ac:dyDescent="0.35">
      <c r="A51" s="73" t="s">
        <v>25</v>
      </c>
      <c r="B51" s="74"/>
    </row>
    <row r="52" spans="1:6" ht="14.45" x14ac:dyDescent="0.35">
      <c r="A52" s="2" t="s">
        <v>26</v>
      </c>
      <c r="B52" s="32">
        <f>IF(ISERROR(D47-C42),"",D47-C42)</f>
        <v>4.4799999999999969</v>
      </c>
    </row>
    <row r="53" spans="1:6" x14ac:dyDescent="0.25">
      <c r="A53" s="75" t="s">
        <v>27</v>
      </c>
      <c r="B53" s="51">
        <f>IF(ISERROR((D47*12*B21)+(D48*B22)-B24),"",(D47*12*B21)+(D48*B22)-B24)</f>
        <v>34066.249875932932</v>
      </c>
    </row>
    <row r="54" spans="1:6" ht="15.75" thickBot="1" x14ac:dyDescent="0.3">
      <c r="A54" s="76"/>
      <c r="B54" s="52">
        <f>IF(ISERROR(B53/B24), "", B53/B24)</f>
        <v>3.0602940483279194E-4</v>
      </c>
    </row>
    <row r="56" spans="1:6" ht="14.45" x14ac:dyDescent="0.35">
      <c r="A56" s="53"/>
      <c r="B56" s="1" t="s">
        <v>28</v>
      </c>
      <c r="C56" s="54"/>
    </row>
    <row r="58" spans="1:6" ht="32.450000000000003" customHeight="1" x14ac:dyDescent="0.25">
      <c r="A58" s="55">
        <v>1</v>
      </c>
      <c r="B58" s="77" t="s">
        <v>29</v>
      </c>
      <c r="C58" s="78"/>
      <c r="D58" s="78"/>
      <c r="E58" s="78"/>
      <c r="F58" s="78"/>
    </row>
    <row r="59" spans="1:6" ht="32.450000000000003" customHeight="1" x14ac:dyDescent="0.25">
      <c r="A59" s="56"/>
      <c r="B59" s="78"/>
      <c r="C59" s="78"/>
      <c r="D59" s="78"/>
      <c r="E59" s="78"/>
      <c r="F59" s="78"/>
    </row>
    <row r="60" spans="1:6" x14ac:dyDescent="0.25">
      <c r="A60" s="57"/>
    </row>
    <row r="61" spans="1:6" ht="20.100000000000001" customHeight="1" x14ac:dyDescent="0.25">
      <c r="A61" s="58">
        <v>2</v>
      </c>
      <c r="B61" s="70" t="s">
        <v>30</v>
      </c>
      <c r="C61" s="70"/>
      <c r="D61" s="70"/>
      <c r="E61" s="70"/>
      <c r="F61" s="70"/>
    </row>
    <row r="62" spans="1:6" ht="20.100000000000001" customHeight="1" x14ac:dyDescent="0.25">
      <c r="A62" s="56"/>
      <c r="B62" s="70"/>
      <c r="C62" s="70"/>
      <c r="D62" s="70"/>
      <c r="E62" s="70"/>
      <c r="F62" s="70"/>
    </row>
    <row r="63" spans="1:6" ht="20.100000000000001" customHeight="1" x14ac:dyDescent="0.25">
      <c r="A63" s="56"/>
      <c r="B63" s="70"/>
      <c r="C63" s="70"/>
      <c r="D63" s="70"/>
      <c r="E63" s="70"/>
      <c r="F63" s="70"/>
    </row>
    <row r="64" spans="1:6" ht="20.100000000000001" customHeight="1" x14ac:dyDescent="0.25">
      <c r="A64" s="56"/>
      <c r="B64" s="70"/>
      <c r="C64" s="70"/>
      <c r="D64" s="70"/>
      <c r="E64" s="70"/>
      <c r="F64" s="70"/>
    </row>
    <row r="65" spans="1:6" x14ac:dyDescent="0.25">
      <c r="A65" s="57"/>
    </row>
    <row r="66" spans="1:6" ht="27.6" customHeight="1" x14ac:dyDescent="0.25">
      <c r="A66" s="58">
        <v>3</v>
      </c>
      <c r="B66" s="70" t="s">
        <v>31</v>
      </c>
      <c r="C66" s="70"/>
      <c r="D66" s="70"/>
      <c r="E66" s="70"/>
      <c r="F66" s="70"/>
    </row>
    <row r="67" spans="1:6" ht="27.6" customHeight="1" x14ac:dyDescent="0.25">
      <c r="A67" s="56"/>
      <c r="B67" s="70"/>
      <c r="C67" s="70"/>
      <c r="D67" s="70"/>
      <c r="E67" s="70"/>
      <c r="F67" s="70"/>
    </row>
    <row r="68" spans="1:6" x14ac:dyDescent="0.25">
      <c r="A68" s="57"/>
    </row>
    <row r="69" spans="1:6" ht="15.6" customHeight="1" x14ac:dyDescent="0.25">
      <c r="A69" s="58">
        <v>4</v>
      </c>
      <c r="B69" s="68" t="s">
        <v>39</v>
      </c>
      <c r="C69" s="68"/>
      <c r="D69" s="68"/>
      <c r="E69" s="68"/>
      <c r="F69" s="68"/>
    </row>
    <row r="70" spans="1:6" x14ac:dyDescent="0.25">
      <c r="B70" s="68"/>
      <c r="C70" s="68"/>
      <c r="D70" s="68"/>
      <c r="E70" s="68"/>
      <c r="F70" s="68"/>
    </row>
  </sheetData>
  <mergeCells count="9">
    <mergeCell ref="B14:I14"/>
    <mergeCell ref="B66:F67"/>
    <mergeCell ref="B69:F70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 xsi:nil="true"/>
    <Draft_x0020_Ready xmlns="95f47813-6223-4a6f-8345-4f354f0b8e15">false</Draft_x0020_Ready>
    <Witness xmlns="95f47813-6223-4a6f-8345-4f354f0b8e15">Clement Li</Witness>
    <RA_x0020_Contact xmlns="31a38067-a042-4e0e-9037-517587b10700">Uri Akselrud</RA_x0020_Contact>
    <Document_x0020_Type xmlns="f9175001-c430-4d57-adde-c1c10539e919">Correspondence</Document_x0020_Type>
    <Issue_x0020_Date xmlns="f9175001-c430-4d57-adde-c1c10539e919">2019-11-08T05:00:00+00:00</Issue_x0020_Date>
    <Authoring_x0020_Party xmlns="ea909525-6dd5-47d7-9eed-71e77e5cedc6" xsi:nil="true"/>
    <RA_x0020_Approved xmlns="95f47813-6223-4a6f-8345-4f354f0b8e15">false</RA_x0020_Approved>
    <Hydro_x0020_One_x0020_Data_x0020_Classification xmlns="f0af1d65-dfd0-4b99-b523-def3a954563f">Internal Use</Hydro_x0020_One_x0020_Data_x0020_Classification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65AB3-2874-4656-B3C0-AC510B90C224}">
  <ds:schemaRefs>
    <ds:schemaRef ds:uri="f9175001-c430-4d57-adde-c1c10539e919"/>
    <ds:schemaRef ds:uri="31a38067-a042-4e0e-9037-517587b10700"/>
    <ds:schemaRef ds:uri="http://purl.org/dc/elements/1.1/"/>
    <ds:schemaRef ds:uri="http://purl.org/dc/dcmitype/"/>
    <ds:schemaRef ds:uri="http://schemas.microsoft.com/office/2006/metadata/properties"/>
    <ds:schemaRef ds:uri="95f47813-6223-4a6f-8345-4f354f0b8e1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0af1d65-dfd0-4b99-b523-def3a954563f"/>
    <ds:schemaRef ds:uri="ea909525-6dd5-47d7-9eed-71e77e5cedc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D95F70-EED3-4B40-8DB5-3617CFFC0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DCEBC-24C9-41FE-BFAF-1E9A0BC441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UR_2020</vt:lpstr>
      <vt:lpstr>R1_2020</vt:lpstr>
      <vt:lpstr>R2_2020</vt:lpstr>
      <vt:lpstr>Seasonal_2020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1.2 – 2020 RRWF All-Fixed Rates</dc:title>
  <dc:creator>KIM Susan</dc:creator>
  <cp:lastModifiedBy>AKSELRUD Uri</cp:lastModifiedBy>
  <dcterms:created xsi:type="dcterms:W3CDTF">2019-03-28T07:43:55Z</dcterms:created>
  <dcterms:modified xsi:type="dcterms:W3CDTF">2019-11-08T14:52:55Z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223600</vt:r8>
  </property>
  <property fmtid="{D5CDD505-2E9C-101B-9397-08002B2CF9AE}" pid="3" name="ContentTypeId">
    <vt:lpwstr>0x01010061EC7F66509FFD4DA0B1B261A86BE7730085467CADE363DA4A8E7014F79638CE0D</vt:lpwstr>
  </property>
</Properties>
</file>