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codeName="ThisWorkbook" defaultThemeVersion="124226"/>
  <mc:AlternateContent xmlns:mc="http://schemas.openxmlformats.org/markup-compatibility/2006">
    <mc:Choice Requires="x15">
      <x15ac:absPath xmlns:x15ac="http://schemas.microsoft.com/office/spreadsheetml/2010/11/ac" url="N:\Regulatory\OEB\IRM\2020 IRM\C- Application 2020 IRM Supporting Both Rate Zones\Final Submission\NTRZ Excel\"/>
    </mc:Choice>
  </mc:AlternateContent>
  <xr:revisionPtr revIDLastSave="0" documentId="13_ncr:1_{F2B82CBB-40C7-4E00-833F-B900BCAAEEF5}" xr6:coauthVersionLast="45" xr6:coauthVersionMax="45" xr10:uidLastSave="{00000000-0000-0000-0000-000000000000}"/>
  <bookViews>
    <workbookView xWindow="-19310" yWindow="990" windowWidth="19420" windowHeight="11020" tabRatio="855" firstSheet="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s>
  <definedNames>
    <definedName name="_xlnm._FilterDatabase" localSheetId="12" hidden="1">'7.  Persistence Report'!$A$26:$BT$126</definedName>
    <definedName name="_xlnm._FilterDatabase" localSheetId="3" hidden="1">DropDownList!$A$1:$A$40</definedName>
    <definedName name="_xlnm.Print_Area" localSheetId="4">'1.  LRAMVA Summary'!$A$1:$R$107</definedName>
    <definedName name="_xlnm.Print_Area" localSheetId="5">'1-a.  Summary of Changes'!$A$1:$I$53</definedName>
    <definedName name="_xlnm.Print_Area" localSheetId="6">'2. LRAMVA Threshold'!$A$1:$M$56</definedName>
    <definedName name="_xlnm.Print_Area" localSheetId="7">'3.  Distribution Rates'!$A$1:$P$51</definedName>
    <definedName name="_xlnm.Print_Area" localSheetId="9">'4.  2011-2014 LRAM'!$A$1:$AM$534</definedName>
    <definedName name="_xlnm.Print_Area" localSheetId="10">'5.  2015-2020 LRAM'!$A$1:$AM$1130</definedName>
    <definedName name="_xlnm.Print_Area" localSheetId="11">'6.  Carrying Charges'!$A$1:$W$165</definedName>
    <definedName name="_xlnm.Print_Area" localSheetId="12">'7.  Persistence Report'!$A$1:$AX$126</definedName>
    <definedName name="_xlnm.Print_Area" localSheetId="13">'8.  Streetlighting'!$A$1:$U$51</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47" i="45" l="1"/>
  <c r="H46" i="45"/>
  <c r="E46" i="45"/>
  <c r="H40" i="45"/>
  <c r="H39" i="45"/>
  <c r="E39" i="45"/>
  <c r="H33" i="45"/>
  <c r="H32" i="45"/>
  <c r="E32" i="45"/>
  <c r="H26" i="45"/>
  <c r="H25" i="45"/>
  <c r="E25" i="45"/>
  <c r="H19" i="45"/>
  <c r="H18" i="45"/>
  <c r="E18" i="45"/>
  <c r="AB58" i="79" l="1"/>
  <c r="AC58" i="79"/>
  <c r="AA58" i="79"/>
  <c r="Z58" i="79"/>
  <c r="AF699" i="79" l="1"/>
  <c r="AE699" i="79"/>
  <c r="AD699" i="79"/>
  <c r="AC699" i="79"/>
  <c r="AB699" i="79"/>
  <c r="AA699" i="79"/>
  <c r="Z699" i="79"/>
  <c r="Y699" i="79"/>
  <c r="AF689" i="79"/>
  <c r="AE689" i="79"/>
  <c r="AD689" i="79"/>
  <c r="AC689" i="79"/>
  <c r="AB689" i="79"/>
  <c r="AA689" i="79"/>
  <c r="Z689" i="79"/>
  <c r="Y689" i="79"/>
  <c r="AF686" i="79"/>
  <c r="AE686" i="79"/>
  <c r="AD686" i="79"/>
  <c r="AC686" i="79"/>
  <c r="AB686" i="79"/>
  <c r="AA686" i="79"/>
  <c r="Z686" i="79"/>
  <c r="Y686" i="79"/>
  <c r="AF683" i="79"/>
  <c r="AE683" i="79"/>
  <c r="AD683" i="79"/>
  <c r="AC683" i="79"/>
  <c r="AB683" i="79"/>
  <c r="AA683" i="79"/>
  <c r="Z683" i="79"/>
  <c r="Y683" i="79"/>
  <c r="AF680" i="79"/>
  <c r="AE680" i="79"/>
  <c r="AD680" i="79"/>
  <c r="AC680" i="79"/>
  <c r="AB680" i="79"/>
  <c r="AA680" i="79"/>
  <c r="Z680" i="79"/>
  <c r="Y680" i="79"/>
  <c r="AF677" i="79"/>
  <c r="AE677" i="79"/>
  <c r="AD677" i="79"/>
  <c r="AC677" i="79"/>
  <c r="AB677" i="79"/>
  <c r="AA677" i="79"/>
  <c r="Z677" i="79"/>
  <c r="Y677" i="79"/>
  <c r="AF674" i="79"/>
  <c r="AE674" i="79"/>
  <c r="AD674" i="79"/>
  <c r="AC674" i="79"/>
  <c r="AB674" i="79"/>
  <c r="AA674" i="79"/>
  <c r="Z674" i="79"/>
  <c r="Y674" i="79"/>
  <c r="AF668" i="79"/>
  <c r="AE668" i="79"/>
  <c r="AD668" i="79"/>
  <c r="AC668" i="79"/>
  <c r="AB668" i="79"/>
  <c r="AA668" i="79"/>
  <c r="Z668" i="79"/>
  <c r="Y668" i="79"/>
  <c r="AF664" i="79"/>
  <c r="AE664" i="79"/>
  <c r="AD664" i="79"/>
  <c r="AC664" i="79"/>
  <c r="AB664" i="79"/>
  <c r="AA664" i="79"/>
  <c r="Z664" i="79"/>
  <c r="Y664" i="79"/>
  <c r="AF661" i="79"/>
  <c r="AE661" i="79"/>
  <c r="AD661" i="79"/>
  <c r="AC661" i="79"/>
  <c r="AB661" i="79"/>
  <c r="AA661" i="79"/>
  <c r="Z661" i="79"/>
  <c r="Y661" i="79"/>
  <c r="AF658" i="79"/>
  <c r="AE658" i="79"/>
  <c r="AD658" i="79"/>
  <c r="AC658" i="79"/>
  <c r="AB658" i="79"/>
  <c r="AA658" i="79"/>
  <c r="Z658" i="79"/>
  <c r="Y658" i="79"/>
  <c r="AF655" i="79"/>
  <c r="AE655" i="79"/>
  <c r="AD655" i="79"/>
  <c r="AC655" i="79"/>
  <c r="AB655" i="79"/>
  <c r="AA655" i="79"/>
  <c r="Z655" i="79"/>
  <c r="Y655" i="79"/>
  <c r="AF641" i="79"/>
  <c r="AE641" i="79"/>
  <c r="AD641" i="79"/>
  <c r="AC641" i="79"/>
  <c r="AB641" i="79"/>
  <c r="AA641" i="79"/>
  <c r="Z641" i="79"/>
  <c r="Y641" i="79"/>
  <c r="AF637" i="79"/>
  <c r="AE637" i="79"/>
  <c r="AD637" i="79"/>
  <c r="AC637" i="79"/>
  <c r="AB637" i="79"/>
  <c r="AA637" i="79"/>
  <c r="Z637" i="79"/>
  <c r="Y637" i="79"/>
  <c r="AF634" i="79"/>
  <c r="AE634" i="79"/>
  <c r="AD634" i="79"/>
  <c r="AC634" i="79"/>
  <c r="AB634" i="79"/>
  <c r="AA634" i="79"/>
  <c r="Z634" i="79"/>
  <c r="Y634" i="79"/>
  <c r="Z630" i="79"/>
  <c r="AA630" i="79"/>
  <c r="AB630" i="79"/>
  <c r="AC630" i="79"/>
  <c r="AD630" i="79"/>
  <c r="AE630" i="79"/>
  <c r="AF630" i="79"/>
  <c r="Y630" i="79"/>
  <c r="Y626" i="79"/>
  <c r="Z626" i="79"/>
  <c r="AA626" i="79"/>
  <c r="AB626" i="79"/>
  <c r="AC626" i="79"/>
  <c r="AD626" i="79"/>
  <c r="AE626" i="79"/>
  <c r="AF623" i="79"/>
  <c r="AE623" i="79"/>
  <c r="AD623" i="79"/>
  <c r="AC623" i="79"/>
  <c r="AB623" i="79"/>
  <c r="AA623" i="79"/>
  <c r="Z623" i="79"/>
  <c r="Y623" i="79"/>
  <c r="AF620" i="79"/>
  <c r="AE620" i="79"/>
  <c r="AD620" i="79"/>
  <c r="AC620" i="79"/>
  <c r="AB620" i="79"/>
  <c r="AA620" i="79"/>
  <c r="Z620" i="79"/>
  <c r="Y620" i="79"/>
  <c r="AF616" i="79"/>
  <c r="AE616" i="79"/>
  <c r="AD616" i="79"/>
  <c r="AC616" i="79"/>
  <c r="AB616" i="79"/>
  <c r="AA616" i="79"/>
  <c r="Z616" i="79"/>
  <c r="Y616" i="79"/>
  <c r="Y613" i="79"/>
  <c r="Z613" i="79"/>
  <c r="AA613" i="79"/>
  <c r="AB613" i="79"/>
  <c r="AC613" i="79"/>
  <c r="AD613" i="79"/>
  <c r="AD610" i="79"/>
  <c r="AC610" i="79"/>
  <c r="AB610" i="79"/>
  <c r="AA610" i="79"/>
  <c r="Z610" i="79"/>
  <c r="Y610" i="79"/>
  <c r="AD607" i="79"/>
  <c r="AC607" i="79"/>
  <c r="AB607" i="79"/>
  <c r="AA607" i="79"/>
  <c r="Z607" i="79"/>
  <c r="Y607" i="79"/>
  <c r="AD604" i="79"/>
  <c r="AC604" i="79"/>
  <c r="AB604" i="79"/>
  <c r="AA604" i="79"/>
  <c r="Z604" i="79"/>
  <c r="Y604" i="79"/>
  <c r="AD600" i="79"/>
  <c r="AC600" i="79"/>
  <c r="AB600" i="79"/>
  <c r="AA600" i="79"/>
  <c r="Z600" i="79"/>
  <c r="Y600" i="79"/>
  <c r="AD597" i="79"/>
  <c r="AC597" i="79"/>
  <c r="AB597" i="79"/>
  <c r="AA597" i="79"/>
  <c r="Z597" i="79"/>
  <c r="Y597" i="79"/>
  <c r="AD594" i="79"/>
  <c r="AC594" i="79"/>
  <c r="AB594" i="79"/>
  <c r="AA594" i="79"/>
  <c r="Z594" i="79"/>
  <c r="Y594" i="79"/>
  <c r="AD591" i="79"/>
  <c r="AC591" i="79"/>
  <c r="AB591" i="79"/>
  <c r="AA591" i="79"/>
  <c r="Z591" i="79"/>
  <c r="Y591" i="79"/>
  <c r="Y588" i="79"/>
  <c r="Z588" i="79"/>
  <c r="AA588" i="79"/>
  <c r="AB588" i="79"/>
  <c r="AC588" i="79"/>
  <c r="Y340" i="79"/>
  <c r="Z340" i="79"/>
  <c r="AA340" i="79"/>
  <c r="AB340" i="79"/>
  <c r="Y343" i="79"/>
  <c r="Z343" i="79"/>
  <c r="AA343" i="79"/>
  <c r="AB343" i="79"/>
  <c r="Y346" i="79"/>
  <c r="Z346" i="79"/>
  <c r="AA346" i="79"/>
  <c r="AB346" i="79"/>
  <c r="Y349" i="79"/>
  <c r="Z349" i="79"/>
  <c r="AA349" i="79"/>
  <c r="AB349" i="79"/>
  <c r="Y352" i="79"/>
  <c r="Z352" i="79"/>
  <c r="AA352" i="79"/>
  <c r="AB352" i="79"/>
  <c r="Y355" i="79"/>
  <c r="Z355" i="79"/>
  <c r="AA355" i="79"/>
  <c r="AB355" i="79"/>
  <c r="Y358" i="79"/>
  <c r="Z358" i="79"/>
  <c r="AA358" i="79"/>
  <c r="AB358" i="79"/>
  <c r="Y361" i="79"/>
  <c r="Z361" i="79"/>
  <c r="AA361" i="79"/>
  <c r="AB361" i="79"/>
  <c r="Y364" i="79"/>
  <c r="Z364" i="79"/>
  <c r="AA364" i="79"/>
  <c r="AB364" i="79"/>
  <c r="Y367" i="79"/>
  <c r="Z367" i="79"/>
  <c r="AA367" i="79"/>
  <c r="AB367" i="79"/>
  <c r="Y370" i="79"/>
  <c r="Z370" i="79"/>
  <c r="AA370" i="79"/>
  <c r="AB370" i="79"/>
  <c r="Y373" i="79"/>
  <c r="Z373" i="79"/>
  <c r="AA373" i="79"/>
  <c r="AB373" i="79"/>
  <c r="Y376" i="79"/>
  <c r="Z376" i="79"/>
  <c r="AA376" i="79"/>
  <c r="AB376" i="79"/>
  <c r="Y337" i="79"/>
  <c r="Z337" i="79"/>
  <c r="AA337" i="79"/>
  <c r="AB337" i="79"/>
  <c r="AB333" i="79"/>
  <c r="AA333" i="79"/>
  <c r="Z333" i="79"/>
  <c r="Y333" i="79"/>
  <c r="AB330" i="79"/>
  <c r="AA330" i="79"/>
  <c r="Z330" i="79"/>
  <c r="Y330" i="79"/>
  <c r="AB327" i="79"/>
  <c r="AA327" i="79"/>
  <c r="Z327" i="79"/>
  <c r="Y327" i="79"/>
  <c r="Y317" i="79"/>
  <c r="Z317" i="79"/>
  <c r="AA317" i="79"/>
  <c r="AB317" i="79"/>
  <c r="Y320" i="79"/>
  <c r="Z320" i="79"/>
  <c r="AA320" i="79"/>
  <c r="AB320" i="79"/>
  <c r="Y323" i="79"/>
  <c r="Z323" i="79"/>
  <c r="AA323" i="79"/>
  <c r="AB323" i="79"/>
  <c r="AB314" i="79"/>
  <c r="AA314" i="79"/>
  <c r="Z314" i="79"/>
  <c r="Y314" i="79"/>
  <c r="AB311" i="79"/>
  <c r="AA311" i="79"/>
  <c r="Z311" i="79"/>
  <c r="Y311" i="79"/>
  <c r="AB308" i="79"/>
  <c r="AA308" i="79"/>
  <c r="Z308" i="79"/>
  <c r="Y308" i="79"/>
  <c r="AB305" i="79"/>
  <c r="AA305" i="79"/>
  <c r="Z305" i="79"/>
  <c r="Y305" i="79"/>
  <c r="AB302" i="79"/>
  <c r="AA302" i="79"/>
  <c r="Z302" i="79"/>
  <c r="Y302" i="79"/>
  <c r="AB298" i="79"/>
  <c r="AA298" i="79"/>
  <c r="Z298" i="79"/>
  <c r="Y298" i="79"/>
  <c r="AB295" i="79"/>
  <c r="AA295" i="79"/>
  <c r="Z295" i="79"/>
  <c r="Y295" i="79"/>
  <c r="AB292" i="79"/>
  <c r="AA292" i="79"/>
  <c r="Z292" i="79"/>
  <c r="Y292" i="79"/>
  <c r="AB289" i="79"/>
  <c r="AA289" i="79"/>
  <c r="Z289" i="79"/>
  <c r="Y289" i="79"/>
  <c r="Y281" i="79"/>
  <c r="Z281" i="79"/>
  <c r="AA281" i="79"/>
  <c r="AB281" i="79"/>
  <c r="Y284" i="79"/>
  <c r="Z284" i="79"/>
  <c r="AA284" i="79"/>
  <c r="AB284" i="79"/>
  <c r="AB278" i="79"/>
  <c r="AA278" i="79"/>
  <c r="Z278" i="79"/>
  <c r="Y278" i="79"/>
  <c r="AB275" i="79"/>
  <c r="AA275" i="79"/>
  <c r="Z275" i="79"/>
  <c r="Y275" i="79"/>
  <c r="Y271" i="79"/>
  <c r="Z271" i="79"/>
  <c r="AA271" i="79"/>
  <c r="AB271" i="79"/>
  <c r="AB268" i="79"/>
  <c r="AA268" i="79"/>
  <c r="Z268" i="79"/>
  <c r="Y268" i="79"/>
  <c r="AB264" i="79"/>
  <c r="AA264" i="79"/>
  <c r="Z264" i="79"/>
  <c r="Y264" i="79"/>
  <c r="Y257" i="79"/>
  <c r="Z257" i="79"/>
  <c r="AA257" i="79"/>
  <c r="AB257" i="79"/>
  <c r="Y260" i="79"/>
  <c r="Z260" i="79"/>
  <c r="AA260" i="79"/>
  <c r="AB260" i="79"/>
  <c r="AB254" i="79"/>
  <c r="AA254" i="79"/>
  <c r="Z254" i="79"/>
  <c r="Y254" i="79"/>
  <c r="Y241" i="79"/>
  <c r="Z241" i="79"/>
  <c r="AA241" i="79"/>
  <c r="AB241" i="79"/>
  <c r="Y244" i="79"/>
  <c r="Z244" i="79"/>
  <c r="AA244" i="79"/>
  <c r="AB244" i="79"/>
  <c r="Y247" i="79"/>
  <c r="Z247" i="79"/>
  <c r="AA247" i="79"/>
  <c r="AB247" i="79"/>
  <c r="Y250" i="79"/>
  <c r="Z250" i="79"/>
  <c r="AA250" i="79"/>
  <c r="AB250" i="79"/>
  <c r="AB238" i="79"/>
  <c r="AA238" i="79"/>
  <c r="Z238" i="79"/>
  <c r="Y238" i="79"/>
  <c r="Y225" i="79"/>
  <c r="Z225" i="79"/>
  <c r="AA225" i="79"/>
  <c r="AB225" i="79"/>
  <c r="Y228" i="79"/>
  <c r="Z228" i="79"/>
  <c r="AA228" i="79"/>
  <c r="AB228" i="79"/>
  <c r="Y231" i="79"/>
  <c r="Z231" i="79"/>
  <c r="AA231" i="79"/>
  <c r="AB231" i="79"/>
  <c r="Y234" i="79"/>
  <c r="Z234" i="79"/>
  <c r="AA234" i="79"/>
  <c r="AB234" i="79"/>
  <c r="AB222" i="79"/>
  <c r="AA222" i="79"/>
  <c r="Z222" i="79"/>
  <c r="Y222" i="79"/>
  <c r="P124" i="45" l="1"/>
  <c r="O124" i="45"/>
  <c r="N124" i="45"/>
  <c r="M124" i="45"/>
  <c r="L124" i="45"/>
  <c r="K124" i="45"/>
  <c r="J124" i="45"/>
  <c r="I124" i="45"/>
  <c r="H124" i="45"/>
  <c r="P744" i="79"/>
  <c r="Q744" i="79"/>
  <c r="R744" i="79"/>
  <c r="S744" i="79"/>
  <c r="T744" i="79"/>
  <c r="U744" i="79"/>
  <c r="V744" i="79"/>
  <c r="W744" i="79"/>
  <c r="X744" i="79"/>
  <c r="E744" i="79"/>
  <c r="F744" i="79"/>
  <c r="G744" i="79"/>
  <c r="H744" i="79"/>
  <c r="I744" i="79"/>
  <c r="J744" i="79"/>
  <c r="K744" i="79"/>
  <c r="L744" i="79"/>
  <c r="M744" i="79"/>
  <c r="P127" i="46"/>
  <c r="Q127" i="46"/>
  <c r="R127" i="46"/>
  <c r="S127" i="46"/>
  <c r="T127" i="46"/>
  <c r="U127" i="46"/>
  <c r="V127" i="46"/>
  <c r="W127" i="46"/>
  <c r="X127" i="46"/>
  <c r="E127" i="46"/>
  <c r="F127" i="46"/>
  <c r="G127" i="46"/>
  <c r="H127" i="46"/>
  <c r="I127" i="46"/>
  <c r="J127" i="46"/>
  <c r="K127" i="46"/>
  <c r="L127" i="46"/>
  <c r="M127" i="46"/>
  <c r="E255" i="46"/>
  <c r="F255" i="46"/>
  <c r="G255" i="46"/>
  <c r="H255" i="46"/>
  <c r="I255" i="46"/>
  <c r="J255" i="46"/>
  <c r="K255" i="46"/>
  <c r="L255" i="46"/>
  <c r="M255" i="46"/>
  <c r="P255" i="46"/>
  <c r="Q255" i="46"/>
  <c r="R255" i="46"/>
  <c r="S255" i="46"/>
  <c r="T255" i="46"/>
  <c r="U255" i="46"/>
  <c r="V255" i="46"/>
  <c r="W255" i="46"/>
  <c r="X255" i="46"/>
  <c r="E513" i="46" l="1"/>
  <c r="F513" i="46"/>
  <c r="G513" i="46"/>
  <c r="H513" i="46"/>
  <c r="I513" i="46"/>
  <c r="J513" i="46"/>
  <c r="K513" i="46"/>
  <c r="L513" i="46"/>
  <c r="M513" i="46"/>
  <c r="P513" i="46"/>
  <c r="Q513" i="46"/>
  <c r="R513" i="46"/>
  <c r="S513" i="46"/>
  <c r="T513" i="46"/>
  <c r="U513" i="46"/>
  <c r="V513" i="46"/>
  <c r="W513" i="46"/>
  <c r="X513" i="46"/>
  <c r="E384" i="46"/>
  <c r="F384" i="46"/>
  <c r="G384" i="46"/>
  <c r="H384" i="46"/>
  <c r="I384" i="46"/>
  <c r="J384" i="46"/>
  <c r="K384" i="46"/>
  <c r="L384" i="46"/>
  <c r="M384" i="46"/>
  <c r="P384" i="46"/>
  <c r="Q384" i="46"/>
  <c r="R384" i="46"/>
  <c r="S384" i="46"/>
  <c r="T384" i="46"/>
  <c r="U384" i="46"/>
  <c r="V384" i="46"/>
  <c r="W384" i="46"/>
  <c r="X384" i="46"/>
  <c r="AB553" i="79"/>
  <c r="AA553" i="79"/>
  <c r="Z553" i="79"/>
  <c r="Y553" i="79"/>
  <c r="AB550" i="79"/>
  <c r="AA550" i="79"/>
  <c r="Z550" i="79"/>
  <c r="Y550" i="79"/>
  <c r="AB547" i="79"/>
  <c r="AA547" i="79"/>
  <c r="Z547" i="79"/>
  <c r="Y547" i="79"/>
  <c r="AB544" i="79"/>
  <c r="AA544" i="79"/>
  <c r="Z544" i="79"/>
  <c r="Y544" i="79"/>
  <c r="AB541" i="79"/>
  <c r="AA541" i="79"/>
  <c r="Z541" i="79"/>
  <c r="Y541" i="79"/>
  <c r="AB538" i="79"/>
  <c r="AA538" i="79"/>
  <c r="Z538" i="79"/>
  <c r="Y538" i="79"/>
  <c r="AB535" i="79"/>
  <c r="AA535" i="79"/>
  <c r="Z535" i="79"/>
  <c r="Y535" i="79"/>
  <c r="AB532" i="79"/>
  <c r="AA532" i="79"/>
  <c r="Z532" i="79"/>
  <c r="Y532" i="79"/>
  <c r="AB529" i="79"/>
  <c r="AA529" i="79"/>
  <c r="Z529" i="79"/>
  <c r="Y529" i="79"/>
  <c r="AB526" i="79"/>
  <c r="AA526" i="79"/>
  <c r="Z526" i="79"/>
  <c r="Y526" i="79"/>
  <c r="AB523" i="79"/>
  <c r="AA523" i="79"/>
  <c r="Z523" i="79"/>
  <c r="Y523" i="79"/>
  <c r="AB520" i="79"/>
  <c r="AA520" i="79"/>
  <c r="Z520" i="79"/>
  <c r="Y520" i="79"/>
  <c r="AB516" i="79"/>
  <c r="AA516" i="79"/>
  <c r="Z516" i="79"/>
  <c r="Y516" i="79"/>
  <c r="AB513" i="79"/>
  <c r="AA513" i="79"/>
  <c r="Z513" i="79"/>
  <c r="Y513" i="79"/>
  <c r="AB510" i="79"/>
  <c r="AA510" i="79"/>
  <c r="Z510" i="79"/>
  <c r="Y510" i="79"/>
  <c r="AB506" i="79"/>
  <c r="AA506" i="79"/>
  <c r="Z506" i="79"/>
  <c r="Y506" i="79"/>
  <c r="AB503" i="79"/>
  <c r="AA503" i="79"/>
  <c r="Z503" i="79"/>
  <c r="Y503" i="79"/>
  <c r="AB500" i="79"/>
  <c r="AA500" i="79"/>
  <c r="Z500" i="79"/>
  <c r="Y500" i="79"/>
  <c r="AB497" i="79"/>
  <c r="AA497" i="79"/>
  <c r="Z497" i="79"/>
  <c r="Y497" i="79"/>
  <c r="AB494" i="79"/>
  <c r="AA494" i="79"/>
  <c r="Z494" i="79"/>
  <c r="Y494" i="79"/>
  <c r="AB491" i="79"/>
  <c r="AA491" i="79"/>
  <c r="Z491" i="79"/>
  <c r="Y491" i="79"/>
  <c r="AB488" i="79"/>
  <c r="AA488" i="79"/>
  <c r="Z488" i="79"/>
  <c r="Y488" i="79"/>
  <c r="AB485" i="79"/>
  <c r="AA485" i="79"/>
  <c r="Z485" i="79"/>
  <c r="Y485" i="79"/>
  <c r="AB481" i="79"/>
  <c r="AA481" i="79"/>
  <c r="Z481" i="79"/>
  <c r="Y481" i="79"/>
  <c r="AB478" i="79"/>
  <c r="AA478" i="79"/>
  <c r="Z478" i="79"/>
  <c r="Y478" i="79"/>
  <c r="AB475" i="79"/>
  <c r="AA475" i="79"/>
  <c r="Z475" i="79"/>
  <c r="Y475" i="79"/>
  <c r="AB472" i="79"/>
  <c r="AA472" i="79"/>
  <c r="Z472" i="79"/>
  <c r="Y472" i="79"/>
  <c r="AB467" i="79"/>
  <c r="AA467" i="79"/>
  <c r="Z467" i="79"/>
  <c r="Y467" i="79"/>
  <c r="AB464" i="79"/>
  <c r="AA464" i="79"/>
  <c r="Z464" i="79"/>
  <c r="Y464" i="79"/>
  <c r="AB461" i="79"/>
  <c r="AA461" i="79"/>
  <c r="Z461" i="79"/>
  <c r="Y461" i="79"/>
  <c r="AB458" i="79"/>
  <c r="AA458" i="79"/>
  <c r="Z458" i="79"/>
  <c r="Y458" i="79"/>
  <c r="AB454" i="79"/>
  <c r="AA454" i="79"/>
  <c r="Z454" i="79"/>
  <c r="Y454" i="79"/>
  <c r="AB451" i="79"/>
  <c r="AA451" i="79"/>
  <c r="Z451" i="79"/>
  <c r="Y451" i="79"/>
  <c r="AB447" i="79"/>
  <c r="AA447" i="79"/>
  <c r="Z447" i="79"/>
  <c r="Y447" i="79"/>
  <c r="AB443" i="79"/>
  <c r="AA443" i="79"/>
  <c r="Z443" i="79"/>
  <c r="Y443" i="79"/>
  <c r="AB440" i="79"/>
  <c r="AA440" i="79"/>
  <c r="Z440" i="79"/>
  <c r="Y440" i="79"/>
  <c r="AB437" i="79"/>
  <c r="AA437" i="79"/>
  <c r="Z437" i="79"/>
  <c r="Y437" i="79"/>
  <c r="AB433" i="79"/>
  <c r="AA433" i="79"/>
  <c r="Z433" i="79"/>
  <c r="Y433" i="79"/>
  <c r="AB430" i="79"/>
  <c r="AA430" i="79"/>
  <c r="Z430" i="79"/>
  <c r="Y430" i="79"/>
  <c r="AB427" i="79"/>
  <c r="AA427" i="79"/>
  <c r="Z427" i="79"/>
  <c r="Y427" i="79"/>
  <c r="AB424" i="79"/>
  <c r="AA424" i="79"/>
  <c r="Z424" i="79"/>
  <c r="Y424" i="79"/>
  <c r="AB421" i="79"/>
  <c r="AA421" i="79"/>
  <c r="Z421" i="79"/>
  <c r="Y421" i="79"/>
  <c r="AB417" i="79"/>
  <c r="AA417" i="79"/>
  <c r="Z417" i="79"/>
  <c r="Y417" i="79"/>
  <c r="AB414" i="79"/>
  <c r="AA414" i="79"/>
  <c r="Z414" i="79"/>
  <c r="Y414" i="79"/>
  <c r="AB411" i="79"/>
  <c r="AA411" i="79"/>
  <c r="Z411" i="79"/>
  <c r="Y411" i="79"/>
  <c r="AB408" i="79"/>
  <c r="AA408" i="79"/>
  <c r="Z408" i="79"/>
  <c r="Y408" i="79"/>
  <c r="AB405" i="79"/>
  <c r="AA405" i="79"/>
  <c r="Z405" i="79"/>
  <c r="Y405" i="79"/>
  <c r="Q561" i="79"/>
  <c r="R561" i="79"/>
  <c r="S561" i="79"/>
  <c r="T561" i="79"/>
  <c r="U561" i="79"/>
  <c r="V561" i="79"/>
  <c r="W561" i="79"/>
  <c r="X561" i="79"/>
  <c r="F561" i="79"/>
  <c r="G561" i="79"/>
  <c r="H561" i="79"/>
  <c r="I561" i="79"/>
  <c r="J561" i="79"/>
  <c r="K561" i="79"/>
  <c r="L561" i="79"/>
  <c r="M561" i="79"/>
  <c r="Y556" i="79"/>
  <c r="Z556" i="79"/>
  <c r="AA556" i="79"/>
  <c r="AB556" i="79"/>
  <c r="Y559" i="79"/>
  <c r="Z559" i="79"/>
  <c r="AA559" i="79"/>
  <c r="AB559" i="79"/>
  <c r="P195" i="79"/>
  <c r="Q195" i="79"/>
  <c r="R195" i="79"/>
  <c r="S195" i="79"/>
  <c r="T195" i="79"/>
  <c r="U195" i="79"/>
  <c r="V195" i="79"/>
  <c r="W195" i="79"/>
  <c r="X195" i="79"/>
  <c r="E195" i="79"/>
  <c r="F195" i="79"/>
  <c r="G195" i="79"/>
  <c r="H195" i="79"/>
  <c r="I195" i="79"/>
  <c r="J195" i="79"/>
  <c r="K195" i="79"/>
  <c r="L195" i="79"/>
  <c r="M195" i="79"/>
  <c r="AB219" i="79"/>
  <c r="AA219" i="79"/>
  <c r="Z219" i="79"/>
  <c r="Y219" i="79"/>
  <c r="P378" i="79"/>
  <c r="Q378" i="79"/>
  <c r="R378" i="79"/>
  <c r="S378" i="79"/>
  <c r="T378" i="79"/>
  <c r="U378" i="79"/>
  <c r="V378" i="79"/>
  <c r="W378" i="79"/>
  <c r="X378" i="79"/>
  <c r="E378" i="79"/>
  <c r="F378" i="79"/>
  <c r="G378" i="79"/>
  <c r="H378" i="79"/>
  <c r="I378" i="79"/>
  <c r="J378" i="79"/>
  <c r="K378" i="79"/>
  <c r="L378" i="79"/>
  <c r="M378" i="79"/>
  <c r="N55" i="79"/>
  <c r="N58" i="79"/>
  <c r="N61" i="79" a="1"/>
  <c r="N61" i="79" s="1"/>
  <c r="N64" i="79"/>
  <c r="N67" i="79"/>
  <c r="N71" i="79"/>
  <c r="N74" i="79"/>
  <c r="N77" i="79"/>
  <c r="N81" i="79"/>
  <c r="N85" i="79"/>
  <c r="N88" i="79"/>
  <c r="N92" i="79"/>
  <c r="N95" i="79"/>
  <c r="N98" i="79"/>
  <c r="N101" i="79"/>
  <c r="N119" i="79"/>
  <c r="N122" i="79"/>
  <c r="N125" i="79"/>
  <c r="N144" i="79"/>
  <c r="N147" i="79"/>
  <c r="N150" i="79"/>
  <c r="N154" i="79"/>
  <c r="N157" i="79"/>
  <c r="N160" i="79"/>
  <c r="N163" i="79"/>
  <c r="N166" i="79"/>
  <c r="N169" i="79"/>
  <c r="N175" i="79"/>
  <c r="N178" i="79"/>
  <c r="N181" i="79"/>
  <c r="N184" i="79"/>
  <c r="N187" i="79"/>
  <c r="N190" i="79"/>
  <c r="N193" i="79"/>
  <c r="K50" i="45"/>
  <c r="J50" i="45"/>
  <c r="I50" i="45"/>
  <c r="H50" i="45"/>
  <c r="G50" i="45"/>
  <c r="F50" i="45"/>
  <c r="D50" i="45"/>
  <c r="E50" i="45"/>
  <c r="K43" i="45"/>
  <c r="J43" i="45"/>
  <c r="I43" i="45"/>
  <c r="H43" i="45"/>
  <c r="G43" i="45"/>
  <c r="F43" i="45"/>
  <c r="D43" i="45"/>
  <c r="E43" i="45"/>
  <c r="K36" i="45"/>
  <c r="J36" i="45"/>
  <c r="I36" i="45"/>
  <c r="H36" i="45"/>
  <c r="G36" i="45"/>
  <c r="F36" i="45"/>
  <c r="D36" i="45"/>
  <c r="E36" i="45"/>
  <c r="K29" i="45"/>
  <c r="J29" i="45"/>
  <c r="I29" i="45"/>
  <c r="H29" i="45"/>
  <c r="G29" i="45"/>
  <c r="F29" i="45"/>
  <c r="D29" i="45"/>
  <c r="E29" i="45"/>
  <c r="K22" i="45"/>
  <c r="J22" i="45"/>
  <c r="I22" i="45"/>
  <c r="H22" i="45"/>
  <c r="G22" i="45"/>
  <c r="F22" i="45"/>
  <c r="D22" i="45"/>
  <c r="E22" i="45"/>
  <c r="K17" i="45"/>
  <c r="J17" i="45"/>
  <c r="I17" i="45"/>
  <c r="H17" i="45"/>
  <c r="G17" i="45"/>
  <c r="F17" i="45"/>
  <c r="E17" i="45"/>
  <c r="D17" i="45"/>
  <c r="AX123" i="68"/>
  <c r="AX122" i="68"/>
  <c r="S121" i="68"/>
  <c r="AX116" i="68"/>
  <c r="I30" i="45" l="1"/>
  <c r="I37" i="45"/>
  <c r="I44" i="45"/>
  <c r="K23" i="45"/>
  <c r="G30" i="45"/>
  <c r="K30" i="45"/>
  <c r="K37" i="45"/>
  <c r="K44" i="45"/>
  <c r="G51" i="45"/>
  <c r="G44" i="45"/>
  <c r="E37" i="45"/>
  <c r="I23" i="45"/>
  <c r="F30" i="45"/>
  <c r="F44" i="45"/>
  <c r="J23" i="45"/>
  <c r="J37" i="45"/>
  <c r="F23" i="45"/>
  <c r="G23" i="45"/>
  <c r="F37" i="45"/>
  <c r="G37" i="45"/>
  <c r="E30" i="45"/>
  <c r="J30" i="45"/>
  <c r="E44" i="45"/>
  <c r="J44" i="45"/>
  <c r="K51" i="45"/>
  <c r="I51" i="45"/>
  <c r="F51" i="45"/>
  <c r="J51" i="45"/>
  <c r="E23" i="45"/>
  <c r="E51" i="45"/>
  <c r="D23" i="45"/>
  <c r="C124" i="45" s="1"/>
  <c r="H23" i="45"/>
  <c r="D30" i="45"/>
  <c r="D124" i="45" s="1"/>
  <c r="H30" i="45"/>
  <c r="D37" i="45"/>
  <c r="E124" i="45" s="1"/>
  <c r="H37" i="45"/>
  <c r="D44" i="45"/>
  <c r="F124" i="45" s="1"/>
  <c r="H44" i="45"/>
  <c r="D51" i="45"/>
  <c r="G124" i="45" s="1"/>
  <c r="H51" i="45"/>
  <c r="P27" i="85"/>
  <c r="P49" i="85" s="1"/>
  <c r="C28" i="85" s="1"/>
  <c r="K27" i="85"/>
  <c r="K49" i="85" s="1"/>
  <c r="C27" i="85" s="1"/>
  <c r="D28" i="85" l="1"/>
  <c r="F28" i="85" s="1"/>
  <c r="F39" i="85" s="1"/>
  <c r="I50" i="44" l="1"/>
  <c r="H50" i="44"/>
  <c r="G50" i="44"/>
  <c r="F50" i="44"/>
  <c r="E50" i="44"/>
  <c r="D50" i="44"/>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AM660" i="79"/>
  <c r="AM657" i="79"/>
  <c r="AM654" i="79"/>
  <c r="AL637" i="79"/>
  <c r="AK637" i="79"/>
  <c r="AJ637" i="79"/>
  <c r="AI637" i="79"/>
  <c r="AH637" i="79"/>
  <c r="AG637" i="79"/>
  <c r="AM636" i="79"/>
  <c r="AL634" i="79"/>
  <c r="AK634" i="79"/>
  <c r="AJ634" i="79"/>
  <c r="AI634" i="79"/>
  <c r="AH634" i="79"/>
  <c r="AG634" i="79"/>
  <c r="AM633" i="79"/>
  <c r="AM519" i="79"/>
  <c r="AM515" i="79"/>
  <c r="AL454" i="79"/>
  <c r="AK454" i="79"/>
  <c r="AJ454" i="79"/>
  <c r="AI454" i="79"/>
  <c r="AH454" i="79"/>
  <c r="AG454" i="79"/>
  <c r="AF454" i="79"/>
  <c r="AE454" i="79"/>
  <c r="AD454" i="79"/>
  <c r="AC454" i="79"/>
  <c r="AM453" i="79"/>
  <c r="AL451" i="79"/>
  <c r="AK451" i="79"/>
  <c r="AJ451" i="79"/>
  <c r="AI451" i="79"/>
  <c r="AH451" i="79"/>
  <c r="AG451" i="79"/>
  <c r="AF451" i="79"/>
  <c r="AE451" i="79"/>
  <c r="AD451" i="79"/>
  <c r="AC451" i="79"/>
  <c r="AM450" i="79"/>
  <c r="AL271" i="79"/>
  <c r="AK271" i="79"/>
  <c r="AJ271" i="79"/>
  <c r="AI271" i="79"/>
  <c r="AH271" i="79"/>
  <c r="AG271" i="79"/>
  <c r="AF271" i="79"/>
  <c r="AE271" i="79"/>
  <c r="AD271" i="79"/>
  <c r="AC271" i="79"/>
  <c r="AM270" i="79"/>
  <c r="AL268" i="79"/>
  <c r="AK268" i="79"/>
  <c r="AJ268" i="79"/>
  <c r="AI268" i="79"/>
  <c r="AH268" i="79"/>
  <c r="AG268" i="79"/>
  <c r="AF268" i="79"/>
  <c r="AE268" i="79"/>
  <c r="AD268" i="79"/>
  <c r="AC268" i="79"/>
  <c r="AM267" i="79"/>
  <c r="AM87" i="79"/>
  <c r="AL88" i="79"/>
  <c r="AK88" i="79"/>
  <c r="AJ88" i="79"/>
  <c r="AI88" i="79"/>
  <c r="AH88" i="79"/>
  <c r="AG88" i="79"/>
  <c r="AF88" i="79"/>
  <c r="AE88" i="79"/>
  <c r="AD88" i="79"/>
  <c r="AC88" i="79"/>
  <c r="AM80" i="79"/>
  <c r="AL85" i="79"/>
  <c r="AK85" i="79"/>
  <c r="AJ85" i="79"/>
  <c r="AI85" i="79"/>
  <c r="AH85" i="79"/>
  <c r="AG85" i="79"/>
  <c r="AF85" i="79"/>
  <c r="AE85" i="79"/>
  <c r="AD85" i="79"/>
  <c r="AC85" i="79"/>
  <c r="AM84"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AL650" i="79"/>
  <c r="AK650" i="79"/>
  <c r="AJ650" i="79"/>
  <c r="AI650" i="79"/>
  <c r="AH650" i="79"/>
  <c r="AG650" i="79"/>
  <c r="AF650" i="79"/>
  <c r="AE650" i="79"/>
  <c r="AD650" i="79"/>
  <c r="AC650" i="79"/>
  <c r="AL647" i="79"/>
  <c r="AK647" i="79"/>
  <c r="AJ647" i="79"/>
  <c r="AI647" i="79"/>
  <c r="AH647" i="79"/>
  <c r="AG647" i="79"/>
  <c r="AF647" i="79"/>
  <c r="AE647" i="79"/>
  <c r="AD647" i="79"/>
  <c r="AC647" i="79"/>
  <c r="AL644" i="79"/>
  <c r="AK644" i="79"/>
  <c r="AJ644" i="79"/>
  <c r="AI644" i="79"/>
  <c r="AH644" i="79"/>
  <c r="AG644" i="79"/>
  <c r="AF644" i="79"/>
  <c r="AE644" i="79"/>
  <c r="AD644" i="79"/>
  <c r="AC644" i="79"/>
  <c r="AL641" i="79"/>
  <c r="AK641" i="79"/>
  <c r="AJ641" i="79"/>
  <c r="AI641" i="79"/>
  <c r="AH641" i="79"/>
  <c r="AG641" i="79"/>
  <c r="AL467" i="79"/>
  <c r="AK467" i="79"/>
  <c r="AJ467" i="79"/>
  <c r="AI467" i="79"/>
  <c r="AH467" i="79"/>
  <c r="AG467" i="79"/>
  <c r="AF467" i="79"/>
  <c r="AE467" i="79"/>
  <c r="AD467" i="79"/>
  <c r="AC467" i="79"/>
  <c r="AL464" i="79"/>
  <c r="AK464" i="79"/>
  <c r="AJ464" i="79"/>
  <c r="AI464" i="79"/>
  <c r="AH464" i="79"/>
  <c r="AG464" i="79"/>
  <c r="AF464" i="79"/>
  <c r="AE464" i="79"/>
  <c r="AD464" i="79"/>
  <c r="AC464" i="79"/>
  <c r="AL461" i="79"/>
  <c r="AK461" i="79"/>
  <c r="AJ461" i="79"/>
  <c r="AI461" i="79"/>
  <c r="AH461" i="79"/>
  <c r="AG461" i="79"/>
  <c r="AF461" i="79"/>
  <c r="AE461" i="79"/>
  <c r="AD461" i="79"/>
  <c r="AC461" i="79"/>
  <c r="AL458" i="79"/>
  <c r="AK458" i="79"/>
  <c r="AJ458" i="79"/>
  <c r="AI458" i="79"/>
  <c r="AH458" i="79"/>
  <c r="AG458" i="79"/>
  <c r="AF458" i="79"/>
  <c r="AE458" i="79"/>
  <c r="AD458" i="79"/>
  <c r="AC458" i="79"/>
  <c r="AL284" i="79"/>
  <c r="AK284" i="79"/>
  <c r="AJ284" i="79"/>
  <c r="AI284" i="79"/>
  <c r="AH284" i="79"/>
  <c r="AG284" i="79"/>
  <c r="AF284" i="79"/>
  <c r="AE284" i="79"/>
  <c r="AD284" i="79"/>
  <c r="AC284" i="79"/>
  <c r="AL281" i="79"/>
  <c r="AK281" i="79"/>
  <c r="AJ281" i="79"/>
  <c r="AI281" i="79"/>
  <c r="AH281" i="79"/>
  <c r="AG281" i="79"/>
  <c r="AF281" i="79"/>
  <c r="AE281" i="79"/>
  <c r="AD281" i="79"/>
  <c r="AC281" i="79"/>
  <c r="AL278" i="79"/>
  <c r="AK278" i="79"/>
  <c r="AJ278" i="79"/>
  <c r="AI278" i="79"/>
  <c r="AH278" i="79"/>
  <c r="AG278" i="79"/>
  <c r="AF278" i="79"/>
  <c r="AE278" i="79"/>
  <c r="AD278" i="79"/>
  <c r="AC278" i="79"/>
  <c r="AL275" i="79"/>
  <c r="AK275" i="79"/>
  <c r="AJ275" i="79"/>
  <c r="AI275" i="79"/>
  <c r="AH275" i="79"/>
  <c r="AG275" i="79"/>
  <c r="AF275" i="79"/>
  <c r="AE275" i="79"/>
  <c r="AD275" i="79"/>
  <c r="AC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C498" i="46"/>
  <c r="AD498" i="46"/>
  <c r="AE498" i="46"/>
  <c r="AF498" i="46"/>
  <c r="AG498" i="46"/>
  <c r="AH498" i="46"/>
  <c r="AI498" i="46"/>
  <c r="AJ498" i="46"/>
  <c r="AK498" i="46"/>
  <c r="AL498" i="46"/>
  <c r="AC501" i="46"/>
  <c r="AD501" i="46"/>
  <c r="AE501" i="46"/>
  <c r="AF501" i="46"/>
  <c r="AG501" i="46"/>
  <c r="AH501" i="46"/>
  <c r="AI501" i="46"/>
  <c r="AJ501" i="46"/>
  <c r="AK501" i="46"/>
  <c r="AL501" i="46"/>
  <c r="AC505" i="46"/>
  <c r="AD505" i="46"/>
  <c r="AE505" i="46"/>
  <c r="AF505" i="46"/>
  <c r="AG505" i="46"/>
  <c r="AH505" i="46"/>
  <c r="AI505" i="46"/>
  <c r="AJ505" i="46"/>
  <c r="AK505" i="46"/>
  <c r="AL505" i="46"/>
  <c r="AC508" i="46"/>
  <c r="AD508" i="46"/>
  <c r="AE508" i="46"/>
  <c r="AF508" i="46"/>
  <c r="AG508" i="46"/>
  <c r="AH508" i="46"/>
  <c r="AI508" i="46"/>
  <c r="AJ508" i="46"/>
  <c r="AK508" i="46"/>
  <c r="AL508" i="46"/>
  <c r="AC511" i="46"/>
  <c r="AD511" i="46"/>
  <c r="AE511" i="46"/>
  <c r="AF511" i="46"/>
  <c r="AG511" i="46"/>
  <c r="AH511" i="46"/>
  <c r="AI511" i="46"/>
  <c r="AJ511" i="46"/>
  <c r="AK511"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C369" i="46"/>
  <c r="AD369" i="46"/>
  <c r="AE369" i="46"/>
  <c r="AF369" i="46"/>
  <c r="AG369" i="46"/>
  <c r="AH369" i="46"/>
  <c r="AI369" i="46"/>
  <c r="AJ369" i="46"/>
  <c r="AK369" i="46"/>
  <c r="AL369" i="46"/>
  <c r="AC372" i="46"/>
  <c r="AD372" i="46"/>
  <c r="AE372" i="46"/>
  <c r="AF372" i="46"/>
  <c r="AG372" i="46"/>
  <c r="AH372" i="46"/>
  <c r="AI372" i="46"/>
  <c r="AJ372" i="46"/>
  <c r="AK372" i="46"/>
  <c r="AL372" i="46"/>
  <c r="AC376" i="46"/>
  <c r="AD376" i="46"/>
  <c r="AE376" i="46"/>
  <c r="AF376" i="46"/>
  <c r="AG376" i="46"/>
  <c r="AH376" i="46"/>
  <c r="AI376" i="46"/>
  <c r="AJ376" i="46"/>
  <c r="AK376" i="46"/>
  <c r="AL376"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AM249" i="46"/>
  <c r="AM246" i="46"/>
  <c r="AM242" i="46"/>
  <c r="AC240" i="46"/>
  <c r="AD240" i="46"/>
  <c r="AE240" i="46"/>
  <c r="AF240" i="46"/>
  <c r="AG240" i="46"/>
  <c r="AH240" i="46"/>
  <c r="AI240" i="46"/>
  <c r="AJ240" i="46"/>
  <c r="AK240" i="46"/>
  <c r="AL240"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AL109" i="46"/>
  <c r="AL112" i="46"/>
  <c r="AC112" i="46"/>
  <c r="AD112" i="46"/>
  <c r="AE112" i="46"/>
  <c r="AF112" i="46"/>
  <c r="AG112" i="46"/>
  <c r="AH112" i="46"/>
  <c r="AI112" i="46"/>
  <c r="AJ112" i="46"/>
  <c r="AK112" i="46"/>
  <c r="AL77" i="79" l="1"/>
  <c r="AK77" i="79"/>
  <c r="AJ77" i="79"/>
  <c r="AI77" i="79"/>
  <c r="AH77" i="79"/>
  <c r="AG77" i="79"/>
  <c r="AF77" i="79"/>
  <c r="AE77" i="79"/>
  <c r="AD77" i="79"/>
  <c r="AC77" i="79"/>
  <c r="AL98" i="79"/>
  <c r="AK98" i="79"/>
  <c r="AJ98" i="79"/>
  <c r="AI98" i="79"/>
  <c r="AH98" i="79"/>
  <c r="AG98" i="79"/>
  <c r="AF98" i="79"/>
  <c r="AE98" i="79"/>
  <c r="AD98" i="79"/>
  <c r="AC98" i="79"/>
  <c r="AL92" i="79"/>
  <c r="AK92" i="79"/>
  <c r="AJ92" i="79"/>
  <c r="AI92" i="79"/>
  <c r="AH92" i="79"/>
  <c r="AG92" i="79"/>
  <c r="AF92" i="79"/>
  <c r="AE92" i="79"/>
  <c r="AD92" i="79"/>
  <c r="AC92" i="79"/>
  <c r="AL485" i="46"/>
  <c r="AK485" i="46"/>
  <c r="AJ485" i="46"/>
  <c r="AI485" i="46"/>
  <c r="AH485" i="46"/>
  <c r="AG485" i="46"/>
  <c r="AF485" i="46"/>
  <c r="AE485" i="46"/>
  <c r="AD485" i="46"/>
  <c r="AC485" i="46"/>
  <c r="AL482" i="46"/>
  <c r="AK482" i="46"/>
  <c r="AJ482" i="46"/>
  <c r="AI482" i="46"/>
  <c r="AH482" i="46"/>
  <c r="AG482" i="46"/>
  <c r="AF482" i="46"/>
  <c r="AE482" i="46"/>
  <c r="AD482" i="46"/>
  <c r="AC482" i="46"/>
  <c r="AL455" i="46"/>
  <c r="AK455" i="46"/>
  <c r="AJ455" i="46"/>
  <c r="AI455" i="46"/>
  <c r="AH455" i="46"/>
  <c r="AG455" i="46"/>
  <c r="AF455" i="46"/>
  <c r="AE455" i="46"/>
  <c r="AD455" i="46"/>
  <c r="AC455" i="46"/>
  <c r="AL452" i="46"/>
  <c r="AK452" i="46"/>
  <c r="AJ452" i="46"/>
  <c r="AI452" i="46"/>
  <c r="AH452" i="46"/>
  <c r="AG452" i="46"/>
  <c r="AF452" i="46"/>
  <c r="AE452" i="46"/>
  <c r="AD452" i="46"/>
  <c r="AC452" i="46"/>
  <c r="AL430" i="46"/>
  <c r="AK430" i="46"/>
  <c r="AJ430" i="46"/>
  <c r="AI430" i="46"/>
  <c r="AH430" i="46"/>
  <c r="AG430" i="46"/>
  <c r="AF430" i="46"/>
  <c r="AE430" i="46"/>
  <c r="AD430" i="46"/>
  <c r="AC430" i="46"/>
  <c r="AL356" i="46"/>
  <c r="AK356" i="46"/>
  <c r="AJ356" i="46"/>
  <c r="AI356" i="46"/>
  <c r="AH356" i="46"/>
  <c r="AG356" i="46"/>
  <c r="AF356" i="46"/>
  <c r="AE356" i="46"/>
  <c r="AD356" i="46"/>
  <c r="AC356" i="46"/>
  <c r="AL353" i="46"/>
  <c r="AK353" i="46"/>
  <c r="AJ353" i="46"/>
  <c r="AI353" i="46"/>
  <c r="AH353" i="46"/>
  <c r="AG353" i="46"/>
  <c r="AF353" i="46"/>
  <c r="AE353" i="46"/>
  <c r="AD353" i="46"/>
  <c r="AC353" i="46"/>
  <c r="AL326" i="46"/>
  <c r="AK326" i="46"/>
  <c r="AJ326" i="46"/>
  <c r="AI326" i="46"/>
  <c r="AH326" i="46"/>
  <c r="AG326" i="46"/>
  <c r="AF326" i="46"/>
  <c r="AE326" i="46"/>
  <c r="AD326" i="46"/>
  <c r="AC326" i="46"/>
  <c r="AL323" i="46"/>
  <c r="AK323" i="46"/>
  <c r="AJ323" i="46"/>
  <c r="AI323" i="46"/>
  <c r="AH323" i="46"/>
  <c r="AG323" i="46"/>
  <c r="AF323" i="46"/>
  <c r="AE323" i="46"/>
  <c r="AD323" i="46"/>
  <c r="AC323" i="46"/>
  <c r="AL301" i="46"/>
  <c r="AK301" i="46"/>
  <c r="AJ301" i="46"/>
  <c r="AI301" i="46"/>
  <c r="AH301" i="46"/>
  <c r="AG301" i="46"/>
  <c r="AF301" i="46"/>
  <c r="AE301" i="46"/>
  <c r="AD301" i="46"/>
  <c r="AC301" i="46"/>
  <c r="C31" i="44"/>
  <c r="C30" i="44"/>
  <c r="C16" i="44"/>
  <c r="C15" i="44"/>
  <c r="AL227" i="46"/>
  <c r="AK227" i="46"/>
  <c r="AJ227" i="46"/>
  <c r="AI227" i="46"/>
  <c r="AH227" i="46"/>
  <c r="AG227" i="46"/>
  <c r="AF227" i="46"/>
  <c r="AE227" i="46"/>
  <c r="AD227" i="46"/>
  <c r="AC227" i="46"/>
  <c r="AL224" i="46"/>
  <c r="AK224" i="46"/>
  <c r="AJ224" i="46"/>
  <c r="AI224" i="46"/>
  <c r="AH224" i="46"/>
  <c r="AG224" i="46"/>
  <c r="AF224" i="46"/>
  <c r="AE224" i="46"/>
  <c r="AD224" i="46"/>
  <c r="AC224" i="46"/>
  <c r="AL197" i="46"/>
  <c r="AK197" i="46"/>
  <c r="AJ197" i="46"/>
  <c r="AI197" i="46"/>
  <c r="AH197" i="46"/>
  <c r="AG197" i="46"/>
  <c r="AF197" i="46"/>
  <c r="AE197" i="46"/>
  <c r="AD197" i="46"/>
  <c r="AC197" i="46"/>
  <c r="AL194" i="46"/>
  <c r="AK194" i="46"/>
  <c r="AJ194" i="46"/>
  <c r="AI194" i="46"/>
  <c r="AH194" i="46"/>
  <c r="AG194" i="46"/>
  <c r="AF194" i="46"/>
  <c r="AE194" i="46"/>
  <c r="AD194" i="46"/>
  <c r="AC194" i="46"/>
  <c r="AL172" i="46"/>
  <c r="AK172" i="46"/>
  <c r="AJ172" i="46"/>
  <c r="AI172" i="46"/>
  <c r="AH172" i="46"/>
  <c r="AG172" i="46"/>
  <c r="AF172" i="46"/>
  <c r="AE172" i="46"/>
  <c r="AD172" i="46"/>
  <c r="AC172" i="46"/>
  <c r="AL99" i="46"/>
  <c r="AK99" i="46"/>
  <c r="AJ99" i="46"/>
  <c r="AI99" i="46"/>
  <c r="AH99" i="46"/>
  <c r="AG99" i="46"/>
  <c r="AF99" i="46"/>
  <c r="AE99" i="46"/>
  <c r="AD99" i="46"/>
  <c r="AC99" i="46"/>
  <c r="AL96" i="46"/>
  <c r="AK96" i="46"/>
  <c r="AJ96" i="46"/>
  <c r="AI96" i="46"/>
  <c r="AH96" i="46"/>
  <c r="AG96" i="46"/>
  <c r="AF96" i="46"/>
  <c r="AE96" i="46"/>
  <c r="AD96" i="46"/>
  <c r="AC96" i="46"/>
  <c r="AL69" i="46"/>
  <c r="AK69" i="46"/>
  <c r="AJ69" i="46"/>
  <c r="AI69" i="46"/>
  <c r="AH69" i="46"/>
  <c r="AG69" i="46"/>
  <c r="AF69" i="46"/>
  <c r="AE69" i="46"/>
  <c r="AD69" i="46"/>
  <c r="AC69" i="46"/>
  <c r="AL44" i="46"/>
  <c r="AK44" i="46"/>
  <c r="AJ44" i="46"/>
  <c r="AI44" i="46"/>
  <c r="AH44" i="46"/>
  <c r="AG44" i="46"/>
  <c r="AF44" i="46"/>
  <c r="AE44" i="46"/>
  <c r="AD44" i="46"/>
  <c r="AC44"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L736" i="79"/>
  <c r="AK736" i="79"/>
  <c r="AJ736" i="79"/>
  <c r="AI736" i="79"/>
  <c r="AH736" i="79"/>
  <c r="AG736" i="79"/>
  <c r="AF736" i="79"/>
  <c r="AE736" i="79"/>
  <c r="AD736" i="79"/>
  <c r="AC736" i="79"/>
  <c r="AL733" i="79"/>
  <c r="AK733" i="79"/>
  <c r="AJ733" i="79"/>
  <c r="AI733" i="79"/>
  <c r="AH733" i="79"/>
  <c r="AG733" i="79"/>
  <c r="AF733" i="79"/>
  <c r="AE733" i="79"/>
  <c r="AD733" i="79"/>
  <c r="AC733" i="79"/>
  <c r="AL730" i="79"/>
  <c r="AK730" i="79"/>
  <c r="AJ730" i="79"/>
  <c r="AI730" i="79"/>
  <c r="AH730" i="79"/>
  <c r="AG730" i="79"/>
  <c r="AF730" i="79"/>
  <c r="AE730" i="79"/>
  <c r="AD730" i="79"/>
  <c r="AC730" i="79"/>
  <c r="AL727" i="79"/>
  <c r="AK727" i="79"/>
  <c r="AJ727" i="79"/>
  <c r="AI727" i="79"/>
  <c r="AH727" i="79"/>
  <c r="AG727" i="79"/>
  <c r="AF727" i="79"/>
  <c r="AE727" i="79"/>
  <c r="AD727" i="79"/>
  <c r="AC727" i="79"/>
  <c r="AL724" i="79"/>
  <c r="AK724" i="79"/>
  <c r="AJ724" i="79"/>
  <c r="AI724" i="79"/>
  <c r="AH724" i="79"/>
  <c r="AG724" i="79"/>
  <c r="AF724" i="79"/>
  <c r="AE724" i="79"/>
  <c r="AD724" i="79"/>
  <c r="AC724" i="79"/>
  <c r="AL721" i="79"/>
  <c r="AK721" i="79"/>
  <c r="AJ721" i="79"/>
  <c r="AI721" i="79"/>
  <c r="AH721" i="79"/>
  <c r="AG721" i="79"/>
  <c r="AF721" i="79"/>
  <c r="AE721" i="79"/>
  <c r="AD721" i="79"/>
  <c r="AC721" i="79"/>
  <c r="AL718" i="79"/>
  <c r="AK718" i="79"/>
  <c r="AJ718" i="79"/>
  <c r="AI718" i="79"/>
  <c r="AH718" i="79"/>
  <c r="AG718" i="79"/>
  <c r="AF718" i="79"/>
  <c r="AE718" i="79"/>
  <c r="AD718" i="79"/>
  <c r="AC718" i="79"/>
  <c r="AL715" i="79"/>
  <c r="AK715" i="79"/>
  <c r="AJ715" i="79"/>
  <c r="AI715" i="79"/>
  <c r="AH715" i="79"/>
  <c r="AG715" i="79"/>
  <c r="AF715" i="79"/>
  <c r="AE715" i="79"/>
  <c r="AD715" i="79"/>
  <c r="AC715" i="79"/>
  <c r="AL712" i="79"/>
  <c r="AK712" i="79"/>
  <c r="AJ712" i="79"/>
  <c r="AI712" i="79"/>
  <c r="AH712" i="79"/>
  <c r="AG712" i="79"/>
  <c r="AF712" i="79"/>
  <c r="AE712" i="79"/>
  <c r="AD712" i="79"/>
  <c r="AC712" i="79"/>
  <c r="AL709" i="79"/>
  <c r="AK709" i="79"/>
  <c r="AJ709" i="79"/>
  <c r="AI709" i="79"/>
  <c r="AH709" i="79"/>
  <c r="AG709" i="79"/>
  <c r="AF709" i="79"/>
  <c r="AE709" i="79"/>
  <c r="AD709" i="79"/>
  <c r="AC709" i="79"/>
  <c r="AL706" i="79"/>
  <c r="AK706" i="79"/>
  <c r="AJ706" i="79"/>
  <c r="AI706" i="79"/>
  <c r="AH706" i="79"/>
  <c r="AG706" i="79"/>
  <c r="AF706" i="79"/>
  <c r="AE706" i="79"/>
  <c r="AD706" i="79"/>
  <c r="AC706" i="79"/>
  <c r="AL703" i="79"/>
  <c r="AK703" i="79"/>
  <c r="AJ703" i="79"/>
  <c r="AI703" i="79"/>
  <c r="AH703" i="79"/>
  <c r="AG703" i="79"/>
  <c r="AF703" i="79"/>
  <c r="AE703" i="79"/>
  <c r="AD703" i="79"/>
  <c r="AC703" i="79"/>
  <c r="AL699" i="79"/>
  <c r="AK699" i="79"/>
  <c r="AJ699" i="79"/>
  <c r="AI699" i="79"/>
  <c r="AH699" i="79"/>
  <c r="AG699" i="79"/>
  <c r="AL696" i="79"/>
  <c r="AK696" i="79"/>
  <c r="AJ696" i="79"/>
  <c r="AI696" i="79"/>
  <c r="AH696" i="79"/>
  <c r="AG696" i="79"/>
  <c r="AF696" i="79"/>
  <c r="AE696" i="79"/>
  <c r="AD696" i="79"/>
  <c r="AC696" i="79"/>
  <c r="AL693" i="79"/>
  <c r="AK693" i="79"/>
  <c r="AJ693" i="79"/>
  <c r="AI693" i="79"/>
  <c r="AH693" i="79"/>
  <c r="AG693" i="79"/>
  <c r="AF693" i="79"/>
  <c r="AE693" i="79"/>
  <c r="AD693" i="79"/>
  <c r="AC693" i="79"/>
  <c r="AL689" i="79"/>
  <c r="AK689" i="79"/>
  <c r="AJ689" i="79"/>
  <c r="AI689" i="79"/>
  <c r="AH689" i="79"/>
  <c r="AG689" i="79"/>
  <c r="AL686" i="79"/>
  <c r="AK686" i="79"/>
  <c r="AJ686" i="79"/>
  <c r="AI686" i="79"/>
  <c r="AH686" i="79"/>
  <c r="AG686" i="79"/>
  <c r="AL683" i="79"/>
  <c r="AK683" i="79"/>
  <c r="AJ683" i="79"/>
  <c r="AI683" i="79"/>
  <c r="AH683" i="79"/>
  <c r="AG683" i="79"/>
  <c r="AL680" i="79"/>
  <c r="AK680" i="79"/>
  <c r="AJ680" i="79"/>
  <c r="AI680" i="79"/>
  <c r="AH680" i="79"/>
  <c r="AG680" i="79"/>
  <c r="AL677" i="79"/>
  <c r="AK677" i="79"/>
  <c r="AJ677" i="79"/>
  <c r="AI677" i="79"/>
  <c r="AH677" i="79"/>
  <c r="AG677" i="79"/>
  <c r="AL674" i="79"/>
  <c r="AK674" i="79"/>
  <c r="AJ674" i="79"/>
  <c r="AI674" i="79"/>
  <c r="AH674" i="79"/>
  <c r="AG674" i="79"/>
  <c r="AL671" i="79"/>
  <c r="AK671" i="79"/>
  <c r="AJ671" i="79"/>
  <c r="AI671" i="79"/>
  <c r="AH671" i="79"/>
  <c r="AG671" i="79"/>
  <c r="AF671" i="79"/>
  <c r="AE671" i="79"/>
  <c r="AD671" i="79"/>
  <c r="AC671" i="79"/>
  <c r="AL668" i="79"/>
  <c r="AK668" i="79"/>
  <c r="AJ668" i="79"/>
  <c r="AI668" i="79"/>
  <c r="AH668" i="79"/>
  <c r="AG668" i="79"/>
  <c r="AL664" i="79"/>
  <c r="AK664" i="79"/>
  <c r="AJ664" i="79"/>
  <c r="AI664" i="79"/>
  <c r="AH664" i="79"/>
  <c r="AG664" i="79"/>
  <c r="AL661" i="79"/>
  <c r="AK661" i="79"/>
  <c r="AJ661" i="79"/>
  <c r="AI661" i="79"/>
  <c r="AH661" i="79"/>
  <c r="AG661" i="79"/>
  <c r="AL658" i="79"/>
  <c r="AK658" i="79"/>
  <c r="AJ658" i="79"/>
  <c r="AI658" i="79"/>
  <c r="AH658" i="79"/>
  <c r="AG658" i="79"/>
  <c r="AL655" i="79"/>
  <c r="AK655" i="79"/>
  <c r="AJ655" i="79"/>
  <c r="AI655" i="79"/>
  <c r="AH655" i="79"/>
  <c r="AG655" i="79"/>
  <c r="AL630" i="79"/>
  <c r="AK630" i="79"/>
  <c r="AJ630" i="79"/>
  <c r="AI630" i="79"/>
  <c r="AH630" i="79"/>
  <c r="AG630" i="79"/>
  <c r="AL626" i="79"/>
  <c r="AK626" i="79"/>
  <c r="AJ626" i="79"/>
  <c r="AI626" i="79"/>
  <c r="AH626" i="79"/>
  <c r="AG626" i="79"/>
  <c r="AF626" i="79"/>
  <c r="AL623" i="79"/>
  <c r="AK623" i="79"/>
  <c r="AJ623" i="79"/>
  <c r="AI623" i="79"/>
  <c r="AH623" i="79"/>
  <c r="AG623" i="79"/>
  <c r="AL620" i="79"/>
  <c r="AK620" i="79"/>
  <c r="AJ620" i="79"/>
  <c r="AI620" i="79"/>
  <c r="AH620" i="79"/>
  <c r="AG620" i="79"/>
  <c r="AL616" i="79"/>
  <c r="AK616" i="79"/>
  <c r="AJ616" i="79"/>
  <c r="AI616" i="79"/>
  <c r="AH616" i="79"/>
  <c r="AG616" i="79"/>
  <c r="AL613" i="79"/>
  <c r="AK613" i="79"/>
  <c r="AJ613" i="79"/>
  <c r="AI613" i="79"/>
  <c r="AH613" i="79"/>
  <c r="AG613" i="79"/>
  <c r="AF613" i="79"/>
  <c r="AE613" i="79"/>
  <c r="AL610" i="79"/>
  <c r="AK610" i="79"/>
  <c r="AJ610" i="79"/>
  <c r="AI610" i="79"/>
  <c r="AH610" i="79"/>
  <c r="AG610" i="79"/>
  <c r="AF610" i="79"/>
  <c r="AE610" i="79"/>
  <c r="AL607" i="79"/>
  <c r="AK607" i="79"/>
  <c r="AJ607" i="79"/>
  <c r="AI607" i="79"/>
  <c r="AH607" i="79"/>
  <c r="AG607" i="79"/>
  <c r="AF607" i="79"/>
  <c r="AE607" i="79"/>
  <c r="AL604" i="79"/>
  <c r="AK604" i="79"/>
  <c r="AJ604" i="79"/>
  <c r="AI604" i="79"/>
  <c r="AH604" i="79"/>
  <c r="AG604" i="79"/>
  <c r="AF604" i="79"/>
  <c r="AE604" i="79"/>
  <c r="AL600" i="79"/>
  <c r="AK600" i="79"/>
  <c r="AJ600" i="79"/>
  <c r="AI600" i="79"/>
  <c r="AH600" i="79"/>
  <c r="AG600" i="79"/>
  <c r="AF600" i="79"/>
  <c r="AE600" i="79"/>
  <c r="AL597" i="79"/>
  <c r="AK597" i="79"/>
  <c r="AJ597" i="79"/>
  <c r="AI597" i="79"/>
  <c r="AH597" i="79"/>
  <c r="AG597" i="79"/>
  <c r="AF597" i="79"/>
  <c r="AE597" i="79"/>
  <c r="AL594" i="79"/>
  <c r="AK594" i="79"/>
  <c r="AJ594" i="79"/>
  <c r="AI594" i="79"/>
  <c r="AH594" i="79"/>
  <c r="AG594" i="79"/>
  <c r="AF594" i="79"/>
  <c r="AE594" i="79"/>
  <c r="AL591" i="79"/>
  <c r="AK591" i="79"/>
  <c r="AJ591" i="79"/>
  <c r="AI591" i="79"/>
  <c r="AH591" i="79"/>
  <c r="AG591" i="79"/>
  <c r="AF591" i="79"/>
  <c r="AE591" i="79"/>
  <c r="AL588" i="79"/>
  <c r="AK588" i="79"/>
  <c r="AJ588" i="79"/>
  <c r="AI588" i="79"/>
  <c r="AH588" i="79"/>
  <c r="AG588" i="79"/>
  <c r="AF588" i="79"/>
  <c r="AE588" i="79"/>
  <c r="AD588" i="79"/>
  <c r="AL559" i="79"/>
  <c r="AK559" i="79"/>
  <c r="AJ559" i="79"/>
  <c r="AI559" i="79"/>
  <c r="AH559" i="79"/>
  <c r="AG559" i="79"/>
  <c r="AF559" i="79"/>
  <c r="AE559" i="79"/>
  <c r="AD559" i="79"/>
  <c r="AC559" i="79"/>
  <c r="AL556" i="79"/>
  <c r="AK556" i="79"/>
  <c r="AJ556" i="79"/>
  <c r="AI556" i="79"/>
  <c r="AH556" i="79"/>
  <c r="AG556" i="79"/>
  <c r="AF556" i="79"/>
  <c r="AE556" i="79"/>
  <c r="AD556" i="79"/>
  <c r="AC556" i="79"/>
  <c r="AL553" i="79"/>
  <c r="AK553" i="79"/>
  <c r="AJ553" i="79"/>
  <c r="AI553" i="79"/>
  <c r="AH553" i="79"/>
  <c r="AG553" i="79"/>
  <c r="AF553" i="79"/>
  <c r="AE553" i="79"/>
  <c r="AD553" i="79"/>
  <c r="AC553" i="79"/>
  <c r="AL550" i="79"/>
  <c r="AK550" i="79"/>
  <c r="AJ550" i="79"/>
  <c r="AI550" i="79"/>
  <c r="AH550" i="79"/>
  <c r="AG550" i="79"/>
  <c r="AF550" i="79"/>
  <c r="AE550" i="79"/>
  <c r="AD550" i="79"/>
  <c r="AC550" i="79"/>
  <c r="AL547" i="79"/>
  <c r="AK547" i="79"/>
  <c r="AJ547" i="79"/>
  <c r="AI547" i="79"/>
  <c r="AH547" i="79"/>
  <c r="AG547" i="79"/>
  <c r="AF547" i="79"/>
  <c r="AE547" i="79"/>
  <c r="AD547" i="79"/>
  <c r="AC547" i="79"/>
  <c r="AL544" i="79"/>
  <c r="AK544" i="79"/>
  <c r="AJ544" i="79"/>
  <c r="AI544" i="79"/>
  <c r="AH544" i="79"/>
  <c r="AG544" i="79"/>
  <c r="AF544" i="79"/>
  <c r="AE544" i="79"/>
  <c r="AD544" i="79"/>
  <c r="AC544" i="79"/>
  <c r="AL541" i="79"/>
  <c r="AK541" i="79"/>
  <c r="AJ541" i="79"/>
  <c r="AI541" i="79"/>
  <c r="AH541" i="79"/>
  <c r="AG541" i="79"/>
  <c r="AF541" i="79"/>
  <c r="AE541" i="79"/>
  <c r="AD541" i="79"/>
  <c r="AC541" i="79"/>
  <c r="AL538" i="79"/>
  <c r="AK538" i="79"/>
  <c r="AJ538" i="79"/>
  <c r="AI538" i="79"/>
  <c r="AH538" i="79"/>
  <c r="AG538" i="79"/>
  <c r="AF538" i="79"/>
  <c r="AE538" i="79"/>
  <c r="AD538" i="79"/>
  <c r="AC538" i="79"/>
  <c r="AL535" i="79"/>
  <c r="AK535" i="79"/>
  <c r="AJ535" i="79"/>
  <c r="AI535" i="79"/>
  <c r="AH535" i="79"/>
  <c r="AG535" i="79"/>
  <c r="AF535" i="79"/>
  <c r="AE535" i="79"/>
  <c r="AD535" i="79"/>
  <c r="AC535" i="79"/>
  <c r="AL532" i="79"/>
  <c r="AK532" i="79"/>
  <c r="AJ532" i="79"/>
  <c r="AI532" i="79"/>
  <c r="AH532" i="79"/>
  <c r="AG532" i="79"/>
  <c r="AF532" i="79"/>
  <c r="AE532" i="79"/>
  <c r="AD532" i="79"/>
  <c r="AC532" i="79"/>
  <c r="AL529" i="79"/>
  <c r="AK529" i="79"/>
  <c r="AJ529" i="79"/>
  <c r="AI529" i="79"/>
  <c r="AH529" i="79"/>
  <c r="AG529" i="79"/>
  <c r="AF529" i="79"/>
  <c r="AE529" i="79"/>
  <c r="AD529" i="79"/>
  <c r="AC529" i="79"/>
  <c r="AL526" i="79"/>
  <c r="AK526" i="79"/>
  <c r="AJ526" i="79"/>
  <c r="AI526" i="79"/>
  <c r="AH526" i="79"/>
  <c r="AG526" i="79"/>
  <c r="AF526" i="79"/>
  <c r="AE526" i="79"/>
  <c r="AD526" i="79"/>
  <c r="AC526" i="79"/>
  <c r="AL523" i="79"/>
  <c r="AK523" i="79"/>
  <c r="AJ523" i="79"/>
  <c r="AI523" i="79"/>
  <c r="AH523" i="79"/>
  <c r="AG523" i="79"/>
  <c r="AF523" i="79"/>
  <c r="AE523" i="79"/>
  <c r="AD523" i="79"/>
  <c r="AC523" i="79"/>
  <c r="AL520" i="79"/>
  <c r="AK520" i="79"/>
  <c r="AJ520" i="79"/>
  <c r="AI520" i="79"/>
  <c r="AH520" i="79"/>
  <c r="AG520" i="79"/>
  <c r="AF520" i="79"/>
  <c r="AE520" i="79"/>
  <c r="AD520" i="79"/>
  <c r="AC520" i="79"/>
  <c r="AL516" i="79"/>
  <c r="AK516" i="79"/>
  <c r="AJ516" i="79"/>
  <c r="AI516" i="79"/>
  <c r="AH516" i="79"/>
  <c r="AG516" i="79"/>
  <c r="AF516" i="79"/>
  <c r="AE516" i="79"/>
  <c r="AD516" i="79"/>
  <c r="AC516" i="79"/>
  <c r="AL513" i="79"/>
  <c r="AK513" i="79"/>
  <c r="AJ513" i="79"/>
  <c r="AI513" i="79"/>
  <c r="AH513" i="79"/>
  <c r="AG513" i="79"/>
  <c r="AF513" i="79"/>
  <c r="AE513" i="79"/>
  <c r="AD513" i="79"/>
  <c r="AC513" i="79"/>
  <c r="AL510" i="79"/>
  <c r="AK510" i="79"/>
  <c r="AJ510" i="79"/>
  <c r="AI510" i="79"/>
  <c r="AH510" i="79"/>
  <c r="AG510" i="79"/>
  <c r="AF510" i="79"/>
  <c r="AE510" i="79"/>
  <c r="AD510" i="79"/>
  <c r="AC510" i="79"/>
  <c r="AL506" i="79"/>
  <c r="AK506" i="79"/>
  <c r="AJ506" i="79"/>
  <c r="AI506" i="79"/>
  <c r="AH506" i="79"/>
  <c r="AG506" i="79"/>
  <c r="AF506" i="79"/>
  <c r="AE506" i="79"/>
  <c r="AD506" i="79"/>
  <c r="AC506" i="79"/>
  <c r="AL503" i="79"/>
  <c r="AK503" i="79"/>
  <c r="AJ503" i="79"/>
  <c r="AI503" i="79"/>
  <c r="AH503" i="79"/>
  <c r="AG503" i="79"/>
  <c r="AF503" i="79"/>
  <c r="AE503" i="79"/>
  <c r="AD503" i="79"/>
  <c r="AC503" i="79"/>
  <c r="AL500" i="79"/>
  <c r="AK500" i="79"/>
  <c r="AJ500" i="79"/>
  <c r="AI500" i="79"/>
  <c r="AH500" i="79"/>
  <c r="AG500" i="79"/>
  <c r="AF500" i="79"/>
  <c r="AE500" i="79"/>
  <c r="AD500" i="79"/>
  <c r="AC500" i="79"/>
  <c r="AL497" i="79"/>
  <c r="AK497" i="79"/>
  <c r="AJ497" i="79"/>
  <c r="AI497" i="79"/>
  <c r="AH497" i="79"/>
  <c r="AG497" i="79"/>
  <c r="AF497" i="79"/>
  <c r="AE497" i="79"/>
  <c r="AD497" i="79"/>
  <c r="AC497" i="79"/>
  <c r="AL494" i="79"/>
  <c r="AK494" i="79"/>
  <c r="AJ494" i="79"/>
  <c r="AI494" i="79"/>
  <c r="AH494" i="79"/>
  <c r="AG494" i="79"/>
  <c r="AF494" i="79"/>
  <c r="AE494" i="79"/>
  <c r="AD494" i="79"/>
  <c r="AC494" i="79"/>
  <c r="AL491" i="79"/>
  <c r="AK491" i="79"/>
  <c r="AJ491" i="79"/>
  <c r="AI491" i="79"/>
  <c r="AH491" i="79"/>
  <c r="AG491" i="79"/>
  <c r="AF491" i="79"/>
  <c r="AE491" i="79"/>
  <c r="AD491" i="79"/>
  <c r="AC491" i="79"/>
  <c r="AL488" i="79"/>
  <c r="AK488" i="79"/>
  <c r="AJ488" i="79"/>
  <c r="AI488" i="79"/>
  <c r="AH488" i="79"/>
  <c r="AG488" i="79"/>
  <c r="AF488" i="79"/>
  <c r="AE488" i="79"/>
  <c r="AD488" i="79"/>
  <c r="AC488" i="79"/>
  <c r="AL485" i="79"/>
  <c r="AK485" i="79"/>
  <c r="AJ485" i="79"/>
  <c r="AI485" i="79"/>
  <c r="AH485" i="79"/>
  <c r="AG485" i="79"/>
  <c r="AF485" i="79"/>
  <c r="AE485" i="79"/>
  <c r="AD485" i="79"/>
  <c r="AC485" i="79"/>
  <c r="AL481" i="79"/>
  <c r="AK481" i="79"/>
  <c r="AJ481" i="79"/>
  <c r="AI481" i="79"/>
  <c r="AH481" i="79"/>
  <c r="AG481" i="79"/>
  <c r="AF481" i="79"/>
  <c r="AE481" i="79"/>
  <c r="AD481" i="79"/>
  <c r="AC481" i="79"/>
  <c r="AL478" i="79"/>
  <c r="AK478" i="79"/>
  <c r="AJ478" i="79"/>
  <c r="AI478" i="79"/>
  <c r="AH478" i="79"/>
  <c r="AG478" i="79"/>
  <c r="AF478" i="79"/>
  <c r="AE478" i="79"/>
  <c r="AD478" i="79"/>
  <c r="AC478" i="79"/>
  <c r="AL475" i="79"/>
  <c r="AK475" i="79"/>
  <c r="AJ475" i="79"/>
  <c r="AI475" i="79"/>
  <c r="AH475" i="79"/>
  <c r="AG475" i="79"/>
  <c r="AF475" i="79"/>
  <c r="AE475" i="79"/>
  <c r="AD475" i="79"/>
  <c r="AC475" i="79"/>
  <c r="AL472" i="79"/>
  <c r="AK472" i="79"/>
  <c r="AJ472" i="79"/>
  <c r="AI472" i="79"/>
  <c r="AH472" i="79"/>
  <c r="AG472" i="79"/>
  <c r="AF472" i="79"/>
  <c r="AE472" i="79"/>
  <c r="AD472" i="79"/>
  <c r="AC472" i="79"/>
  <c r="AL447" i="79"/>
  <c r="AK447" i="79"/>
  <c r="AJ447" i="79"/>
  <c r="AI447" i="79"/>
  <c r="AH447" i="79"/>
  <c r="AG447" i="79"/>
  <c r="AF447" i="79"/>
  <c r="AE447" i="79"/>
  <c r="AD447" i="79"/>
  <c r="AC447" i="79"/>
  <c r="AL443" i="79"/>
  <c r="AK443" i="79"/>
  <c r="AJ443" i="79"/>
  <c r="AI443" i="79"/>
  <c r="AH443" i="79"/>
  <c r="AG443" i="79"/>
  <c r="AF443" i="79"/>
  <c r="AE443" i="79"/>
  <c r="AD443" i="79"/>
  <c r="AC443" i="79"/>
  <c r="AL440" i="79"/>
  <c r="AK440" i="79"/>
  <c r="AJ440" i="79"/>
  <c r="AI440" i="79"/>
  <c r="AH440" i="79"/>
  <c r="AG440" i="79"/>
  <c r="AF440" i="79"/>
  <c r="AE440" i="79"/>
  <c r="AD440" i="79"/>
  <c r="AC440" i="79"/>
  <c r="AL437" i="79"/>
  <c r="AK437" i="79"/>
  <c r="AJ437" i="79"/>
  <c r="AI437" i="79"/>
  <c r="AH437" i="79"/>
  <c r="AG437" i="79"/>
  <c r="AF437" i="79"/>
  <c r="AE437" i="79"/>
  <c r="AD437" i="79"/>
  <c r="AC437" i="79"/>
  <c r="AL433" i="79"/>
  <c r="AK433" i="79"/>
  <c r="AJ433" i="79"/>
  <c r="AI433" i="79"/>
  <c r="AH433" i="79"/>
  <c r="AG433" i="79"/>
  <c r="AF433" i="79"/>
  <c r="AE433" i="79"/>
  <c r="AD433" i="79"/>
  <c r="AC433" i="79"/>
  <c r="AL430" i="79"/>
  <c r="AK430" i="79"/>
  <c r="AJ430" i="79"/>
  <c r="AI430" i="79"/>
  <c r="AH430" i="79"/>
  <c r="AG430" i="79"/>
  <c r="AF430" i="79"/>
  <c r="AE430" i="79"/>
  <c r="AD430" i="79"/>
  <c r="AC430" i="79"/>
  <c r="AL427" i="79"/>
  <c r="AK427" i="79"/>
  <c r="AJ427" i="79"/>
  <c r="AI427" i="79"/>
  <c r="AH427" i="79"/>
  <c r="AG427" i="79"/>
  <c r="AF427" i="79"/>
  <c r="AE427" i="79"/>
  <c r="AD427" i="79"/>
  <c r="AC427" i="79"/>
  <c r="AL424" i="79"/>
  <c r="AK424" i="79"/>
  <c r="AJ424" i="79"/>
  <c r="AI424" i="79"/>
  <c r="AH424" i="79"/>
  <c r="AG424" i="79"/>
  <c r="AF424" i="79"/>
  <c r="AE424" i="79"/>
  <c r="AD424" i="79"/>
  <c r="AC424" i="79"/>
  <c r="AL421" i="79"/>
  <c r="AK421" i="79"/>
  <c r="AJ421" i="79"/>
  <c r="AI421" i="79"/>
  <c r="AH421" i="79"/>
  <c r="AG421" i="79"/>
  <c r="AF421" i="79"/>
  <c r="AE421" i="79"/>
  <c r="AD421" i="79"/>
  <c r="AC421" i="79"/>
  <c r="AL417" i="79"/>
  <c r="AK417" i="79"/>
  <c r="AJ417" i="79"/>
  <c r="AI417" i="79"/>
  <c r="AH417" i="79"/>
  <c r="AG417" i="79"/>
  <c r="AF417" i="79"/>
  <c r="AE417" i="79"/>
  <c r="AD417" i="79"/>
  <c r="AC417" i="79"/>
  <c r="AL414" i="79"/>
  <c r="AK414" i="79"/>
  <c r="AJ414" i="79"/>
  <c r="AI414" i="79"/>
  <c r="AH414" i="79"/>
  <c r="AG414" i="79"/>
  <c r="AF414" i="79"/>
  <c r="AE414" i="79"/>
  <c r="AD414" i="79"/>
  <c r="AC414" i="79"/>
  <c r="AL411" i="79"/>
  <c r="AK411" i="79"/>
  <c r="AJ411" i="79"/>
  <c r="AI411" i="79"/>
  <c r="AH411" i="79"/>
  <c r="AG411" i="79"/>
  <c r="AF411" i="79"/>
  <c r="AE411" i="79"/>
  <c r="AD411" i="79"/>
  <c r="AC411" i="79"/>
  <c r="AL408" i="79"/>
  <c r="AK408" i="79"/>
  <c r="AJ408" i="79"/>
  <c r="AI408" i="79"/>
  <c r="AH408" i="79"/>
  <c r="AG408" i="79"/>
  <c r="AF408" i="79"/>
  <c r="AE408" i="79"/>
  <c r="AD408" i="79"/>
  <c r="AC408" i="79"/>
  <c r="AL405" i="79"/>
  <c r="AK405" i="79"/>
  <c r="AJ405" i="79"/>
  <c r="AI405" i="79"/>
  <c r="AH405" i="79"/>
  <c r="AG405" i="79"/>
  <c r="AF405" i="79"/>
  <c r="AE405" i="79"/>
  <c r="AD405" i="79"/>
  <c r="AC405" i="79"/>
  <c r="AL376" i="79"/>
  <c r="AK376" i="79"/>
  <c r="AJ376" i="79"/>
  <c r="AI376" i="79"/>
  <c r="AH376" i="79"/>
  <c r="AG376" i="79"/>
  <c r="AF376" i="79"/>
  <c r="AE376" i="79"/>
  <c r="AD376" i="79"/>
  <c r="AC376" i="79"/>
  <c r="AL373" i="79"/>
  <c r="AK373" i="79"/>
  <c r="AJ373" i="79"/>
  <c r="AI373" i="79"/>
  <c r="AH373" i="79"/>
  <c r="AG373" i="79"/>
  <c r="AF373" i="79"/>
  <c r="AE373" i="79"/>
  <c r="AD373" i="79"/>
  <c r="AC373" i="79"/>
  <c r="AL370" i="79"/>
  <c r="AK370" i="79"/>
  <c r="AJ370" i="79"/>
  <c r="AI370" i="79"/>
  <c r="AH370" i="79"/>
  <c r="AG370" i="79"/>
  <c r="AF370" i="79"/>
  <c r="AE370" i="79"/>
  <c r="AD370" i="79"/>
  <c r="AC370" i="79"/>
  <c r="AL367" i="79"/>
  <c r="AK367" i="79"/>
  <c r="AJ367" i="79"/>
  <c r="AI367" i="79"/>
  <c r="AH367" i="79"/>
  <c r="AG367" i="79"/>
  <c r="AF367" i="79"/>
  <c r="AE367" i="79"/>
  <c r="AD367" i="79"/>
  <c r="AC367" i="79"/>
  <c r="AL364" i="79"/>
  <c r="AK364" i="79"/>
  <c r="AJ364" i="79"/>
  <c r="AI364" i="79"/>
  <c r="AH364" i="79"/>
  <c r="AG364" i="79"/>
  <c r="AF364" i="79"/>
  <c r="AE364" i="79"/>
  <c r="AD364" i="79"/>
  <c r="AC364" i="79"/>
  <c r="AL361" i="79"/>
  <c r="AK361" i="79"/>
  <c r="AJ361" i="79"/>
  <c r="AI361" i="79"/>
  <c r="AH361" i="79"/>
  <c r="AG361" i="79"/>
  <c r="AF361" i="79"/>
  <c r="AE361" i="79"/>
  <c r="AD361" i="79"/>
  <c r="AC361" i="79"/>
  <c r="AL358" i="79"/>
  <c r="AK358" i="79"/>
  <c r="AJ358" i="79"/>
  <c r="AI358" i="79"/>
  <c r="AH358" i="79"/>
  <c r="AG358" i="79"/>
  <c r="AF358" i="79"/>
  <c r="AE358" i="79"/>
  <c r="AD358" i="79"/>
  <c r="AC358" i="79"/>
  <c r="AL355" i="79"/>
  <c r="AK355" i="79"/>
  <c r="AJ355" i="79"/>
  <c r="AI355" i="79"/>
  <c r="AH355" i="79"/>
  <c r="AG355" i="79"/>
  <c r="AF355" i="79"/>
  <c r="AE355" i="79"/>
  <c r="AD355" i="79"/>
  <c r="AC355" i="79"/>
  <c r="AL352" i="79"/>
  <c r="AK352" i="79"/>
  <c r="AJ352" i="79"/>
  <c r="AI352" i="79"/>
  <c r="AH352" i="79"/>
  <c r="AG352" i="79"/>
  <c r="AF352" i="79"/>
  <c r="AE352" i="79"/>
  <c r="AD352" i="79"/>
  <c r="AC352" i="79"/>
  <c r="AL349" i="79"/>
  <c r="AK349" i="79"/>
  <c r="AJ349" i="79"/>
  <c r="AI349" i="79"/>
  <c r="AH349" i="79"/>
  <c r="AG349" i="79"/>
  <c r="AF349" i="79"/>
  <c r="AE349" i="79"/>
  <c r="AD349" i="79"/>
  <c r="AC349" i="79"/>
  <c r="AL346" i="79"/>
  <c r="AK346" i="79"/>
  <c r="AJ346" i="79"/>
  <c r="AI346" i="79"/>
  <c r="AH346" i="79"/>
  <c r="AG346" i="79"/>
  <c r="AF346" i="79"/>
  <c r="AE346" i="79"/>
  <c r="AD346" i="79"/>
  <c r="AC346" i="79"/>
  <c r="AL343" i="79"/>
  <c r="AK343" i="79"/>
  <c r="AJ343" i="79"/>
  <c r="AI343" i="79"/>
  <c r="AH343" i="79"/>
  <c r="AG343" i="79"/>
  <c r="AF343" i="79"/>
  <c r="AE343" i="79"/>
  <c r="AD343" i="79"/>
  <c r="AC343" i="79"/>
  <c r="AL340" i="79"/>
  <c r="AK340" i="79"/>
  <c r="AJ340" i="79"/>
  <c r="AI340" i="79"/>
  <c r="AH340" i="79"/>
  <c r="AG340" i="79"/>
  <c r="AF340" i="79"/>
  <c r="AE340" i="79"/>
  <c r="AD340" i="79"/>
  <c r="AC340" i="79"/>
  <c r="AL337" i="79"/>
  <c r="AK337" i="79"/>
  <c r="AJ337" i="79"/>
  <c r="AI337" i="79"/>
  <c r="AH337" i="79"/>
  <c r="AG337" i="79"/>
  <c r="AF337" i="79"/>
  <c r="AE337" i="79"/>
  <c r="AD337" i="79"/>
  <c r="AC337" i="79"/>
  <c r="AL333" i="79"/>
  <c r="AK333" i="79"/>
  <c r="AJ333" i="79"/>
  <c r="AI333" i="79"/>
  <c r="AH333" i="79"/>
  <c r="AG333" i="79"/>
  <c r="AF333" i="79"/>
  <c r="AE333" i="79"/>
  <c r="AD333" i="79"/>
  <c r="AC333" i="79"/>
  <c r="AL330" i="79"/>
  <c r="AK330" i="79"/>
  <c r="AJ330" i="79"/>
  <c r="AI330" i="79"/>
  <c r="AH330" i="79"/>
  <c r="AG330" i="79"/>
  <c r="AF330" i="79"/>
  <c r="AE330" i="79"/>
  <c r="AD330" i="79"/>
  <c r="AC330" i="79"/>
  <c r="AL327" i="79"/>
  <c r="AK327" i="79"/>
  <c r="AJ327" i="79"/>
  <c r="AI327" i="79"/>
  <c r="AH327" i="79"/>
  <c r="AG327" i="79"/>
  <c r="AF327" i="79"/>
  <c r="AE327" i="79"/>
  <c r="AD327" i="79"/>
  <c r="AC327" i="79"/>
  <c r="AL323" i="79"/>
  <c r="AK323" i="79"/>
  <c r="AJ323" i="79"/>
  <c r="AI323" i="79"/>
  <c r="AH323" i="79"/>
  <c r="AG323" i="79"/>
  <c r="AF323" i="79"/>
  <c r="AE323" i="79"/>
  <c r="AD323" i="79"/>
  <c r="AC323" i="79"/>
  <c r="AL320" i="79"/>
  <c r="AK320" i="79"/>
  <c r="AJ320" i="79"/>
  <c r="AI320" i="79"/>
  <c r="AH320" i="79"/>
  <c r="AG320" i="79"/>
  <c r="AF320" i="79"/>
  <c r="AE320" i="79"/>
  <c r="AD320" i="79"/>
  <c r="AC320" i="79"/>
  <c r="AL317" i="79"/>
  <c r="AK317" i="79"/>
  <c r="AJ317" i="79"/>
  <c r="AI317" i="79"/>
  <c r="AH317" i="79"/>
  <c r="AG317" i="79"/>
  <c r="AF317" i="79"/>
  <c r="AE317" i="79"/>
  <c r="AD317" i="79"/>
  <c r="AC317" i="79"/>
  <c r="AL314" i="79"/>
  <c r="AK314" i="79"/>
  <c r="AJ314" i="79"/>
  <c r="AI314" i="79"/>
  <c r="AH314" i="79"/>
  <c r="AG314" i="79"/>
  <c r="AF314" i="79"/>
  <c r="AE314" i="79"/>
  <c r="AD314" i="79"/>
  <c r="AC314" i="79"/>
  <c r="AL311" i="79"/>
  <c r="AK311" i="79"/>
  <c r="AJ311" i="79"/>
  <c r="AI311" i="79"/>
  <c r="AH311" i="79"/>
  <c r="AG311" i="79"/>
  <c r="AF311" i="79"/>
  <c r="AE311" i="79"/>
  <c r="AD311" i="79"/>
  <c r="AC311" i="79"/>
  <c r="AL308" i="79"/>
  <c r="AK308" i="79"/>
  <c r="AJ308" i="79"/>
  <c r="AI308" i="79"/>
  <c r="AH308" i="79"/>
  <c r="AG308" i="79"/>
  <c r="AF308" i="79"/>
  <c r="AE308" i="79"/>
  <c r="AD308" i="79"/>
  <c r="AC308" i="79"/>
  <c r="AL305" i="79"/>
  <c r="AK305" i="79"/>
  <c r="AJ305" i="79"/>
  <c r="AI305" i="79"/>
  <c r="AH305" i="79"/>
  <c r="AG305" i="79"/>
  <c r="AF305" i="79"/>
  <c r="AE305" i="79"/>
  <c r="AD305" i="79"/>
  <c r="AC305" i="79"/>
  <c r="AL302" i="79"/>
  <c r="AK302" i="79"/>
  <c r="AJ302" i="79"/>
  <c r="AI302" i="79"/>
  <c r="AH302" i="79"/>
  <c r="AG302" i="79"/>
  <c r="AF302" i="79"/>
  <c r="AE302" i="79"/>
  <c r="AD302" i="79"/>
  <c r="AC302" i="79"/>
  <c r="AL298" i="79"/>
  <c r="AK298" i="79"/>
  <c r="AJ298" i="79"/>
  <c r="AI298" i="79"/>
  <c r="AH298" i="79"/>
  <c r="AG298" i="79"/>
  <c r="AF298" i="79"/>
  <c r="AE298" i="79"/>
  <c r="AD298" i="79"/>
  <c r="AC298" i="79"/>
  <c r="AL295" i="79"/>
  <c r="AK295" i="79"/>
  <c r="AJ295" i="79"/>
  <c r="AI295" i="79"/>
  <c r="AH295" i="79"/>
  <c r="AG295" i="79"/>
  <c r="AF295" i="79"/>
  <c r="AE295" i="79"/>
  <c r="AD295" i="79"/>
  <c r="AC295" i="79"/>
  <c r="AL292" i="79"/>
  <c r="AK292" i="79"/>
  <c r="AJ292" i="79"/>
  <c r="AI292" i="79"/>
  <c r="AH292" i="79"/>
  <c r="AG292" i="79"/>
  <c r="AF292" i="79"/>
  <c r="AE292" i="79"/>
  <c r="AD292" i="79"/>
  <c r="AC292" i="79"/>
  <c r="AL289" i="79"/>
  <c r="AK289" i="79"/>
  <c r="AJ289" i="79"/>
  <c r="AI289" i="79"/>
  <c r="AH289" i="79"/>
  <c r="AG289" i="79"/>
  <c r="AF289" i="79"/>
  <c r="AE289" i="79"/>
  <c r="AD289" i="79"/>
  <c r="AC289" i="79"/>
  <c r="AL264" i="79"/>
  <c r="AK264" i="79"/>
  <c r="AJ264" i="79"/>
  <c r="AI264" i="79"/>
  <c r="AH264" i="79"/>
  <c r="AG264" i="79"/>
  <c r="AF264" i="79"/>
  <c r="AE264" i="79"/>
  <c r="AD264" i="79"/>
  <c r="AC264" i="79"/>
  <c r="AL260" i="79"/>
  <c r="AK260" i="79"/>
  <c r="AJ260" i="79"/>
  <c r="AI260" i="79"/>
  <c r="AH260" i="79"/>
  <c r="AG260" i="79"/>
  <c r="AF260" i="79"/>
  <c r="AE260" i="79"/>
  <c r="AD260" i="79"/>
  <c r="AC260" i="79"/>
  <c r="AL257" i="79"/>
  <c r="AK257" i="79"/>
  <c r="AJ257" i="79"/>
  <c r="AI257" i="79"/>
  <c r="AH257" i="79"/>
  <c r="AG257" i="79"/>
  <c r="AF257" i="79"/>
  <c r="AE257" i="79"/>
  <c r="AD257" i="79"/>
  <c r="AC257" i="79"/>
  <c r="AL254" i="79"/>
  <c r="AK254" i="79"/>
  <c r="AJ254" i="79"/>
  <c r="AI254" i="79"/>
  <c r="AH254" i="79"/>
  <c r="AG254" i="79"/>
  <c r="AF254" i="79"/>
  <c r="AE254" i="79"/>
  <c r="AD254" i="79"/>
  <c r="AC254" i="79"/>
  <c r="AL250" i="79"/>
  <c r="AK250" i="79"/>
  <c r="AJ250" i="79"/>
  <c r="AI250" i="79"/>
  <c r="AH250" i="79"/>
  <c r="AG250" i="79"/>
  <c r="AF250" i="79"/>
  <c r="AE250" i="79"/>
  <c r="AD250" i="79"/>
  <c r="AC250" i="79"/>
  <c r="AL247" i="79"/>
  <c r="AK247" i="79"/>
  <c r="AJ247" i="79"/>
  <c r="AI247" i="79"/>
  <c r="AH247" i="79"/>
  <c r="AG247" i="79"/>
  <c r="AF247" i="79"/>
  <c r="AE247" i="79"/>
  <c r="AD247" i="79"/>
  <c r="AC247" i="79"/>
  <c r="AL244" i="79"/>
  <c r="AK244" i="79"/>
  <c r="AJ244" i="79"/>
  <c r="AI244" i="79"/>
  <c r="AH244" i="79"/>
  <c r="AG244" i="79"/>
  <c r="AF244" i="79"/>
  <c r="AE244" i="79"/>
  <c r="AD244" i="79"/>
  <c r="AC244" i="79"/>
  <c r="AL241" i="79"/>
  <c r="AK241" i="79"/>
  <c r="AJ241" i="79"/>
  <c r="AI241" i="79"/>
  <c r="AH241" i="79"/>
  <c r="AG241" i="79"/>
  <c r="AF241" i="79"/>
  <c r="AE241" i="79"/>
  <c r="AD241" i="79"/>
  <c r="AC241" i="79"/>
  <c r="AL238" i="79"/>
  <c r="AK238" i="79"/>
  <c r="AJ238" i="79"/>
  <c r="AI238" i="79"/>
  <c r="AH238" i="79"/>
  <c r="AG238" i="79"/>
  <c r="AF238" i="79"/>
  <c r="AE238" i="79"/>
  <c r="AD238" i="79"/>
  <c r="AC238" i="79"/>
  <c r="AL234" i="79"/>
  <c r="AK234" i="79"/>
  <c r="AJ234" i="79"/>
  <c r="AI234" i="79"/>
  <c r="AH234" i="79"/>
  <c r="AG234" i="79"/>
  <c r="AF234" i="79"/>
  <c r="AE234" i="79"/>
  <c r="AD234" i="79"/>
  <c r="AC234" i="79"/>
  <c r="AL231" i="79"/>
  <c r="AK231" i="79"/>
  <c r="AJ231" i="79"/>
  <c r="AI231" i="79"/>
  <c r="AH231" i="79"/>
  <c r="AG231" i="79"/>
  <c r="AF231" i="79"/>
  <c r="AE231" i="79"/>
  <c r="AD231" i="79"/>
  <c r="AC231" i="79"/>
  <c r="AL228" i="79"/>
  <c r="AK228" i="79"/>
  <c r="AJ228" i="79"/>
  <c r="AI228" i="79"/>
  <c r="AH228" i="79"/>
  <c r="AG228" i="79"/>
  <c r="AF228" i="79"/>
  <c r="AE228" i="79"/>
  <c r="AD228" i="79"/>
  <c r="AC228" i="79"/>
  <c r="AL225" i="79"/>
  <c r="AK225" i="79"/>
  <c r="AJ225" i="79"/>
  <c r="AI225" i="79"/>
  <c r="AH225" i="79"/>
  <c r="AG225" i="79"/>
  <c r="AF225" i="79"/>
  <c r="AE225" i="79"/>
  <c r="AD225" i="79"/>
  <c r="AC225" i="79"/>
  <c r="AL222" i="79"/>
  <c r="AK222" i="79"/>
  <c r="AJ222" i="79"/>
  <c r="AI222" i="79"/>
  <c r="AH222" i="79"/>
  <c r="AG222" i="79"/>
  <c r="AF222" i="79"/>
  <c r="AE222" i="79"/>
  <c r="AD222" i="79"/>
  <c r="AC222" i="79"/>
  <c r="AL193" i="79"/>
  <c r="AK193" i="79"/>
  <c r="AJ193" i="79"/>
  <c r="AI193" i="79"/>
  <c r="AH193" i="79"/>
  <c r="AG193" i="79"/>
  <c r="AF193" i="79"/>
  <c r="AE193" i="79"/>
  <c r="AD193" i="79"/>
  <c r="AC193" i="79"/>
  <c r="AL190" i="79"/>
  <c r="AK190" i="79"/>
  <c r="AJ190" i="79"/>
  <c r="AI190" i="79"/>
  <c r="AH190" i="79"/>
  <c r="AG190" i="79"/>
  <c r="AF190" i="79"/>
  <c r="AE190" i="79"/>
  <c r="AD190" i="79"/>
  <c r="AC190" i="79"/>
  <c r="AL187" i="79"/>
  <c r="AK187" i="79"/>
  <c r="AJ187" i="79"/>
  <c r="AI187" i="79"/>
  <c r="AH187" i="79"/>
  <c r="AG187" i="79"/>
  <c r="AF187" i="79"/>
  <c r="AE187" i="79"/>
  <c r="AD187" i="79"/>
  <c r="AC187" i="79"/>
  <c r="AL184" i="79"/>
  <c r="AK184" i="79"/>
  <c r="AJ184" i="79"/>
  <c r="AI184" i="79"/>
  <c r="AH184" i="79"/>
  <c r="AG184" i="79"/>
  <c r="AF184" i="79"/>
  <c r="AE184" i="79"/>
  <c r="AD184" i="79"/>
  <c r="AC184" i="79"/>
  <c r="AL181" i="79"/>
  <c r="AK181" i="79"/>
  <c r="AJ181" i="79"/>
  <c r="AI181" i="79"/>
  <c r="AH181" i="79"/>
  <c r="AG181" i="79"/>
  <c r="AF181" i="79"/>
  <c r="AE181" i="79"/>
  <c r="AD181" i="79"/>
  <c r="AC181" i="79"/>
  <c r="AL178" i="79"/>
  <c r="AK178" i="79"/>
  <c r="AJ178" i="79"/>
  <c r="AI178" i="79"/>
  <c r="AH178" i="79"/>
  <c r="AG178" i="79"/>
  <c r="AF178" i="79"/>
  <c r="AE178" i="79"/>
  <c r="AD178" i="79"/>
  <c r="AC178" i="79"/>
  <c r="AL175" i="79"/>
  <c r="AK175" i="79"/>
  <c r="AJ175" i="79"/>
  <c r="AI175" i="79"/>
  <c r="AH175" i="79"/>
  <c r="AG175" i="79"/>
  <c r="AF175" i="79"/>
  <c r="AE175" i="79"/>
  <c r="AD175" i="79"/>
  <c r="AC175" i="79"/>
  <c r="AL172" i="79"/>
  <c r="AK172" i="79"/>
  <c r="AJ172" i="79"/>
  <c r="AI172" i="79"/>
  <c r="AH172" i="79"/>
  <c r="AG172" i="79"/>
  <c r="AF172" i="79"/>
  <c r="AE172" i="79"/>
  <c r="AD172" i="79"/>
  <c r="AC172" i="79"/>
  <c r="AL169" i="79"/>
  <c r="AK169" i="79"/>
  <c r="AJ169" i="79"/>
  <c r="AI169" i="79"/>
  <c r="AH169" i="79"/>
  <c r="AG169" i="79"/>
  <c r="AF169" i="79"/>
  <c r="AE169" i="79"/>
  <c r="AD169" i="79"/>
  <c r="AC169" i="79"/>
  <c r="AL166" i="79"/>
  <c r="AK166" i="79"/>
  <c r="AJ166" i="79"/>
  <c r="AI166" i="79"/>
  <c r="AH166" i="79"/>
  <c r="AG166" i="79"/>
  <c r="AF166" i="79"/>
  <c r="AE166" i="79"/>
  <c r="AD166" i="79"/>
  <c r="AC166" i="79"/>
  <c r="AL163" i="79"/>
  <c r="AK163" i="79"/>
  <c r="AJ163" i="79"/>
  <c r="AI163" i="79"/>
  <c r="AH163" i="79"/>
  <c r="AG163" i="79"/>
  <c r="AF163" i="79"/>
  <c r="AE163" i="79"/>
  <c r="AD163" i="79"/>
  <c r="AC163" i="79"/>
  <c r="AL160" i="79"/>
  <c r="AK160" i="79"/>
  <c r="AJ160" i="79"/>
  <c r="AI160" i="79"/>
  <c r="AH160" i="79"/>
  <c r="AG160" i="79"/>
  <c r="AF160" i="79"/>
  <c r="AE160" i="79"/>
  <c r="AD160" i="79"/>
  <c r="AC160" i="79"/>
  <c r="AL157" i="79"/>
  <c r="AK157" i="79"/>
  <c r="AJ157" i="79"/>
  <c r="AI157" i="79"/>
  <c r="AH157" i="79"/>
  <c r="AG157" i="79"/>
  <c r="AF157" i="79"/>
  <c r="AE157" i="79"/>
  <c r="AD157" i="79"/>
  <c r="AC157" i="79"/>
  <c r="AL154" i="79"/>
  <c r="AK154" i="79"/>
  <c r="AJ154" i="79"/>
  <c r="AI154" i="79"/>
  <c r="AH154" i="79"/>
  <c r="AG154" i="79"/>
  <c r="AF154" i="79"/>
  <c r="AE154" i="79"/>
  <c r="AD154" i="79"/>
  <c r="AC154" i="79"/>
  <c r="AL150" i="79"/>
  <c r="AK150" i="79"/>
  <c r="AJ150" i="79"/>
  <c r="AI150" i="79"/>
  <c r="AH150" i="79"/>
  <c r="AG150" i="79"/>
  <c r="AF150" i="79"/>
  <c r="AE150" i="79"/>
  <c r="AD150" i="79"/>
  <c r="AC150" i="79"/>
  <c r="AL147" i="79"/>
  <c r="AK147" i="79"/>
  <c r="AJ147" i="79"/>
  <c r="AI147" i="79"/>
  <c r="AH147" i="79"/>
  <c r="AG147" i="79"/>
  <c r="AF147" i="79"/>
  <c r="AE147" i="79"/>
  <c r="AD147" i="79"/>
  <c r="AC147" i="79"/>
  <c r="AL144" i="79"/>
  <c r="AK144" i="79"/>
  <c r="AJ144" i="79"/>
  <c r="AI144" i="79"/>
  <c r="AH144" i="79"/>
  <c r="AG144" i="79"/>
  <c r="AF144" i="79"/>
  <c r="AE144" i="79"/>
  <c r="AD144" i="79"/>
  <c r="AC144" i="79"/>
  <c r="AL140" i="79"/>
  <c r="AK140" i="79"/>
  <c r="AJ140" i="79"/>
  <c r="AI140" i="79"/>
  <c r="AH140" i="79"/>
  <c r="AG140" i="79"/>
  <c r="AF140" i="79"/>
  <c r="AE140" i="79"/>
  <c r="AD140" i="79"/>
  <c r="AC140" i="79"/>
  <c r="AL137" i="79"/>
  <c r="AK137" i="79"/>
  <c r="AJ137" i="79"/>
  <c r="AI137" i="79"/>
  <c r="AH137" i="79"/>
  <c r="AG137" i="79"/>
  <c r="AF137" i="79"/>
  <c r="AE137" i="79"/>
  <c r="AD137" i="79"/>
  <c r="AC137" i="79"/>
  <c r="AL134" i="79"/>
  <c r="AK134" i="79"/>
  <c r="AJ134" i="79"/>
  <c r="AI134" i="79"/>
  <c r="AH134" i="79"/>
  <c r="AG134" i="79"/>
  <c r="AF134" i="79"/>
  <c r="AE134" i="79"/>
  <c r="AD134" i="79"/>
  <c r="AC134" i="79"/>
  <c r="AL131" i="79"/>
  <c r="AK131" i="79"/>
  <c r="AJ131" i="79"/>
  <c r="AI131" i="79"/>
  <c r="AH131" i="79"/>
  <c r="AG131" i="79"/>
  <c r="AF131" i="79"/>
  <c r="AE131" i="79"/>
  <c r="AD131" i="79"/>
  <c r="AC131" i="79"/>
  <c r="AL128" i="79"/>
  <c r="AK128" i="79"/>
  <c r="AJ128" i="79"/>
  <c r="AI128" i="79"/>
  <c r="AH128" i="79"/>
  <c r="AG128" i="79"/>
  <c r="AF128" i="79"/>
  <c r="AE128" i="79"/>
  <c r="AD128" i="79"/>
  <c r="AC128" i="79"/>
  <c r="AL125" i="79"/>
  <c r="AK125" i="79"/>
  <c r="AJ125" i="79"/>
  <c r="AI125" i="79"/>
  <c r="AH125" i="79"/>
  <c r="AG125" i="79"/>
  <c r="AF125" i="79"/>
  <c r="AE125" i="79"/>
  <c r="AD125" i="79"/>
  <c r="AC125" i="79"/>
  <c r="AL122" i="79"/>
  <c r="AK122" i="79"/>
  <c r="AJ122" i="79"/>
  <c r="AI122" i="79"/>
  <c r="AH122" i="79"/>
  <c r="AG122" i="79"/>
  <c r="AF122" i="79"/>
  <c r="AE122" i="79"/>
  <c r="AD122" i="79"/>
  <c r="AC122" i="79"/>
  <c r="AL119" i="79"/>
  <c r="AK119" i="79"/>
  <c r="AJ119" i="79"/>
  <c r="AI119" i="79"/>
  <c r="AH119" i="79"/>
  <c r="AG119" i="79"/>
  <c r="AF119" i="79"/>
  <c r="AE119" i="79"/>
  <c r="AD119" i="79"/>
  <c r="AC119" i="79"/>
  <c r="AL115" i="79"/>
  <c r="AK115" i="79"/>
  <c r="AJ115" i="79"/>
  <c r="AI115" i="79"/>
  <c r="AH115" i="79"/>
  <c r="AG115" i="79"/>
  <c r="AF115" i="79"/>
  <c r="AE115" i="79"/>
  <c r="AD115" i="79"/>
  <c r="AC115" i="79"/>
  <c r="AL112" i="79"/>
  <c r="AK112" i="79"/>
  <c r="AJ112" i="79"/>
  <c r="AI112" i="79"/>
  <c r="AH112" i="79"/>
  <c r="AG112" i="79"/>
  <c r="AF112" i="79"/>
  <c r="AE112" i="79"/>
  <c r="AD112" i="79"/>
  <c r="AC112" i="79"/>
  <c r="AL109" i="79"/>
  <c r="AK109" i="79"/>
  <c r="AJ109" i="79"/>
  <c r="AI109" i="79"/>
  <c r="AH109" i="79"/>
  <c r="AG109" i="79"/>
  <c r="AF109" i="79"/>
  <c r="AE109" i="79"/>
  <c r="AD109" i="79"/>
  <c r="AC109" i="79"/>
  <c r="AL106" i="79"/>
  <c r="AK106" i="79"/>
  <c r="AJ106" i="79"/>
  <c r="AI106" i="79"/>
  <c r="AH106" i="79"/>
  <c r="AG106" i="79"/>
  <c r="AF106" i="79"/>
  <c r="AE106" i="79"/>
  <c r="AD106" i="79"/>
  <c r="AC106" i="79"/>
  <c r="AL101" i="79"/>
  <c r="AK101" i="79"/>
  <c r="AJ101" i="79"/>
  <c r="AI101" i="79"/>
  <c r="AH101" i="79"/>
  <c r="AG101" i="79"/>
  <c r="AF101" i="79"/>
  <c r="AE101" i="79"/>
  <c r="AD101" i="79"/>
  <c r="AC101" i="79"/>
  <c r="AL95" i="79"/>
  <c r="AK95" i="79"/>
  <c r="AJ95" i="79"/>
  <c r="AI95" i="79"/>
  <c r="AH95" i="79"/>
  <c r="AG95" i="79"/>
  <c r="AF95" i="79"/>
  <c r="AE95" i="79"/>
  <c r="AD95" i="79"/>
  <c r="AC95" i="79"/>
  <c r="AL81" i="79"/>
  <c r="AK81" i="79"/>
  <c r="AJ81" i="79"/>
  <c r="AI81" i="79"/>
  <c r="AH81" i="79"/>
  <c r="AG81" i="79"/>
  <c r="AF81" i="79"/>
  <c r="AE81" i="79"/>
  <c r="AC81" i="79"/>
  <c r="AL74" i="79"/>
  <c r="AK74" i="79"/>
  <c r="AJ74" i="79"/>
  <c r="AI74" i="79"/>
  <c r="AH74" i="79"/>
  <c r="AG74" i="79"/>
  <c r="AF74" i="79"/>
  <c r="AE74" i="79"/>
  <c r="AD74" i="79"/>
  <c r="AC74" i="79"/>
  <c r="AL71" i="79"/>
  <c r="AK71" i="79"/>
  <c r="AJ71" i="79"/>
  <c r="AI71" i="79"/>
  <c r="AH71" i="79"/>
  <c r="AG71" i="79"/>
  <c r="AF71" i="79"/>
  <c r="AE71" i="79"/>
  <c r="AD71" i="79"/>
  <c r="AC71" i="79"/>
  <c r="AL67" i="79"/>
  <c r="AK67" i="79"/>
  <c r="AJ67" i="79"/>
  <c r="AI67" i="79"/>
  <c r="AH67" i="79"/>
  <c r="AG67" i="79"/>
  <c r="AF67" i="79"/>
  <c r="AE67" i="79"/>
  <c r="AD67" i="79"/>
  <c r="AC67" i="79"/>
  <c r="AL64" i="79"/>
  <c r="AK64" i="79"/>
  <c r="AJ64" i="79"/>
  <c r="AI64" i="79"/>
  <c r="AH64" i="79"/>
  <c r="AG64" i="79"/>
  <c r="AF64" i="79"/>
  <c r="AE64" i="79"/>
  <c r="AD64" i="79"/>
  <c r="AC64" i="79"/>
  <c r="AL61" i="79"/>
  <c r="AK61" i="79"/>
  <c r="AJ61" i="79"/>
  <c r="AI61" i="79"/>
  <c r="AH61" i="79"/>
  <c r="AG61" i="79"/>
  <c r="AF61" i="79"/>
  <c r="AE61" i="79"/>
  <c r="AD61" i="79"/>
  <c r="AC61" i="79"/>
  <c r="AL58" i="79"/>
  <c r="AK58" i="79"/>
  <c r="AJ58" i="79"/>
  <c r="AI58" i="79"/>
  <c r="AH58" i="79"/>
  <c r="AG58" i="79"/>
  <c r="AF58" i="79"/>
  <c r="AE58" i="79"/>
  <c r="AD58" i="79"/>
  <c r="AL55" i="79"/>
  <c r="AK55" i="79"/>
  <c r="AJ55" i="79"/>
  <c r="AI55" i="79"/>
  <c r="AH55" i="79"/>
  <c r="AG55" i="79"/>
  <c r="AF55" i="79"/>
  <c r="AE55" i="79"/>
  <c r="AD55" i="79"/>
  <c r="AC55" i="79"/>
  <c r="AL51" i="79"/>
  <c r="AK51" i="79"/>
  <c r="AJ51" i="79"/>
  <c r="AI51" i="79"/>
  <c r="AH51" i="79"/>
  <c r="AG51" i="79"/>
  <c r="AF51" i="79"/>
  <c r="AE51" i="79"/>
  <c r="AD51" i="79"/>
  <c r="AC51" i="79"/>
  <c r="AL48" i="79"/>
  <c r="AK48" i="79"/>
  <c r="AJ48" i="79"/>
  <c r="AI48" i="79"/>
  <c r="AH48" i="79"/>
  <c r="AG48" i="79"/>
  <c r="AF48" i="79"/>
  <c r="AE48" i="79"/>
  <c r="AD48" i="79"/>
  <c r="AC48" i="79"/>
  <c r="AL45" i="79"/>
  <c r="AK45" i="79"/>
  <c r="AJ45" i="79"/>
  <c r="AI45" i="79"/>
  <c r="AH45" i="79"/>
  <c r="AG45" i="79"/>
  <c r="AF45" i="79"/>
  <c r="AE45" i="79"/>
  <c r="AD45" i="79"/>
  <c r="AC45" i="79"/>
  <c r="AL42" i="79"/>
  <c r="AK42" i="79"/>
  <c r="AJ42" i="79"/>
  <c r="AI42" i="79"/>
  <c r="AH42" i="79"/>
  <c r="AG42" i="79"/>
  <c r="AF42" i="79"/>
  <c r="AE42" i="79"/>
  <c r="AD42" i="79"/>
  <c r="AC42" i="79"/>
  <c r="AL39" i="79"/>
  <c r="AK39" i="79"/>
  <c r="AJ39" i="79"/>
  <c r="AI39" i="79"/>
  <c r="AH39" i="79"/>
  <c r="AG39" i="79"/>
  <c r="AF39" i="79"/>
  <c r="AE39" i="79"/>
  <c r="AD39" i="79"/>
  <c r="AC39" i="79"/>
  <c r="AL495" i="46"/>
  <c r="AK495" i="46"/>
  <c r="AJ495" i="46"/>
  <c r="AI495" i="46"/>
  <c r="AH495" i="46"/>
  <c r="AG495" i="46"/>
  <c r="AF495" i="46"/>
  <c r="AE495" i="46"/>
  <c r="AD495" i="46"/>
  <c r="AC495" i="46"/>
  <c r="AL492" i="46"/>
  <c r="AK492" i="46"/>
  <c r="AJ492" i="46"/>
  <c r="AI492" i="46"/>
  <c r="AH492" i="46"/>
  <c r="AG492" i="46"/>
  <c r="AF492" i="46"/>
  <c r="AE492" i="46"/>
  <c r="AD492" i="46"/>
  <c r="AC492" i="46"/>
  <c r="AL489" i="46"/>
  <c r="AK489" i="46"/>
  <c r="AJ489" i="46"/>
  <c r="AI489" i="46"/>
  <c r="AH489" i="46"/>
  <c r="AG489" i="46"/>
  <c r="AF489" i="46"/>
  <c r="AE489" i="46"/>
  <c r="AD489" i="46"/>
  <c r="AC489" i="46"/>
  <c r="AL478" i="46"/>
  <c r="AK478" i="46"/>
  <c r="AJ478" i="46"/>
  <c r="AI478" i="46"/>
  <c r="AH478" i="46"/>
  <c r="AG478" i="46"/>
  <c r="AF478" i="46"/>
  <c r="AE478" i="46"/>
  <c r="AD478" i="46"/>
  <c r="AC478" i="46"/>
  <c r="AL474" i="46"/>
  <c r="AK474" i="46"/>
  <c r="AJ474" i="46"/>
  <c r="AI474" i="46"/>
  <c r="AH474" i="46"/>
  <c r="AG474" i="46"/>
  <c r="AF474" i="46"/>
  <c r="AE474" i="46"/>
  <c r="AD474" i="46"/>
  <c r="AC474" i="46"/>
  <c r="AL471" i="46"/>
  <c r="AK471" i="46"/>
  <c r="AJ471" i="46"/>
  <c r="AI471" i="46"/>
  <c r="AH471" i="46"/>
  <c r="AG471" i="46"/>
  <c r="AF471" i="46"/>
  <c r="AE471" i="46"/>
  <c r="AD471" i="46"/>
  <c r="AC471" i="46"/>
  <c r="AL468" i="46"/>
  <c r="AK468" i="46"/>
  <c r="AJ468" i="46"/>
  <c r="AI468" i="46"/>
  <c r="AH468" i="46"/>
  <c r="AG468" i="46"/>
  <c r="AF468" i="46"/>
  <c r="AE468" i="46"/>
  <c r="AD468" i="46"/>
  <c r="AC468" i="46"/>
  <c r="AL465" i="46"/>
  <c r="AK465" i="46"/>
  <c r="AJ465" i="46"/>
  <c r="AI465" i="46"/>
  <c r="AH465" i="46"/>
  <c r="AG465" i="46"/>
  <c r="AF465" i="46"/>
  <c r="AE465" i="46"/>
  <c r="AD465" i="46"/>
  <c r="AC465" i="46"/>
  <c r="AL462" i="46"/>
  <c r="AK462" i="46"/>
  <c r="AJ462" i="46"/>
  <c r="AI462" i="46"/>
  <c r="AH462" i="46"/>
  <c r="AG462" i="46"/>
  <c r="AF462" i="46"/>
  <c r="AE462" i="46"/>
  <c r="AD462" i="46"/>
  <c r="AC462" i="46"/>
  <c r="AL458" i="46"/>
  <c r="AK458" i="46"/>
  <c r="AJ458" i="46"/>
  <c r="AI458" i="46"/>
  <c r="AH458" i="46"/>
  <c r="AG458" i="46"/>
  <c r="AF458" i="46"/>
  <c r="AE458" i="46"/>
  <c r="AD458" i="46"/>
  <c r="AC458" i="46"/>
  <c r="AL449" i="46"/>
  <c r="AK449" i="46"/>
  <c r="AJ449" i="46"/>
  <c r="AI449" i="46"/>
  <c r="AH449" i="46"/>
  <c r="AG449" i="46"/>
  <c r="AF449" i="46"/>
  <c r="AE449" i="46"/>
  <c r="AD449" i="46"/>
  <c r="AC449" i="46"/>
  <c r="AL446" i="46"/>
  <c r="AK446" i="46"/>
  <c r="AJ446" i="46"/>
  <c r="AI446" i="46"/>
  <c r="AH446" i="46"/>
  <c r="AG446" i="46"/>
  <c r="AF446" i="46"/>
  <c r="AE446" i="46"/>
  <c r="AD446" i="46"/>
  <c r="AC446" i="46"/>
  <c r="AL443" i="46"/>
  <c r="AK443" i="46"/>
  <c r="AJ443" i="46"/>
  <c r="AI443" i="46"/>
  <c r="AH443" i="46"/>
  <c r="AG443" i="46"/>
  <c r="AF443" i="46"/>
  <c r="AE443" i="46"/>
  <c r="AD443" i="46"/>
  <c r="AC443" i="46"/>
  <c r="AL440" i="46"/>
  <c r="AK440" i="46"/>
  <c r="AJ440" i="46"/>
  <c r="AI440" i="46"/>
  <c r="AH440" i="46"/>
  <c r="AG440" i="46"/>
  <c r="AF440" i="46"/>
  <c r="AE440" i="46"/>
  <c r="AD440" i="46"/>
  <c r="AC440" i="46"/>
  <c r="AL437" i="46"/>
  <c r="AK437" i="46"/>
  <c r="AJ437" i="46"/>
  <c r="AI437" i="46"/>
  <c r="AH437" i="46"/>
  <c r="AG437" i="46"/>
  <c r="AF437" i="46"/>
  <c r="AE437" i="46"/>
  <c r="AD437" i="46"/>
  <c r="AC437" i="46"/>
  <c r="AL433" i="46"/>
  <c r="AK433" i="46"/>
  <c r="AJ433" i="46"/>
  <c r="AI433" i="46"/>
  <c r="AH433" i="46"/>
  <c r="AG433" i="46"/>
  <c r="AF433" i="46"/>
  <c r="AE433" i="46"/>
  <c r="AD433" i="46"/>
  <c r="AC433" i="46"/>
  <c r="AL427" i="46"/>
  <c r="AK427" i="46"/>
  <c r="AJ427" i="46"/>
  <c r="AI427" i="46"/>
  <c r="AH427" i="46"/>
  <c r="AG427" i="46"/>
  <c r="AF427" i="46"/>
  <c r="AE427" i="46"/>
  <c r="AD427" i="46"/>
  <c r="AC427" i="46"/>
  <c r="AL424" i="46"/>
  <c r="AK424" i="46"/>
  <c r="AJ424" i="46"/>
  <c r="AI424" i="46"/>
  <c r="AH424" i="46"/>
  <c r="AG424" i="46"/>
  <c r="AF424" i="46"/>
  <c r="AE424" i="46"/>
  <c r="AD424" i="46"/>
  <c r="AC424" i="46"/>
  <c r="AL421" i="46"/>
  <c r="AK421" i="46"/>
  <c r="AJ421" i="46"/>
  <c r="AI421" i="46"/>
  <c r="AH421" i="46"/>
  <c r="AG421" i="46"/>
  <c r="AF421" i="46"/>
  <c r="AE421" i="46"/>
  <c r="AD421" i="46"/>
  <c r="AC421" i="46"/>
  <c r="AL418" i="46"/>
  <c r="AK418" i="46"/>
  <c r="AJ418" i="46"/>
  <c r="AI418" i="46"/>
  <c r="AH418" i="46"/>
  <c r="AG418" i="46"/>
  <c r="AF418" i="46"/>
  <c r="AE418" i="46"/>
  <c r="AD418" i="46"/>
  <c r="AC418" i="46"/>
  <c r="AL415" i="46"/>
  <c r="AK415" i="46"/>
  <c r="AJ415" i="46"/>
  <c r="AI415" i="46"/>
  <c r="AH415" i="46"/>
  <c r="AG415" i="46"/>
  <c r="AF415" i="46"/>
  <c r="AE415" i="46"/>
  <c r="AD415" i="46"/>
  <c r="AC415" i="46"/>
  <c r="AL412" i="46"/>
  <c r="AK412" i="46"/>
  <c r="AJ412" i="46"/>
  <c r="AI412" i="46"/>
  <c r="AH412" i="46"/>
  <c r="AG412" i="46"/>
  <c r="AF412" i="46"/>
  <c r="AE412" i="46"/>
  <c r="AD412" i="46"/>
  <c r="AC412" i="46"/>
  <c r="AL409" i="46"/>
  <c r="AK409" i="46"/>
  <c r="AJ409" i="46"/>
  <c r="AI409" i="46"/>
  <c r="AH409" i="46"/>
  <c r="AG409" i="46"/>
  <c r="AF409" i="46"/>
  <c r="AE409" i="46"/>
  <c r="AD409" i="46"/>
  <c r="AC409" i="46"/>
  <c r="AL366" i="46"/>
  <c r="AK366" i="46"/>
  <c r="AJ366" i="46"/>
  <c r="AI366" i="46"/>
  <c r="AH366" i="46"/>
  <c r="AG366" i="46"/>
  <c r="AF366" i="46"/>
  <c r="AE366" i="46"/>
  <c r="AD366" i="46"/>
  <c r="AC366" i="46"/>
  <c r="AL363" i="46"/>
  <c r="AK363" i="46"/>
  <c r="AJ363" i="46"/>
  <c r="AI363" i="46"/>
  <c r="AH363" i="46"/>
  <c r="AG363" i="46"/>
  <c r="AF363" i="46"/>
  <c r="AE363" i="46"/>
  <c r="AD363" i="46"/>
  <c r="AC363" i="46"/>
  <c r="AL360" i="46"/>
  <c r="AK360" i="46"/>
  <c r="AJ360" i="46"/>
  <c r="AI360" i="46"/>
  <c r="AH360" i="46"/>
  <c r="AG360" i="46"/>
  <c r="AF360" i="46"/>
  <c r="AE360" i="46"/>
  <c r="AD360" i="46"/>
  <c r="AC360" i="46"/>
  <c r="AL349" i="46"/>
  <c r="AK349" i="46"/>
  <c r="AJ349" i="46"/>
  <c r="AI349" i="46"/>
  <c r="AH349" i="46"/>
  <c r="AG349" i="46"/>
  <c r="AF349" i="46"/>
  <c r="AE349" i="46"/>
  <c r="AD349" i="46"/>
  <c r="AC349" i="46"/>
  <c r="AL345" i="46"/>
  <c r="AK345" i="46"/>
  <c r="AJ345" i="46"/>
  <c r="AI345" i="46"/>
  <c r="AH345" i="46"/>
  <c r="AG345" i="46"/>
  <c r="AF345" i="46"/>
  <c r="AE345" i="46"/>
  <c r="AD345" i="46"/>
  <c r="AC345" i="46"/>
  <c r="AL342" i="46"/>
  <c r="AK342" i="46"/>
  <c r="AJ342" i="46"/>
  <c r="AI342" i="46"/>
  <c r="AH342" i="46"/>
  <c r="AG342" i="46"/>
  <c r="AF342" i="46"/>
  <c r="AE342" i="46"/>
  <c r="AD342" i="46"/>
  <c r="AC342" i="46"/>
  <c r="AL339" i="46"/>
  <c r="AK339" i="46"/>
  <c r="AJ339" i="46"/>
  <c r="AI339" i="46"/>
  <c r="AH339" i="46"/>
  <c r="AG339" i="46"/>
  <c r="AF339" i="46"/>
  <c r="AE339" i="46"/>
  <c r="AD339" i="46"/>
  <c r="AC339" i="46"/>
  <c r="AL336" i="46"/>
  <c r="AK336" i="46"/>
  <c r="AJ336" i="46"/>
  <c r="AI336" i="46"/>
  <c r="AH336" i="46"/>
  <c r="AG336" i="46"/>
  <c r="AF336" i="46"/>
  <c r="AE336" i="46"/>
  <c r="AD336" i="46"/>
  <c r="AC336" i="46"/>
  <c r="AL333" i="46"/>
  <c r="AK333" i="46"/>
  <c r="AJ333" i="46"/>
  <c r="AI333" i="46"/>
  <c r="AH333" i="46"/>
  <c r="AG333" i="46"/>
  <c r="AF333" i="46"/>
  <c r="AE333" i="46"/>
  <c r="AD333" i="46"/>
  <c r="AC333" i="46"/>
  <c r="AL329" i="46"/>
  <c r="AK329" i="46"/>
  <c r="AJ329" i="46"/>
  <c r="AI329" i="46"/>
  <c r="AH329" i="46"/>
  <c r="AG329" i="46"/>
  <c r="AF329" i="46"/>
  <c r="AE329" i="46"/>
  <c r="AD329" i="46"/>
  <c r="AC329" i="46"/>
  <c r="AL320" i="46"/>
  <c r="AK320" i="46"/>
  <c r="AJ320" i="46"/>
  <c r="AI320" i="46"/>
  <c r="AH320" i="46"/>
  <c r="AG320" i="46"/>
  <c r="AF320" i="46"/>
  <c r="AE320" i="46"/>
  <c r="AD320" i="46"/>
  <c r="AC320" i="46"/>
  <c r="AL317" i="46"/>
  <c r="AK317" i="46"/>
  <c r="AJ317" i="46"/>
  <c r="AI317" i="46"/>
  <c r="AH317" i="46"/>
  <c r="AG317" i="46"/>
  <c r="AF317" i="46"/>
  <c r="AE317" i="46"/>
  <c r="AD317" i="46"/>
  <c r="AC317" i="46"/>
  <c r="AL314" i="46"/>
  <c r="AK314" i="46"/>
  <c r="AJ314" i="46"/>
  <c r="AI314" i="46"/>
  <c r="AH314" i="46"/>
  <c r="AG314" i="46"/>
  <c r="AF314" i="46"/>
  <c r="AE314" i="46"/>
  <c r="AD314" i="46"/>
  <c r="AC314" i="46"/>
  <c r="AL311" i="46"/>
  <c r="AK311" i="46"/>
  <c r="AJ311" i="46"/>
  <c r="AI311" i="46"/>
  <c r="AH311" i="46"/>
  <c r="AG311" i="46"/>
  <c r="AF311" i="46"/>
  <c r="AE311" i="46"/>
  <c r="AD311" i="46"/>
  <c r="AC311" i="46"/>
  <c r="AL308" i="46"/>
  <c r="AK308" i="46"/>
  <c r="AJ308" i="46"/>
  <c r="AI308" i="46"/>
  <c r="AH308" i="46"/>
  <c r="AG308" i="46"/>
  <c r="AF308" i="46"/>
  <c r="AE308" i="46"/>
  <c r="AD308" i="46"/>
  <c r="AC308" i="46"/>
  <c r="AL304" i="46"/>
  <c r="AK304" i="46"/>
  <c r="AJ304" i="46"/>
  <c r="AI304" i="46"/>
  <c r="AH304" i="46"/>
  <c r="AG304" i="46"/>
  <c r="AF304" i="46"/>
  <c r="AE304" i="46"/>
  <c r="AD304" i="46"/>
  <c r="AC304" i="46"/>
  <c r="AL298" i="46"/>
  <c r="AK298" i="46"/>
  <c r="AJ298" i="46"/>
  <c r="AI298" i="46"/>
  <c r="AH298" i="46"/>
  <c r="AG298" i="46"/>
  <c r="AF298" i="46"/>
  <c r="AE298" i="46"/>
  <c r="AD298" i="46"/>
  <c r="AC298" i="46"/>
  <c r="AL295" i="46"/>
  <c r="AK295" i="46"/>
  <c r="AJ295" i="46"/>
  <c r="AI295" i="46"/>
  <c r="AH295" i="46"/>
  <c r="AG295" i="46"/>
  <c r="AF295" i="46"/>
  <c r="AE295" i="46"/>
  <c r="AD295" i="46"/>
  <c r="AC295" i="46"/>
  <c r="AL292" i="46"/>
  <c r="AK292" i="46"/>
  <c r="AJ292" i="46"/>
  <c r="AI292" i="46"/>
  <c r="AH292" i="46"/>
  <c r="AG292" i="46"/>
  <c r="AF292" i="46"/>
  <c r="AE292" i="46"/>
  <c r="AD292" i="46"/>
  <c r="AC292" i="46"/>
  <c r="AL289" i="46"/>
  <c r="AK289" i="46"/>
  <c r="AJ289" i="46"/>
  <c r="AI289" i="46"/>
  <c r="AH289" i="46"/>
  <c r="AG289" i="46"/>
  <c r="AF289" i="46"/>
  <c r="AE289" i="46"/>
  <c r="AD289" i="46"/>
  <c r="AC289" i="46"/>
  <c r="AL286" i="46"/>
  <c r="AK286" i="46"/>
  <c r="AJ286" i="46"/>
  <c r="AI286" i="46"/>
  <c r="AH286" i="46"/>
  <c r="AG286" i="46"/>
  <c r="AF286" i="46"/>
  <c r="AE286" i="46"/>
  <c r="AD286" i="46"/>
  <c r="AC286" i="46"/>
  <c r="AL283" i="46"/>
  <c r="AK283" i="46"/>
  <c r="AJ283" i="46"/>
  <c r="AI283" i="46"/>
  <c r="AH283" i="46"/>
  <c r="AG283" i="46"/>
  <c r="AF283" i="46"/>
  <c r="AE283" i="46"/>
  <c r="AD283" i="46"/>
  <c r="AC283" i="46"/>
  <c r="AL280" i="46"/>
  <c r="AK280" i="46"/>
  <c r="AJ280" i="46"/>
  <c r="AI280" i="46"/>
  <c r="AH280" i="46"/>
  <c r="AG280" i="46"/>
  <c r="AF280" i="46"/>
  <c r="AE280" i="46"/>
  <c r="AD280" i="46"/>
  <c r="AC280" i="46"/>
  <c r="AL237" i="46"/>
  <c r="AK237" i="46"/>
  <c r="AJ237" i="46"/>
  <c r="AI237" i="46"/>
  <c r="AH237" i="46"/>
  <c r="AG237" i="46"/>
  <c r="AF237" i="46"/>
  <c r="AE237" i="46"/>
  <c r="AD237" i="46"/>
  <c r="AC237" i="46"/>
  <c r="AL234" i="46"/>
  <c r="AK234" i="46"/>
  <c r="AJ234" i="46"/>
  <c r="AI234" i="46"/>
  <c r="AH234" i="46"/>
  <c r="AG234" i="46"/>
  <c r="AF234" i="46"/>
  <c r="AE234" i="46"/>
  <c r="AD234" i="46"/>
  <c r="AC234" i="46"/>
  <c r="AL231" i="46"/>
  <c r="AK231" i="46"/>
  <c r="AJ231" i="46"/>
  <c r="AI231" i="46"/>
  <c r="AH231" i="46"/>
  <c r="AG231" i="46"/>
  <c r="AF231" i="46"/>
  <c r="AE231" i="46"/>
  <c r="AD231" i="46"/>
  <c r="AC231" i="46"/>
  <c r="AL220" i="46"/>
  <c r="AK220" i="46"/>
  <c r="AJ220" i="46"/>
  <c r="AI220" i="46"/>
  <c r="AH220" i="46"/>
  <c r="AG220" i="46"/>
  <c r="AF220" i="46"/>
  <c r="AE220" i="46"/>
  <c r="AD220" i="46"/>
  <c r="AC220" i="46"/>
  <c r="AL216" i="46"/>
  <c r="AK216" i="46"/>
  <c r="AJ216" i="46"/>
  <c r="AI216" i="46"/>
  <c r="AH216" i="46"/>
  <c r="AG216" i="46"/>
  <c r="AF216" i="46"/>
  <c r="AE216" i="46"/>
  <c r="AD216" i="46"/>
  <c r="AC216" i="46"/>
  <c r="AL213" i="46"/>
  <c r="AK213" i="46"/>
  <c r="AJ213" i="46"/>
  <c r="AI213" i="46"/>
  <c r="AH213" i="46"/>
  <c r="AG213" i="46"/>
  <c r="AF213" i="46"/>
  <c r="AE213" i="46"/>
  <c r="AD213" i="46"/>
  <c r="AC213" i="46"/>
  <c r="AL210" i="46"/>
  <c r="AK210" i="46"/>
  <c r="AJ210" i="46"/>
  <c r="AI210" i="46"/>
  <c r="AH210" i="46"/>
  <c r="AG210" i="46"/>
  <c r="AF210" i="46"/>
  <c r="AE210" i="46"/>
  <c r="AD210" i="46"/>
  <c r="AC210" i="46"/>
  <c r="AL207" i="46"/>
  <c r="AK207" i="46"/>
  <c r="AJ207" i="46"/>
  <c r="AI207" i="46"/>
  <c r="AH207" i="46"/>
  <c r="AG207" i="46"/>
  <c r="AF207" i="46"/>
  <c r="AE207" i="46"/>
  <c r="AD207" i="46"/>
  <c r="AC207" i="46"/>
  <c r="AL204" i="46"/>
  <c r="AK204" i="46"/>
  <c r="AJ204" i="46"/>
  <c r="AI204" i="46"/>
  <c r="AH204" i="46"/>
  <c r="AG204" i="46"/>
  <c r="AF204" i="46"/>
  <c r="AE204" i="46"/>
  <c r="AD204" i="46"/>
  <c r="AC204" i="46"/>
  <c r="AL200" i="46"/>
  <c r="AK200" i="46"/>
  <c r="AJ200" i="46"/>
  <c r="AI200" i="46"/>
  <c r="AH200" i="46"/>
  <c r="AG200" i="46"/>
  <c r="AF200" i="46"/>
  <c r="AE200" i="46"/>
  <c r="AD200" i="46"/>
  <c r="AC200" i="46"/>
  <c r="AL191" i="46"/>
  <c r="AK191" i="46"/>
  <c r="AJ191" i="46"/>
  <c r="AI191" i="46"/>
  <c r="AH191" i="46"/>
  <c r="AG191" i="46"/>
  <c r="AF191" i="46"/>
  <c r="AE191" i="46"/>
  <c r="AD191" i="46"/>
  <c r="AC191" i="46"/>
  <c r="AL188" i="46"/>
  <c r="AK188" i="46"/>
  <c r="AJ188" i="46"/>
  <c r="AI188" i="46"/>
  <c r="AH188" i="46"/>
  <c r="AG188" i="46"/>
  <c r="AF188" i="46"/>
  <c r="AE188" i="46"/>
  <c r="AD188" i="46"/>
  <c r="AC188" i="46"/>
  <c r="AL185" i="46"/>
  <c r="AK185" i="46"/>
  <c r="AJ185" i="46"/>
  <c r="AI185" i="46"/>
  <c r="AH185" i="46"/>
  <c r="AG185" i="46"/>
  <c r="AF185" i="46"/>
  <c r="AE185" i="46"/>
  <c r="AD185" i="46"/>
  <c r="AC185" i="46"/>
  <c r="AL182" i="46"/>
  <c r="AK182" i="46"/>
  <c r="AJ182" i="46"/>
  <c r="AI182" i="46"/>
  <c r="AH182" i="46"/>
  <c r="AG182" i="46"/>
  <c r="AF182" i="46"/>
  <c r="AE182" i="46"/>
  <c r="AD182" i="46"/>
  <c r="AC182" i="46"/>
  <c r="AL179" i="46"/>
  <c r="AK179" i="46"/>
  <c r="AJ179" i="46"/>
  <c r="AI179" i="46"/>
  <c r="AH179" i="46"/>
  <c r="AG179" i="46"/>
  <c r="AF179" i="46"/>
  <c r="AE179" i="46"/>
  <c r="AD179" i="46"/>
  <c r="AC179" i="46"/>
  <c r="AL175" i="46"/>
  <c r="AK175" i="46"/>
  <c r="AJ175" i="46"/>
  <c r="AI175" i="46"/>
  <c r="AH175" i="46"/>
  <c r="AG175" i="46"/>
  <c r="AF175" i="46"/>
  <c r="AE175" i="46"/>
  <c r="AD175" i="46"/>
  <c r="AC175" i="46"/>
  <c r="AL169" i="46"/>
  <c r="AK169" i="46"/>
  <c r="AJ169" i="46"/>
  <c r="AI169" i="46"/>
  <c r="AH169" i="46"/>
  <c r="AG169" i="46"/>
  <c r="AF169" i="46"/>
  <c r="AE169" i="46"/>
  <c r="AD169" i="46"/>
  <c r="AC169" i="46"/>
  <c r="AL166" i="46"/>
  <c r="AK166" i="46"/>
  <c r="AJ166" i="46"/>
  <c r="AI166" i="46"/>
  <c r="AH166" i="46"/>
  <c r="AG166" i="46"/>
  <c r="AF166" i="46"/>
  <c r="AE166" i="46"/>
  <c r="AD166" i="46"/>
  <c r="AC166" i="46"/>
  <c r="AL163" i="46"/>
  <c r="AK163" i="46"/>
  <c r="AJ163" i="46"/>
  <c r="AI163" i="46"/>
  <c r="AH163" i="46"/>
  <c r="AG163" i="46"/>
  <c r="AF163" i="46"/>
  <c r="AE163" i="46"/>
  <c r="AD163" i="46"/>
  <c r="AC163" i="46"/>
  <c r="AL160" i="46"/>
  <c r="AK160" i="46"/>
  <c r="AJ160" i="46"/>
  <c r="AI160" i="46"/>
  <c r="AH160" i="46"/>
  <c r="AG160" i="46"/>
  <c r="AF160" i="46"/>
  <c r="AE160" i="46"/>
  <c r="AD160" i="46"/>
  <c r="AC160" i="46"/>
  <c r="AL157" i="46"/>
  <c r="AK157" i="46"/>
  <c r="AJ157" i="46"/>
  <c r="AI157" i="46"/>
  <c r="AH157" i="46"/>
  <c r="AG157" i="46"/>
  <c r="AF157" i="46"/>
  <c r="AE157" i="46"/>
  <c r="AD157" i="46"/>
  <c r="AC157" i="46"/>
  <c r="AL154" i="46"/>
  <c r="AK154" i="46"/>
  <c r="AJ154" i="46"/>
  <c r="AI154" i="46"/>
  <c r="AH154" i="46"/>
  <c r="AG154" i="46"/>
  <c r="AF154" i="46"/>
  <c r="AE154" i="46"/>
  <c r="AD154" i="46"/>
  <c r="AC154" i="46"/>
  <c r="AL151" i="46"/>
  <c r="AK151" i="46"/>
  <c r="AJ151" i="46"/>
  <c r="AI151" i="46"/>
  <c r="AH151" i="46"/>
  <c r="AG151" i="46"/>
  <c r="AF151" i="46"/>
  <c r="AE151" i="46"/>
  <c r="AD151" i="46"/>
  <c r="AC151" i="46"/>
  <c r="AK109" i="46"/>
  <c r="AJ109" i="46"/>
  <c r="AI109" i="46"/>
  <c r="AH109" i="46"/>
  <c r="AG109" i="46"/>
  <c r="AF109" i="46"/>
  <c r="AE109" i="46"/>
  <c r="AD109" i="46"/>
  <c r="AC109" i="46"/>
  <c r="AL106" i="46"/>
  <c r="AK106" i="46"/>
  <c r="AJ106" i="46"/>
  <c r="AI106" i="46"/>
  <c r="AH106" i="46"/>
  <c r="AG106" i="46"/>
  <c r="AF106" i="46"/>
  <c r="AE106" i="46"/>
  <c r="AD106" i="46"/>
  <c r="AC106" i="46"/>
  <c r="AL103" i="46"/>
  <c r="AK103" i="46"/>
  <c r="AJ103" i="46"/>
  <c r="AI103" i="46"/>
  <c r="AH103" i="46"/>
  <c r="AG103" i="46"/>
  <c r="AF103" i="46"/>
  <c r="AE103" i="46"/>
  <c r="AD103" i="46"/>
  <c r="AC103" i="46"/>
  <c r="AL92" i="46"/>
  <c r="AK92" i="46"/>
  <c r="AJ92" i="46"/>
  <c r="AI92" i="46"/>
  <c r="AH92" i="46"/>
  <c r="AG92" i="46"/>
  <c r="AF92" i="46"/>
  <c r="AE92" i="46"/>
  <c r="AD92" i="46"/>
  <c r="AC92" i="46"/>
  <c r="AL88" i="46"/>
  <c r="AK88" i="46"/>
  <c r="AJ88" i="46"/>
  <c r="AI88" i="46"/>
  <c r="AH88" i="46"/>
  <c r="AG88" i="46"/>
  <c r="AF88" i="46"/>
  <c r="AE88" i="46"/>
  <c r="AD88" i="46"/>
  <c r="AC88" i="46"/>
  <c r="AL85" i="46"/>
  <c r="AK85" i="46"/>
  <c r="AJ85" i="46"/>
  <c r="AI85" i="46"/>
  <c r="AH85" i="46"/>
  <c r="AG85" i="46"/>
  <c r="AF85" i="46"/>
  <c r="AE85" i="46"/>
  <c r="AD85" i="46"/>
  <c r="AC85" i="46"/>
  <c r="AL82" i="46"/>
  <c r="AK82" i="46"/>
  <c r="AJ82" i="46"/>
  <c r="AI82" i="46"/>
  <c r="AH82" i="46"/>
  <c r="AG82" i="46"/>
  <c r="AF82" i="46"/>
  <c r="AE82" i="46"/>
  <c r="AD82" i="46"/>
  <c r="AC82" i="46"/>
  <c r="AL79" i="46"/>
  <c r="AK79" i="46"/>
  <c r="AJ79" i="46"/>
  <c r="AI79" i="46"/>
  <c r="AH79" i="46"/>
  <c r="AG79" i="46"/>
  <c r="AF79" i="46"/>
  <c r="AE79" i="46"/>
  <c r="AD79" i="46"/>
  <c r="AC79" i="46"/>
  <c r="AL76" i="46"/>
  <c r="AK76" i="46"/>
  <c r="AJ76" i="46"/>
  <c r="AI76" i="46"/>
  <c r="AH76" i="46"/>
  <c r="AG76" i="46"/>
  <c r="AF76" i="46"/>
  <c r="AE76" i="46"/>
  <c r="AD76" i="46"/>
  <c r="AC76" i="46"/>
  <c r="AL72" i="46"/>
  <c r="AK72" i="46"/>
  <c r="AJ72" i="46"/>
  <c r="AI72" i="46"/>
  <c r="AH72" i="46"/>
  <c r="AG72" i="46"/>
  <c r="AF72" i="46"/>
  <c r="AE72" i="46"/>
  <c r="AD72" i="46"/>
  <c r="AC72" i="46"/>
  <c r="AL66" i="46"/>
  <c r="AK66" i="46"/>
  <c r="AJ66" i="46"/>
  <c r="AI66" i="46"/>
  <c r="AH66" i="46"/>
  <c r="AG66" i="46"/>
  <c r="AF66" i="46"/>
  <c r="AE66" i="46"/>
  <c r="AD66" i="46"/>
  <c r="AC66" i="46"/>
  <c r="AL63" i="46"/>
  <c r="AK63" i="46"/>
  <c r="AJ63" i="46"/>
  <c r="AI63" i="46"/>
  <c r="AH63" i="46"/>
  <c r="AG63" i="46"/>
  <c r="AF63" i="46"/>
  <c r="AE63" i="46"/>
  <c r="AD63" i="46"/>
  <c r="AC63" i="46"/>
  <c r="AL60" i="46"/>
  <c r="AK60" i="46"/>
  <c r="AJ60" i="46"/>
  <c r="AI60" i="46"/>
  <c r="AH60" i="46"/>
  <c r="AG60" i="46"/>
  <c r="AF60" i="46"/>
  <c r="AE60" i="46"/>
  <c r="AD60" i="46"/>
  <c r="AC60" i="46"/>
  <c r="AL57" i="46"/>
  <c r="AK57" i="46"/>
  <c r="AJ57" i="46"/>
  <c r="AI57" i="46"/>
  <c r="AH57" i="46"/>
  <c r="AG57" i="46"/>
  <c r="AF57" i="46"/>
  <c r="AE57" i="46"/>
  <c r="AD57" i="46"/>
  <c r="AC57" i="46"/>
  <c r="AL54" i="46"/>
  <c r="AK54" i="46"/>
  <c r="AJ54" i="46"/>
  <c r="AI54" i="46"/>
  <c r="AH54" i="46"/>
  <c r="AG54" i="46"/>
  <c r="AF54" i="46"/>
  <c r="AE54" i="46"/>
  <c r="AD54" i="46"/>
  <c r="AC54" i="46"/>
  <c r="AL51" i="46"/>
  <c r="AK51" i="46"/>
  <c r="AJ51" i="46"/>
  <c r="AI51" i="46"/>
  <c r="AH51" i="46"/>
  <c r="AG51" i="46"/>
  <c r="AF51" i="46"/>
  <c r="AE51" i="46"/>
  <c r="AD51" i="46"/>
  <c r="AC51" i="46"/>
  <c r="AL47" i="46"/>
  <c r="AK47" i="46"/>
  <c r="AJ47" i="46"/>
  <c r="AI47" i="46"/>
  <c r="AH47" i="46"/>
  <c r="AG47" i="46"/>
  <c r="AF47" i="46"/>
  <c r="AE47" i="46"/>
  <c r="AD47" i="46"/>
  <c r="AC47" i="46"/>
  <c r="AL41" i="46"/>
  <c r="AK41" i="46"/>
  <c r="AJ41" i="46"/>
  <c r="AI41" i="46"/>
  <c r="AH41" i="46"/>
  <c r="AG41" i="46"/>
  <c r="AF41" i="46"/>
  <c r="AE41" i="46"/>
  <c r="AD41" i="46"/>
  <c r="AC41" i="46"/>
  <c r="AL38" i="46"/>
  <c r="AK38" i="46"/>
  <c r="AJ38" i="46"/>
  <c r="AI38" i="46"/>
  <c r="AH38" i="46"/>
  <c r="AG38" i="46"/>
  <c r="AF38" i="46"/>
  <c r="AE38" i="46"/>
  <c r="AD38" i="46"/>
  <c r="AC38" i="46"/>
  <c r="AL35" i="46"/>
  <c r="AK35" i="46"/>
  <c r="AJ35" i="46"/>
  <c r="AI35" i="46"/>
  <c r="AH35" i="46"/>
  <c r="AG35" i="46"/>
  <c r="AF35" i="46"/>
  <c r="AE35" i="46"/>
  <c r="AD35" i="46"/>
  <c r="AC35" i="46"/>
  <c r="AL32" i="46"/>
  <c r="AK32" i="46"/>
  <c r="AJ32" i="46"/>
  <c r="AI32" i="46"/>
  <c r="AH32" i="46"/>
  <c r="AG32" i="46"/>
  <c r="AF32" i="46"/>
  <c r="AE32" i="46"/>
  <c r="AD32" i="46"/>
  <c r="AC32" i="46"/>
  <c r="AL29" i="46"/>
  <c r="AK29" i="46"/>
  <c r="AJ29" i="46"/>
  <c r="AI29" i="46"/>
  <c r="AH29" i="46"/>
  <c r="AG29" i="46"/>
  <c r="AF29" i="46"/>
  <c r="AE29" i="46"/>
  <c r="AD29" i="46"/>
  <c r="AC29" i="46"/>
  <c r="AL26" i="46"/>
  <c r="AK26" i="46"/>
  <c r="AJ26" i="46"/>
  <c r="AI26" i="46"/>
  <c r="AH26" i="46"/>
  <c r="AG26" i="46"/>
  <c r="AF26" i="46"/>
  <c r="AE26" i="46"/>
  <c r="AD26" i="46"/>
  <c r="AC26" i="46"/>
  <c r="P559" i="79" l="1"/>
  <c r="P561" i="79" s="1"/>
  <c r="E559" i="79" a="1"/>
  <c r="E559" i="79" s="1"/>
  <c r="E561" i="79" s="1"/>
  <c r="Y760" i="79"/>
  <c r="Y944" i="79"/>
  <c r="Y268" i="46"/>
  <c r="Y265" i="46"/>
  <c r="Y526" i="46"/>
  <c r="Y395" i="46"/>
  <c r="Y135" i="46"/>
  <c r="E3" i="80"/>
  <c r="E2" i="80"/>
  <c r="Z576" i="79" l="1"/>
  <c r="P52" i="43"/>
  <c r="O52" i="43"/>
  <c r="N52" i="43"/>
  <c r="M52" i="43"/>
  <c r="L52" i="43"/>
  <c r="K52" i="43"/>
  <c r="J52" i="43"/>
  <c r="I52" i="43"/>
  <c r="H52" i="43"/>
  <c r="G52" i="43"/>
  <c r="F52" i="43"/>
  <c r="E52" i="43"/>
  <c r="D52" i="43"/>
  <c r="AC23" i="46" l="1"/>
  <c r="AD23" i="46"/>
  <c r="AE23" i="46"/>
  <c r="AF23" i="46"/>
  <c r="AG23" i="46"/>
  <c r="AH23" i="46"/>
  <c r="AI23" i="46"/>
  <c r="AJ23" i="46"/>
  <c r="AK23" i="46"/>
  <c r="AL23" i="46"/>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L50" i="45"/>
  <c r="M50" i="45"/>
  <c r="N50" i="45"/>
  <c r="L43" i="45"/>
  <c r="M43" i="45"/>
  <c r="N43" i="45"/>
  <c r="N36" i="45"/>
  <c r="L36" i="45"/>
  <c r="M36" i="45"/>
  <c r="L29" i="45"/>
  <c r="M29" i="45"/>
  <c r="N29" i="45"/>
  <c r="L22" i="45"/>
  <c r="M22" i="45"/>
  <c r="N22" i="45"/>
  <c r="D64" i="45"/>
  <c r="D57"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AB36" i="79" s="1"/>
  <c r="F53" i="43"/>
  <c r="AA36" i="79" s="1"/>
  <c r="E53" i="43"/>
  <c r="D53" i="43"/>
  <c r="O255" i="46"/>
  <c r="D255" i="46"/>
  <c r="J28" i="44"/>
  <c r="I28" i="44"/>
  <c r="H28" i="44"/>
  <c r="G28" i="44"/>
  <c r="F28" i="44"/>
  <c r="E28" i="44"/>
  <c r="D28" i="44"/>
  <c r="Y21" i="46" l="1"/>
  <c r="Y36" i="79"/>
  <c r="E29" i="44"/>
  <c r="E33" i="44" s="1"/>
  <c r="Z36" i="79"/>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378" i="79"/>
  <c r="Z402" i="79"/>
  <c r="Z561" i="79" s="1"/>
  <c r="Z768" i="79"/>
  <c r="Z927" i="79" s="1"/>
  <c r="Z951" i="79"/>
  <c r="Z1110"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378" i="79"/>
  <c r="Y195" i="79"/>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951" i="79"/>
  <c r="AA1110" i="79" s="1"/>
  <c r="AA585" i="79"/>
  <c r="AB406" i="46"/>
  <c r="G13" i="44"/>
  <c r="AB767" i="79"/>
  <c r="AB584" i="79"/>
  <c r="AB218" i="79"/>
  <c r="AB950" i="79"/>
  <c r="AB401" i="79"/>
  <c r="AB35" i="79"/>
  <c r="AB407" i="46"/>
  <c r="G14" i="44"/>
  <c r="G18" i="44" s="1"/>
  <c r="AB951" i="79"/>
  <c r="AB1110" i="79" s="1"/>
  <c r="AB768" i="79"/>
  <c r="AB585" i="79"/>
  <c r="AB402" i="79"/>
  <c r="AB21" i="46"/>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B576" i="79" l="1"/>
  <c r="AB561" i="79"/>
  <c r="AA576" i="79"/>
  <c r="AA561" i="79"/>
  <c r="AC577" i="79"/>
  <c r="AC576" i="79"/>
  <c r="AC578"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A760" i="79"/>
  <c r="AA744" i="79"/>
  <c r="AA761" i="79"/>
  <c r="AA578" i="79"/>
  <c r="AA577"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927" i="79"/>
  <c r="AB944"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N23" i="45" l="1"/>
  <c r="M23" i="45"/>
  <c r="L17" i="45"/>
  <c r="L23" i="45" s="1"/>
  <c r="N60" i="46"/>
  <c r="N57" i="46"/>
  <c r="AB135" i="46" l="1"/>
  <c r="AA127"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14" i="45"/>
  <c r="P132" i="45" s="1"/>
  <c r="M107" i="45"/>
  <c r="O132" i="45" s="1"/>
  <c r="M86" i="45"/>
  <c r="M100" i="45"/>
  <c r="M79" i="45"/>
  <c r="M72" i="45"/>
  <c r="L93" i="45"/>
  <c r="L107" i="45"/>
  <c r="L86" i="45"/>
  <c r="L114" i="45"/>
  <c r="L100" i="45"/>
  <c r="L79" i="45"/>
  <c r="L72" i="45"/>
  <c r="N86" i="45"/>
  <c r="N114" i="45"/>
  <c r="N107" i="45"/>
  <c r="N79" i="45"/>
  <c r="N93" i="45"/>
  <c r="M133" i="45" s="1"/>
  <c r="N100" i="45"/>
  <c r="N133" i="45" s="1"/>
  <c r="N72" i="45"/>
  <c r="L65" i="45"/>
  <c r="L51" i="45"/>
  <c r="L30" i="45"/>
  <c r="L58" i="45"/>
  <c r="L37" i="45"/>
  <c r="L44" i="45"/>
  <c r="M44" i="45"/>
  <c r="M58" i="45"/>
  <c r="M51" i="45"/>
  <c r="M37" i="45"/>
  <c r="M65" i="45"/>
  <c r="M30" i="45"/>
  <c r="N58" i="45"/>
  <c r="N65" i="45"/>
  <c r="N51" i="45"/>
  <c r="N44" i="45"/>
  <c r="N37" i="45"/>
  <c r="N30" i="45"/>
  <c r="G133" i="45" l="1"/>
  <c r="P133" i="45"/>
  <c r="O133" i="45"/>
  <c r="N132" i="45"/>
  <c r="M132" i="45"/>
  <c r="H132" i="45"/>
  <c r="D133" i="45"/>
  <c r="E132" i="45"/>
  <c r="G131" i="45"/>
  <c r="L133" i="45"/>
  <c r="J132" i="45"/>
  <c r="E133" i="45"/>
  <c r="G132" i="45"/>
  <c r="K132" i="45"/>
  <c r="F133" i="45"/>
  <c r="I133" i="45"/>
  <c r="H133" i="45"/>
  <c r="E131" i="45"/>
  <c r="K133" i="45"/>
  <c r="J133" i="45"/>
  <c r="F132" i="45"/>
  <c r="L132"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I65" i="45" l="1"/>
  <c r="C127" i="45"/>
  <c r="C130" i="45" l="1"/>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O125" i="45" s="1"/>
  <c r="F86" i="45"/>
  <c r="F100" i="45"/>
  <c r="N125" i="45" s="1"/>
  <c r="F72" i="45"/>
  <c r="F93" i="45"/>
  <c r="M125" i="45" s="1"/>
  <c r="F114" i="45"/>
  <c r="P125" i="45" s="1"/>
  <c r="F79" i="45"/>
  <c r="J86" i="45"/>
  <c r="J114" i="45"/>
  <c r="P129" i="45" s="1"/>
  <c r="J93" i="45"/>
  <c r="J100" i="45"/>
  <c r="N129" i="45" s="1"/>
  <c r="J72" i="45"/>
  <c r="J107" i="45"/>
  <c r="J79" i="45"/>
  <c r="K100" i="45"/>
  <c r="N131" i="45" s="1"/>
  <c r="K114" i="45"/>
  <c r="K72" i="45"/>
  <c r="J131" i="45" s="1"/>
  <c r="K93" i="45"/>
  <c r="M131" i="45" s="1"/>
  <c r="K86" i="45"/>
  <c r="L131" i="45" s="1"/>
  <c r="K79" i="45"/>
  <c r="K131" i="45" s="1"/>
  <c r="K107" i="45"/>
  <c r="J65" i="45"/>
  <c r="K65" i="45"/>
  <c r="I131" i="45" s="1"/>
  <c r="E58" i="45"/>
  <c r="F65" i="45"/>
  <c r="I125" i="45" s="1"/>
  <c r="C125" i="45"/>
  <c r="E127" i="45"/>
  <c r="H65" i="45"/>
  <c r="I128" i="45" s="1"/>
  <c r="D127" i="45"/>
  <c r="C128" i="45"/>
  <c r="G58" i="45"/>
  <c r="H126" i="45" s="1"/>
  <c r="G126" i="45"/>
  <c r="F126" i="45"/>
  <c r="E126" i="45"/>
  <c r="K58" i="45"/>
  <c r="H131" i="45" s="1"/>
  <c r="H58" i="45"/>
  <c r="F127" i="45"/>
  <c r="G127" i="45"/>
  <c r="I58" i="45"/>
  <c r="G125" i="45"/>
  <c r="F125" i="45"/>
  <c r="E125" i="45"/>
  <c r="J58" i="45"/>
  <c r="D125" i="45"/>
  <c r="C126" i="45"/>
  <c r="D126" i="45"/>
  <c r="C129" i="45"/>
  <c r="Y20" i="46"/>
  <c r="W14" i="47"/>
  <c r="J14" i="47"/>
  <c r="K14" i="47"/>
  <c r="L14" i="47"/>
  <c r="M14" i="47"/>
  <c r="N14" i="47"/>
  <c r="O14" i="47"/>
  <c r="I14" i="47"/>
  <c r="AE20" i="46"/>
  <c r="AA20" i="46"/>
  <c r="AB20" i="46"/>
  <c r="AC20" i="46"/>
  <c r="AD20" i="46"/>
  <c r="Z20" i="46"/>
  <c r="C60" i="45"/>
  <c r="C53" i="45"/>
  <c r="E42" i="44"/>
  <c r="F42" i="44"/>
  <c r="G42" i="44"/>
  <c r="H42" i="44"/>
  <c r="I42" i="44"/>
  <c r="J42" i="44"/>
  <c r="D42" i="44"/>
  <c r="Y256" i="46" l="1"/>
  <c r="AA562" i="79"/>
  <c r="Y562" i="79"/>
  <c r="AB562" i="79"/>
  <c r="Z562" i="79"/>
  <c r="O129" i="45"/>
  <c r="P128" i="45"/>
  <c r="M128" i="45"/>
  <c r="O127" i="45"/>
  <c r="P126" i="45"/>
  <c r="I127" i="45"/>
  <c r="H127" i="45"/>
  <c r="AL516" i="46" s="1"/>
  <c r="AL520" i="46" s="1"/>
  <c r="P130" i="45"/>
  <c r="P131" i="45"/>
  <c r="H125" i="45"/>
  <c r="AI258" i="46" s="1"/>
  <c r="AI260" i="46" s="1"/>
  <c r="N128" i="45"/>
  <c r="M126" i="45"/>
  <c r="L126" i="45"/>
  <c r="N126" i="45"/>
  <c r="O130" i="45"/>
  <c r="O131" i="45"/>
  <c r="M129" i="45"/>
  <c r="O128" i="45"/>
  <c r="P127" i="45"/>
  <c r="O126" i="45"/>
  <c r="I126" i="45"/>
  <c r="G130" i="45"/>
  <c r="C131" i="45"/>
  <c r="Y747" i="79" s="1"/>
  <c r="Y755" i="79" s="1"/>
  <c r="L129" i="45"/>
  <c r="J127" i="45"/>
  <c r="H130" i="45"/>
  <c r="C133" i="45"/>
  <c r="Y1113" i="79" s="1"/>
  <c r="N130" i="45"/>
  <c r="K125" i="45"/>
  <c r="K128" i="45"/>
  <c r="N127" i="45"/>
  <c r="K126" i="45"/>
  <c r="AG387" i="46" s="1"/>
  <c r="G129" i="45"/>
  <c r="E129" i="45"/>
  <c r="AA381" i="79" s="1"/>
  <c r="AA382" i="79" s="1"/>
  <c r="J125" i="45"/>
  <c r="Y258" i="46"/>
  <c r="Y259" i="46" s="1"/>
  <c r="F128" i="45"/>
  <c r="E130" i="45"/>
  <c r="L130" i="45"/>
  <c r="J128" i="45"/>
  <c r="K127" i="45"/>
  <c r="AF130" i="46"/>
  <c r="AF131" i="46" s="1"/>
  <c r="K54" i="43" s="1"/>
  <c r="I129" i="45"/>
  <c r="AG130" i="46"/>
  <c r="AG131" i="46" s="1"/>
  <c r="L54" i="43" s="1"/>
  <c r="G128" i="45"/>
  <c r="E128" i="45"/>
  <c r="D129" i="45"/>
  <c r="H128" i="45"/>
  <c r="F130" i="45"/>
  <c r="C132" i="45"/>
  <c r="M130" i="45"/>
  <c r="L125" i="45"/>
  <c r="L128" i="45"/>
  <c r="M127" i="45"/>
  <c r="K129" i="45"/>
  <c r="K130" i="45"/>
  <c r="J129" i="45"/>
  <c r="L127" i="45"/>
  <c r="AI387" i="46"/>
  <c r="AI389" i="46" s="1"/>
  <c r="F129" i="45"/>
  <c r="H129" i="45"/>
  <c r="D130" i="45"/>
  <c r="I130" i="45"/>
  <c r="J130" i="45"/>
  <c r="J126" i="45"/>
  <c r="AF387" i="46" s="1"/>
  <c r="AH130" i="46"/>
  <c r="AH131" i="46" s="1"/>
  <c r="M54" i="43" s="1"/>
  <c r="D128" i="45"/>
  <c r="Y198" i="79"/>
  <c r="AI130" i="46"/>
  <c r="AI131" i="46" s="1"/>
  <c r="N54" i="43" s="1"/>
  <c r="AJ130" i="46"/>
  <c r="AJ131" i="46" s="1"/>
  <c r="O54" i="43" s="1"/>
  <c r="AJ387" i="46"/>
  <c r="AJ389" i="46" s="1"/>
  <c r="Y128" i="46"/>
  <c r="AL387" i="46"/>
  <c r="AL389"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AC514" i="46"/>
  <c r="AB928" i="79"/>
  <c r="AA1111" i="79"/>
  <c r="AD196" i="79"/>
  <c r="Y196" i="79"/>
  <c r="AE745" i="79"/>
  <c r="AA514" i="46"/>
  <c r="AE514" i="46"/>
  <c r="AC379" i="79"/>
  <c r="AB745" i="79"/>
  <c r="AC1111" i="79"/>
  <c r="AE379" i="79"/>
  <c r="Z928" i="79"/>
  <c r="AD514" i="46"/>
  <c r="AD1111" i="79"/>
  <c r="AE928" i="79"/>
  <c r="AB379" i="79"/>
  <c r="AB1111" i="79"/>
  <c r="AA745" i="79"/>
  <c r="AD562" i="79"/>
  <c r="Y745" i="79"/>
  <c r="AE562" i="79"/>
  <c r="Z745" i="79"/>
  <c r="Z514" i="46"/>
  <c r="AC928" i="79"/>
  <c r="Y379" i="79"/>
  <c r="Z379" i="79"/>
  <c r="AA196" i="79"/>
  <c r="AD928" i="79"/>
  <c r="AC196" i="79"/>
  <c r="Y928" i="79"/>
  <c r="AE196" i="79"/>
  <c r="AD745" i="79"/>
  <c r="AA379" i="79"/>
  <c r="AA928" i="79"/>
  <c r="AB196" i="79"/>
  <c r="AC745" i="79"/>
  <c r="Z196" i="79"/>
  <c r="Z1111" i="79"/>
  <c r="Y516" i="46"/>
  <c r="AD130" i="46"/>
  <c r="AD131" i="46" s="1"/>
  <c r="AD387" i="46"/>
  <c r="AC130" i="46"/>
  <c r="AC516" i="46"/>
  <c r="AC520" i="46" s="1"/>
  <c r="AC387" i="46"/>
  <c r="AC389" i="46" s="1"/>
  <c r="AC258" i="46"/>
  <c r="AC259" i="46" s="1"/>
  <c r="AB387" i="46"/>
  <c r="AB389" i="46" s="1"/>
  <c r="AB258" i="46"/>
  <c r="AB260" i="46" s="1"/>
  <c r="AB130" i="46"/>
  <c r="AB516" i="46"/>
  <c r="AB520" i="46" s="1"/>
  <c r="AE387" i="46"/>
  <c r="AE389"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516" i="46" l="1"/>
  <c r="AE520" i="46" s="1"/>
  <c r="AI516" i="46"/>
  <c r="AI520" i="46" s="1"/>
  <c r="AE258" i="46"/>
  <c r="AE259" i="46" s="1"/>
  <c r="AD516" i="46"/>
  <c r="AD520" i="46" s="1"/>
  <c r="AG258" i="46"/>
  <c r="AG259" i="46" s="1"/>
  <c r="AK516" i="46"/>
  <c r="AK520" i="46" s="1"/>
  <c r="AF258" i="46"/>
  <c r="AF259" i="46" s="1"/>
  <c r="AH516" i="46"/>
  <c r="AH518" i="46" s="1"/>
  <c r="AJ516" i="46"/>
  <c r="AJ520" i="46" s="1"/>
  <c r="AF516" i="46"/>
  <c r="AF522" i="46" s="1"/>
  <c r="K64" i="43" s="1"/>
  <c r="AG516" i="46"/>
  <c r="AG520" i="46" s="1"/>
  <c r="AJ258" i="46"/>
  <c r="AJ260" i="46" s="1"/>
  <c r="AK258" i="46"/>
  <c r="AK259" i="46" s="1"/>
  <c r="AD258" i="46"/>
  <c r="AD260" i="46" s="1"/>
  <c r="AL258" i="46"/>
  <c r="AL262" i="46" s="1"/>
  <c r="Q58" i="43" s="1"/>
  <c r="AH258" i="46"/>
  <c r="AH260" i="46" s="1"/>
  <c r="AE198" i="79"/>
  <c r="AE202" i="79" s="1"/>
  <c r="AK564" i="79"/>
  <c r="AK573" i="79" s="1"/>
  <c r="P73" i="43" s="1"/>
  <c r="Y522" i="46"/>
  <c r="D64" i="43" s="1"/>
  <c r="AD522" i="46"/>
  <c r="I64" i="43" s="1"/>
  <c r="Y1117" i="79"/>
  <c r="Y1123" i="79"/>
  <c r="Y518" i="46"/>
  <c r="Y517" i="46"/>
  <c r="Y519" i="46"/>
  <c r="Y520" i="46"/>
  <c r="AA522" i="46"/>
  <c r="F64" i="43" s="1"/>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D198" i="79"/>
  <c r="AD201" i="79" s="1"/>
  <c r="AE381" i="79"/>
  <c r="AE384" i="79" s="1"/>
  <c r="AD564"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H132" i="46"/>
  <c r="M55" i="43" s="1"/>
  <c r="AG198" i="79"/>
  <c r="AG202" i="79" s="1"/>
  <c r="AF564" i="79"/>
  <c r="AF568" i="79" s="1"/>
  <c r="Y381" i="79"/>
  <c r="Y389" i="79" s="1"/>
  <c r="AF198" i="79"/>
  <c r="AF201" i="79" s="1"/>
  <c r="AH381" i="79"/>
  <c r="AH389" i="79" s="1"/>
  <c r="M70" i="43" s="1"/>
  <c r="AI519" i="46"/>
  <c r="Y1118" i="79"/>
  <c r="AG389" i="46"/>
  <c r="AG390" i="46"/>
  <c r="AG388" i="46"/>
  <c r="Y1115" i="79"/>
  <c r="AI198" i="79"/>
  <c r="AI199" i="79" s="1"/>
  <c r="AJ198" i="79"/>
  <c r="AJ203" i="79" s="1"/>
  <c r="AK198" i="79"/>
  <c r="AK201" i="79" s="1"/>
  <c r="AL198" i="79"/>
  <c r="AL203" i="79" s="1"/>
  <c r="AH198" i="79"/>
  <c r="AH205" i="79" s="1"/>
  <c r="M67" i="43" s="1"/>
  <c r="AA383" i="79"/>
  <c r="AA387" i="79"/>
  <c r="AA385" i="79"/>
  <c r="AA384" i="79"/>
  <c r="AF132" i="46"/>
  <c r="K55" i="43" s="1"/>
  <c r="Y754" i="79"/>
  <c r="Y753" i="79"/>
  <c r="Y748" i="79"/>
  <c r="Y752" i="79"/>
  <c r="Y750" i="79"/>
  <c r="Y749" i="79"/>
  <c r="Y751" i="79"/>
  <c r="Y1121" i="79"/>
  <c r="Y1119" i="79"/>
  <c r="Y1114" i="79"/>
  <c r="Y1116" i="79"/>
  <c r="Y1122" i="79"/>
  <c r="AF389" i="46"/>
  <c r="AF390" i="46"/>
  <c r="AF388" i="46"/>
  <c r="Y1125" i="79"/>
  <c r="AK387" i="46"/>
  <c r="AK389" i="46" s="1"/>
  <c r="AH387" i="46"/>
  <c r="AH392" i="46" s="1"/>
  <c r="M61" i="43" s="1"/>
  <c r="AG132" i="46"/>
  <c r="L55" i="43" s="1"/>
  <c r="AA389" i="79"/>
  <c r="F70" i="43" s="1"/>
  <c r="AI381" i="79"/>
  <c r="AI383" i="79" s="1"/>
  <c r="Y757" i="79"/>
  <c r="AJ390" i="46"/>
  <c r="AI390" i="46"/>
  <c r="Y202" i="79"/>
  <c r="Y200" i="79"/>
  <c r="Y201" i="79"/>
  <c r="AJ388" i="46"/>
  <c r="Y205" i="79"/>
  <c r="AI132" i="46"/>
  <c r="N55" i="43" s="1"/>
  <c r="AJ132" i="46"/>
  <c r="O55" i="43" s="1"/>
  <c r="AI388" i="46"/>
  <c r="AI259" i="46"/>
  <c r="AI261" i="46" s="1"/>
  <c r="N57" i="43" s="1"/>
  <c r="AI262" i="46"/>
  <c r="N58" i="43" s="1"/>
  <c r="AA388" i="46"/>
  <c r="AA389" i="46"/>
  <c r="AC519" i="46"/>
  <c r="AC518" i="46"/>
  <c r="Z518" i="46"/>
  <c r="Z519" i="46"/>
  <c r="AB518" i="46"/>
  <c r="AB519" i="46"/>
  <c r="AA518" i="46"/>
  <c r="AA519" i="46"/>
  <c r="Y388" i="46"/>
  <c r="Y389" i="46"/>
  <c r="AD388" i="46"/>
  <c r="AD389" i="46"/>
  <c r="AL518" i="46"/>
  <c r="AL519" i="46"/>
  <c r="AL132" i="46"/>
  <c r="Q55" i="43" s="1"/>
  <c r="AK132" i="46"/>
  <c r="P55" i="43" s="1"/>
  <c r="AL522" i="46"/>
  <c r="Q64" i="43" s="1"/>
  <c r="AL390" i="46"/>
  <c r="AL388" i="46"/>
  <c r="AL517" i="46"/>
  <c r="Y260" i="46"/>
  <c r="AC262" i="46"/>
  <c r="H58" i="43" s="1"/>
  <c r="AC390" i="46"/>
  <c r="AD390" i="46"/>
  <c r="Z517" i="46"/>
  <c r="Z522" i="46"/>
  <c r="E64" i="43" s="1"/>
  <c r="AB522" i="46"/>
  <c r="G64" i="43" s="1"/>
  <c r="AB517" i="46"/>
  <c r="AA517" i="46"/>
  <c r="AC522" i="46"/>
  <c r="H64" i="43" s="1"/>
  <c r="AC517" i="46"/>
  <c r="AB259" i="46"/>
  <c r="AB261" i="46" s="1"/>
  <c r="G57" i="43" s="1"/>
  <c r="AB390" i="46"/>
  <c r="AB388" i="46"/>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E517" i="46" l="1"/>
  <c r="AE522" i="46"/>
  <c r="J64" i="43" s="1"/>
  <c r="AE203" i="79"/>
  <c r="AE199" i="79"/>
  <c r="AE518" i="46"/>
  <c r="AE519" i="46"/>
  <c r="AI522" i="46"/>
  <c r="N64" i="43" s="1"/>
  <c r="AI517" i="46"/>
  <c r="AI518" i="46"/>
  <c r="AJ262" i="46"/>
  <c r="O58" i="43" s="1"/>
  <c r="AF262" i="46"/>
  <c r="K58" i="43" s="1"/>
  <c r="AH519" i="46"/>
  <c r="AH517" i="46"/>
  <c r="AD519" i="46"/>
  <c r="AH522" i="46"/>
  <c r="M64" i="43" s="1"/>
  <c r="AE262" i="46"/>
  <c r="J58" i="43" s="1"/>
  <c r="AG260" i="46"/>
  <c r="AG261" i="46" s="1"/>
  <c r="L57" i="43" s="1"/>
  <c r="AF260" i="46"/>
  <c r="AF261" i="46" s="1"/>
  <c r="K57" i="43" s="1"/>
  <c r="AG522" i="46"/>
  <c r="L64" i="43" s="1"/>
  <c r="AG518" i="46"/>
  <c r="AE260" i="46"/>
  <c r="AE261" i="46" s="1"/>
  <c r="J57" i="43" s="1"/>
  <c r="AK522" i="46"/>
  <c r="P64" i="43" s="1"/>
  <c r="AG519" i="46"/>
  <c r="AK519" i="46"/>
  <c r="AK260" i="46"/>
  <c r="AK261" i="46" s="1"/>
  <c r="P57" i="43" s="1"/>
  <c r="AF520" i="46"/>
  <c r="AK517" i="46"/>
  <c r="AK518" i="46"/>
  <c r="AH520" i="46"/>
  <c r="AJ518" i="46"/>
  <c r="AJ522" i="46"/>
  <c r="O64" i="43" s="1"/>
  <c r="AK262" i="46"/>
  <c r="P58" i="43" s="1"/>
  <c r="AJ519" i="46"/>
  <c r="AD517" i="46"/>
  <c r="AD518" i="46"/>
  <c r="AJ259" i="46"/>
  <c r="AJ261" i="46" s="1"/>
  <c r="O57" i="43" s="1"/>
  <c r="AG517" i="46"/>
  <c r="AJ517" i="46"/>
  <c r="AG262" i="46"/>
  <c r="L58" i="43" s="1"/>
  <c r="AF517" i="46"/>
  <c r="AF519" i="46"/>
  <c r="AF518" i="46"/>
  <c r="AL259" i="46"/>
  <c r="AL260" i="46"/>
  <c r="AD259" i="46"/>
  <c r="AD261" i="46" s="1"/>
  <c r="I57" i="43" s="1"/>
  <c r="AD262" i="46"/>
  <c r="I58" i="43" s="1"/>
  <c r="AH262" i="46"/>
  <c r="M58" i="43" s="1"/>
  <c r="AH259" i="46"/>
  <c r="AH261" i="46" s="1"/>
  <c r="M57" i="43" s="1"/>
  <c r="AK571" i="79"/>
  <c r="AE205" i="79"/>
  <c r="J67" i="43" s="1"/>
  <c r="AK566" i="79"/>
  <c r="AE200" i="79"/>
  <c r="AE201" i="79"/>
  <c r="AK570" i="79"/>
  <c r="AK565" i="79"/>
  <c r="AK567" i="79"/>
  <c r="AK569" i="79"/>
  <c r="AK568" i="79"/>
  <c r="Y756" i="79"/>
  <c r="D75" i="43" s="1"/>
  <c r="T18" i="47"/>
  <c r="P20" i="47"/>
  <c r="Q15" i="47"/>
  <c r="S23" i="47"/>
  <c r="U17" i="47"/>
  <c r="R26" i="47"/>
  <c r="AB570" i="79"/>
  <c r="AB201" i="79"/>
  <c r="AB202" i="79"/>
  <c r="AA199" i="79"/>
  <c r="AA202" i="79"/>
  <c r="AD569" i="79"/>
  <c r="AD573" i="79"/>
  <c r="I73" i="43" s="1"/>
  <c r="Z202" i="79"/>
  <c r="AJ570" i="79"/>
  <c r="AJ573" i="79"/>
  <c r="O73" i="43" s="1"/>
  <c r="Y567" i="79"/>
  <c r="Y570" i="79"/>
  <c r="Y571" i="79"/>
  <c r="Z568" i="79"/>
  <c r="Z570" i="79"/>
  <c r="Y521" i="46"/>
  <c r="V21" i="47"/>
  <c r="Z1125" i="79"/>
  <c r="E82" i="43" s="1"/>
  <c r="D70" i="43"/>
  <c r="AM131" i="46"/>
  <c r="C93" i="43" s="1"/>
  <c r="D76" i="43"/>
  <c r="AM132" i="46"/>
  <c r="C104" i="43" s="1"/>
  <c r="D67" i="43"/>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D384" i="79"/>
  <c r="AL573" i="79"/>
  <c r="Q73" i="43" s="1"/>
  <c r="AL565" i="79"/>
  <c r="AB205" i="79"/>
  <c r="G67" i="43" s="1"/>
  <c r="AD389" i="79"/>
  <c r="I70" i="43" s="1"/>
  <c r="Z383" i="79"/>
  <c r="AL567" i="79"/>
  <c r="Z387" i="79"/>
  <c r="AB199" i="79"/>
  <c r="AB385" i="79"/>
  <c r="AK203" i="79"/>
  <c r="AA200" i="79"/>
  <c r="AA205" i="79"/>
  <c r="F67" i="43" s="1"/>
  <c r="AE385" i="79"/>
  <c r="AB387"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G201" i="79"/>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C569" i="79"/>
  <c r="AE571" i="79"/>
  <c r="AD387" i="79"/>
  <c r="AC384" i="79"/>
  <c r="AE568" i="79"/>
  <c r="AC571" i="79"/>
  <c r="AE569" i="79"/>
  <c r="AD571" i="79"/>
  <c r="D73" i="43"/>
  <c r="AH571" i="79"/>
  <c r="AH570" i="79"/>
  <c r="AH567" i="79"/>
  <c r="AA1120" i="79"/>
  <c r="AA1119" i="79"/>
  <c r="AA1117" i="79"/>
  <c r="AA1115" i="79"/>
  <c r="AA1122" i="79"/>
  <c r="AA1114" i="79"/>
  <c r="AA1121" i="79"/>
  <c r="AA1123"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4" i="79"/>
  <c r="AG755" i="79"/>
  <c r="AG753" i="79"/>
  <c r="AG752" i="79"/>
  <c r="AG754" i="79"/>
  <c r="AG748" i="79"/>
  <c r="AG750" i="79"/>
  <c r="AG749" i="79"/>
  <c r="AG751" i="79"/>
  <c r="AE383" i="79"/>
  <c r="AE387" i="79"/>
  <c r="AB1121" i="79"/>
  <c r="AB1115" i="79"/>
  <c r="AB1116" i="79"/>
  <c r="AB1122" i="79"/>
  <c r="AB1117" i="79"/>
  <c r="AB1123" i="79"/>
  <c r="AB1120"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V18" i="47"/>
  <c r="Y204" i="79"/>
  <c r="V16" i="47"/>
  <c r="V20" i="47"/>
  <c r="V23" i="47"/>
  <c r="V25" i="47"/>
  <c r="V15" i="47"/>
  <c r="V26" i="47"/>
  <c r="V24" i="47"/>
  <c r="V19" i="47"/>
  <c r="V17" i="47"/>
  <c r="V22" i="47"/>
  <c r="Y261" i="46"/>
  <c r="D57" i="43" s="1"/>
  <c r="D58" i="43"/>
  <c r="U20" i="47"/>
  <c r="U22" i="47"/>
  <c r="U23" i="47"/>
  <c r="U16" i="47"/>
  <c r="U15" i="47"/>
  <c r="U24" i="47"/>
  <c r="U25" i="47"/>
  <c r="U18" i="47"/>
  <c r="U26" i="47"/>
  <c r="U19" i="47"/>
  <c r="U21" i="47"/>
  <c r="S41" i="47"/>
  <c r="S39" i="47"/>
  <c r="S40" i="47"/>
  <c r="S30" i="47"/>
  <c r="S31" i="47"/>
  <c r="S36" i="47"/>
  <c r="S34" i="47"/>
  <c r="S33" i="47"/>
  <c r="S37" i="47"/>
  <c r="S38" i="47"/>
  <c r="S35" i="47"/>
  <c r="AL391" i="46"/>
  <c r="Q60" i="43" s="1"/>
  <c r="AA391" i="46"/>
  <c r="F60" i="43" s="1"/>
  <c r="K45" i="47" s="1"/>
  <c r="AL521" i="46"/>
  <c r="Q63" i="43" s="1"/>
  <c r="AC391" i="46"/>
  <c r="H60" i="43" s="1"/>
  <c r="M45" i="47" s="1"/>
  <c r="AD391" i="46"/>
  <c r="I60" i="43" s="1"/>
  <c r="AB521" i="46"/>
  <c r="G63" i="43" s="1"/>
  <c r="AA521" i="46"/>
  <c r="F63" i="43" s="1"/>
  <c r="AC521" i="46"/>
  <c r="H63" i="43" s="1"/>
  <c r="Z521" i="46"/>
  <c r="E63" i="43" s="1"/>
  <c r="AB391" i="46"/>
  <c r="G60" i="43" s="1"/>
  <c r="D61" i="43"/>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AE521" i="46" l="1"/>
  <c r="J63" i="43" s="1"/>
  <c r="O66" i="47" s="1"/>
  <c r="AI521" i="46"/>
  <c r="N63" i="43" s="1"/>
  <c r="S71" i="47" s="1"/>
  <c r="T37" i="47"/>
  <c r="T39" i="47"/>
  <c r="R64" i="43"/>
  <c r="T34" i="47"/>
  <c r="T40" i="47"/>
  <c r="Q41" i="47"/>
  <c r="T38" i="47"/>
  <c r="T36" i="47"/>
  <c r="AK521" i="46"/>
  <c r="P63" i="43" s="1"/>
  <c r="T41" i="47"/>
  <c r="T32" i="47"/>
  <c r="T31" i="47"/>
  <c r="T33" i="47"/>
  <c r="AL261" i="46"/>
  <c r="Q57" i="43" s="1"/>
  <c r="V39" i="47" s="1"/>
  <c r="T30" i="47"/>
  <c r="T35" i="47"/>
  <c r="P39" i="47"/>
  <c r="AM519" i="46"/>
  <c r="AG521" i="46"/>
  <c r="L63" i="43" s="1"/>
  <c r="Q65" i="47" s="1"/>
  <c r="AM260" i="46"/>
  <c r="Q31" i="47"/>
  <c r="Q35" i="47"/>
  <c r="AM520" i="46"/>
  <c r="D94" i="43"/>
  <c r="Q40" i="47"/>
  <c r="AH521" i="46"/>
  <c r="M63" i="43" s="1"/>
  <c r="Q33" i="47"/>
  <c r="N33" i="47"/>
  <c r="AJ521" i="46"/>
  <c r="O63" i="43" s="1"/>
  <c r="T71" i="47" s="1"/>
  <c r="AM517" i="46"/>
  <c r="Q39" i="47"/>
  <c r="Q30" i="47"/>
  <c r="Q34" i="47"/>
  <c r="AM518" i="46"/>
  <c r="AD521" i="46"/>
  <c r="I63" i="43" s="1"/>
  <c r="N64" i="47" s="1"/>
  <c r="Q38" i="47"/>
  <c r="Q36" i="47"/>
  <c r="F93" i="43"/>
  <c r="AF521" i="46"/>
  <c r="K63" i="43" s="1"/>
  <c r="P62" i="47" s="1"/>
  <c r="Q32" i="47"/>
  <c r="Q37" i="47"/>
  <c r="AM522" i="46"/>
  <c r="F104" i="43" s="1"/>
  <c r="R30" i="47"/>
  <c r="F94" i="43"/>
  <c r="N39" i="47"/>
  <c r="N30" i="47"/>
  <c r="N31" i="47"/>
  <c r="N38" i="47"/>
  <c r="N35" i="47"/>
  <c r="N36" i="47"/>
  <c r="N41" i="47"/>
  <c r="N34" i="47"/>
  <c r="N37" i="47"/>
  <c r="N51" i="47"/>
  <c r="AM262" i="46"/>
  <c r="D104" i="43" s="1"/>
  <c r="AM259" i="46"/>
  <c r="AM261" i="46" s="1"/>
  <c r="N40" i="47"/>
  <c r="N32" i="47"/>
  <c r="R58" i="43"/>
  <c r="D93" i="43"/>
  <c r="D103" i="43" s="1"/>
  <c r="AE204" i="79"/>
  <c r="J66" i="43" s="1"/>
  <c r="R54" i="43"/>
  <c r="AK572" i="79"/>
  <c r="P72" i="43" s="1"/>
  <c r="AM383" i="79"/>
  <c r="AM382" i="79"/>
  <c r="AM384" i="79"/>
  <c r="Z756" i="79"/>
  <c r="E75" i="43" s="1"/>
  <c r="Y572" i="79"/>
  <c r="D72" i="43" s="1"/>
  <c r="AM205" i="79"/>
  <c r="G104" i="43" s="1"/>
  <c r="AD572" i="79"/>
  <c r="I72" i="43" s="1"/>
  <c r="AJ572" i="79"/>
  <c r="O72" i="43" s="1"/>
  <c r="U31" i="47"/>
  <c r="R55" i="43"/>
  <c r="AM388" i="46"/>
  <c r="AM567" i="79"/>
  <c r="AM390" i="46"/>
  <c r="AM200" i="79"/>
  <c r="AM199" i="79"/>
  <c r="AM1115" i="79"/>
  <c r="AM1116" i="79"/>
  <c r="AM750" i="79"/>
  <c r="AM754" i="79"/>
  <c r="AM749" i="79"/>
  <c r="AM1114" i="79"/>
  <c r="AM748" i="79"/>
  <c r="AM932" i="79"/>
  <c r="AM1122" i="79"/>
  <c r="AM1120" i="79"/>
  <c r="AM201" i="79"/>
  <c r="AM389" i="46"/>
  <c r="AM133" i="46"/>
  <c r="AM1117" i="79"/>
  <c r="AM1119" i="79"/>
  <c r="AM934" i="79"/>
  <c r="AM571" i="79"/>
  <c r="AM753" i="79"/>
  <c r="AM1123" i="79"/>
  <c r="AM751" i="79"/>
  <c r="AM1121" i="79"/>
  <c r="AM202" i="79"/>
  <c r="AM566" i="79"/>
  <c r="D79" i="43"/>
  <c r="R79" i="43" s="1"/>
  <c r="AM941" i="79"/>
  <c r="K104" i="43" s="1"/>
  <c r="AM387" i="79"/>
  <c r="AM568" i="79"/>
  <c r="R73" i="43"/>
  <c r="AM573" i="79"/>
  <c r="I104" i="43" s="1"/>
  <c r="AM392" i="46"/>
  <c r="E104" i="43" s="1"/>
  <c r="AM565" i="79"/>
  <c r="AM937" i="79"/>
  <c r="AM389" i="79"/>
  <c r="H104" i="43" s="1"/>
  <c r="AK391" i="46"/>
  <c r="P60" i="43" s="1"/>
  <c r="U47" i="47" s="1"/>
  <c r="AM385" i="79"/>
  <c r="AM570" i="79"/>
  <c r="AM931" i="79"/>
  <c r="AM933" i="79"/>
  <c r="AM1125" i="79"/>
  <c r="L104" i="43" s="1"/>
  <c r="AM936" i="79"/>
  <c r="AM755" i="79"/>
  <c r="AM939" i="79"/>
  <c r="AM938" i="79"/>
  <c r="AM757" i="79"/>
  <c r="J104" i="43" s="1"/>
  <c r="C103" i="43"/>
  <c r="AL572" i="79"/>
  <c r="Q72" i="43" s="1"/>
  <c r="E95" i="43"/>
  <c r="Z388" i="79"/>
  <c r="E69" i="43" s="1"/>
  <c r="AG572" i="79"/>
  <c r="L72" i="43" s="1"/>
  <c r="R27" i="47"/>
  <c r="R29" i="47" s="1"/>
  <c r="P30" i="47"/>
  <c r="P37" i="47"/>
  <c r="P33" i="47"/>
  <c r="P56" i="47"/>
  <c r="P32" i="47"/>
  <c r="AG388" i="79"/>
  <c r="L69" i="43" s="1"/>
  <c r="AH388" i="79"/>
  <c r="M69" i="43" s="1"/>
  <c r="AI572" i="79"/>
  <c r="N72" i="43" s="1"/>
  <c r="AJ388" i="79"/>
  <c r="O69" i="43" s="1"/>
  <c r="AL388" i="79"/>
  <c r="Q69" i="43" s="1"/>
  <c r="P48" i="47"/>
  <c r="AD204" i="79"/>
  <c r="I66" i="43" s="1"/>
  <c r="K95" i="43"/>
  <c r="AF388" i="79"/>
  <c r="K69" i="43" s="1"/>
  <c r="P54" i="47"/>
  <c r="AF572" i="79"/>
  <c r="K72" i="43" s="1"/>
  <c r="AF204" i="79"/>
  <c r="K66" i="43" s="1"/>
  <c r="AK388" i="79"/>
  <c r="P69" i="43" s="1"/>
  <c r="AG204" i="79"/>
  <c r="L66" i="43" s="1"/>
  <c r="P34" i="47"/>
  <c r="P40" i="47"/>
  <c r="AK204" i="79"/>
  <c r="P66" i="43" s="1"/>
  <c r="Y940" i="79"/>
  <c r="D78" i="43" s="1"/>
  <c r="H94" i="43"/>
  <c r="H96" i="43"/>
  <c r="AI204" i="79"/>
  <c r="N66" i="43" s="1"/>
  <c r="AE572" i="79"/>
  <c r="J72" i="43" s="1"/>
  <c r="P51" i="47"/>
  <c r="K94" i="43"/>
  <c r="AH572" i="79"/>
  <c r="M72" i="43" s="1"/>
  <c r="AC388" i="79"/>
  <c r="H69" i="43" s="1"/>
  <c r="I99" i="43"/>
  <c r="H93" i="43"/>
  <c r="H98" i="43"/>
  <c r="P55" i="47"/>
  <c r="AI1124" i="79"/>
  <c r="N81" i="43" s="1"/>
  <c r="J99" i="43"/>
  <c r="I95" i="43"/>
  <c r="P50" i="47"/>
  <c r="K101" i="43"/>
  <c r="R76" i="43"/>
  <c r="J98" i="43"/>
  <c r="R70" i="43"/>
  <c r="AC204" i="79"/>
  <c r="H66" i="43" s="1"/>
  <c r="AC572" i="79"/>
  <c r="H72" i="43" s="1"/>
  <c r="L100"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E72" i="43" s="1"/>
  <c r="AH940" i="79"/>
  <c r="M78" i="43" s="1"/>
  <c r="K99" i="43"/>
  <c r="AD756" i="79"/>
  <c r="I75" i="43" s="1"/>
  <c r="J93" i="43"/>
  <c r="AE940" i="79"/>
  <c r="J78" i="43" s="1"/>
  <c r="AL1124" i="79"/>
  <c r="Q81" i="43" s="1"/>
  <c r="AK756" i="79"/>
  <c r="P75" i="43" s="1"/>
  <c r="L93" i="43"/>
  <c r="Z1124" i="79"/>
  <c r="E81" i="43" s="1"/>
  <c r="AH1124" i="79"/>
  <c r="M81" i="43" s="1"/>
  <c r="AF1124" i="79"/>
  <c r="K81" i="43" s="1"/>
  <c r="AC940" i="79"/>
  <c r="H78" i="43" s="1"/>
  <c r="AG1124" i="79"/>
  <c r="L81" i="43" s="1"/>
  <c r="L98" i="43"/>
  <c r="J94" i="43"/>
  <c r="AL756" i="79"/>
  <c r="Q75" i="43" s="1"/>
  <c r="AF756" i="79"/>
  <c r="K75" i="43" s="1"/>
  <c r="AD940" i="79"/>
  <c r="I78" i="43" s="1"/>
  <c r="J95" i="43"/>
  <c r="I96" i="43"/>
  <c r="AC756" i="79"/>
  <c r="H75" i="43" s="1"/>
  <c r="K100" i="43"/>
  <c r="AK1124" i="79"/>
  <c r="P81" i="43" s="1"/>
  <c r="AJ1124" i="79"/>
  <c r="O81" i="43" s="1"/>
  <c r="AI756" i="79"/>
  <c r="N75" i="43" s="1"/>
  <c r="K96" i="43"/>
  <c r="Y388" i="79"/>
  <c r="D69" i="43" s="1"/>
  <c r="L99" i="43"/>
  <c r="R82" i="43"/>
  <c r="AJ940" i="79"/>
  <c r="O78" i="43" s="1"/>
  <c r="K98" i="43"/>
  <c r="AE1124" i="79"/>
  <c r="J81" i="43" s="1"/>
  <c r="AE756" i="79"/>
  <c r="J75" i="43" s="1"/>
  <c r="Z940" i="79"/>
  <c r="E78" i="43" s="1"/>
  <c r="AL940" i="79"/>
  <c r="Q78" i="43" s="1"/>
  <c r="L101" i="43"/>
  <c r="AC1124" i="79"/>
  <c r="H81" i="43" s="1"/>
  <c r="AI940" i="79"/>
  <c r="N78" i="43" s="1"/>
  <c r="AJ756" i="79"/>
  <c r="O75" i="43" s="1"/>
  <c r="AH756" i="79"/>
  <c r="M75" i="43" s="1"/>
  <c r="AK940" i="79"/>
  <c r="P78" i="43" s="1"/>
  <c r="AG756" i="79"/>
  <c r="L75" i="43" s="1"/>
  <c r="L96" i="43"/>
  <c r="J100" i="43"/>
  <c r="AH391" i="46"/>
  <c r="M60" i="43" s="1"/>
  <c r="R31" i="47"/>
  <c r="R34" i="47"/>
  <c r="R38" i="47"/>
  <c r="T47" i="47"/>
  <c r="R37" i="47"/>
  <c r="R39" i="47"/>
  <c r="AJ204" i="79"/>
  <c r="O66" i="43" s="1"/>
  <c r="Q27" i="47"/>
  <c r="Q29" i="47" s="1"/>
  <c r="P27" i="47"/>
  <c r="P29" i="47" s="1"/>
  <c r="Q50" i="47"/>
  <c r="R40" i="47"/>
  <c r="R41" i="47"/>
  <c r="R33" i="47"/>
  <c r="AL204" i="79"/>
  <c r="Q66" i="43" s="1"/>
  <c r="Q47" i="47"/>
  <c r="Q52" i="47"/>
  <c r="R35" i="47"/>
  <c r="R32" i="47"/>
  <c r="R36" i="47"/>
  <c r="E93" i="43"/>
  <c r="Q45" i="47"/>
  <c r="G94" i="43"/>
  <c r="Q54" i="47"/>
  <c r="Q48" i="47"/>
  <c r="Q56" i="47"/>
  <c r="Q49" i="47"/>
  <c r="Q53" i="47"/>
  <c r="Q55" i="47"/>
  <c r="G95" i="43"/>
  <c r="Q51" i="47"/>
  <c r="Q46" i="47"/>
  <c r="R67" i="43"/>
  <c r="S48" i="47"/>
  <c r="G96" i="43"/>
  <c r="AH204" i="79"/>
  <c r="M66" i="43" s="1"/>
  <c r="G93" i="43"/>
  <c r="S49" i="47"/>
  <c r="S55" i="47"/>
  <c r="S50" i="47"/>
  <c r="S46" i="47"/>
  <c r="S45" i="47"/>
  <c r="S52" i="47"/>
  <c r="S51" i="47"/>
  <c r="S54" i="47"/>
  <c r="S47" i="47"/>
  <c r="S53" i="47"/>
  <c r="T54" i="47"/>
  <c r="T52" i="47"/>
  <c r="T56" i="47"/>
  <c r="T48" i="47"/>
  <c r="T27" i="47"/>
  <c r="T29" i="47" s="1"/>
  <c r="T53" i="47"/>
  <c r="T45" i="47"/>
  <c r="T55" i="47"/>
  <c r="S27" i="47"/>
  <c r="S29" i="47" s="1"/>
  <c r="S42" i="47" s="1"/>
  <c r="S44" i="47" s="1"/>
  <c r="T46" i="47"/>
  <c r="T51" i="47"/>
  <c r="T49" i="47"/>
  <c r="T50" i="47"/>
  <c r="V27" i="47"/>
  <c r="V29" i="47" s="1"/>
  <c r="F96" i="43"/>
  <c r="F95" i="43"/>
  <c r="D63" i="43"/>
  <c r="U27" i="47"/>
  <c r="U29" i="47" s="1"/>
  <c r="U40" i="47"/>
  <c r="U36" i="47"/>
  <c r="U41" i="47"/>
  <c r="U39" i="47"/>
  <c r="U38" i="47"/>
  <c r="U37" i="47"/>
  <c r="U35" i="47"/>
  <c r="U33" i="47"/>
  <c r="U30" i="47"/>
  <c r="U32" i="47"/>
  <c r="U34" i="47"/>
  <c r="K56" i="47"/>
  <c r="K54" i="47"/>
  <c r="K50" i="47"/>
  <c r="K51" i="47"/>
  <c r="K48" i="47"/>
  <c r="K55" i="47"/>
  <c r="K52" i="47"/>
  <c r="K46" i="47"/>
  <c r="K47" i="47"/>
  <c r="K49" i="47"/>
  <c r="K53" i="47"/>
  <c r="M47" i="47"/>
  <c r="M49" i="47"/>
  <c r="M54" i="47"/>
  <c r="M55" i="47"/>
  <c r="M51" i="47"/>
  <c r="D66" i="43"/>
  <c r="M50" i="47"/>
  <c r="M52" i="47"/>
  <c r="M46" i="47"/>
  <c r="M56" i="47"/>
  <c r="M48" i="47"/>
  <c r="M53" i="47"/>
  <c r="N54" i="47"/>
  <c r="N49" i="47"/>
  <c r="N50" i="47"/>
  <c r="N46" i="47"/>
  <c r="N45" i="47"/>
  <c r="N52" i="47"/>
  <c r="N47" i="47"/>
  <c r="N48" i="47"/>
  <c r="N56" i="47"/>
  <c r="N55" i="47"/>
  <c r="N53" i="47"/>
  <c r="M71" i="47"/>
  <c r="M65" i="47"/>
  <c r="M68" i="47"/>
  <c r="M70" i="47"/>
  <c r="M63" i="47"/>
  <c r="M61" i="47"/>
  <c r="M60" i="47"/>
  <c r="M66" i="47"/>
  <c r="M69" i="47"/>
  <c r="M64" i="47"/>
  <c r="M67" i="47"/>
  <c r="M62"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39" i="47"/>
  <c r="O22" i="47"/>
  <c r="O38" i="47"/>
  <c r="J19" i="47"/>
  <c r="O45" i="47"/>
  <c r="O16" i="47"/>
  <c r="O46" i="47"/>
  <c r="O48" i="47"/>
  <c r="O19" i="47"/>
  <c r="O23" i="47"/>
  <c r="O41" i="47"/>
  <c r="O52" i="47"/>
  <c r="O17" i="47"/>
  <c r="O40" i="47"/>
  <c r="O61" i="47"/>
  <c r="O35" i="47"/>
  <c r="O50" i="47"/>
  <c r="O49" i="47"/>
  <c r="J16" i="47"/>
  <c r="O20" i="47"/>
  <c r="O32" i="47"/>
  <c r="I30" i="47"/>
  <c r="I15" i="47"/>
  <c r="J24" i="47"/>
  <c r="J20" i="47"/>
  <c r="J26" i="47"/>
  <c r="O25" i="47"/>
  <c r="O18" i="47"/>
  <c r="O24" i="47"/>
  <c r="O54" i="47"/>
  <c r="O33" i="47"/>
  <c r="O31" i="47"/>
  <c r="O36" i="47"/>
  <c r="O37" i="47"/>
  <c r="O30" i="47"/>
  <c r="J17" i="47"/>
  <c r="J25" i="47"/>
  <c r="J22" i="47"/>
  <c r="O15" i="47"/>
  <c r="O26" i="47"/>
  <c r="O21" i="47"/>
  <c r="O34" i="47"/>
  <c r="O55" i="47"/>
  <c r="O56"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S66" i="47" l="1"/>
  <c r="S65" i="47"/>
  <c r="O63" i="47"/>
  <c r="O67" i="47"/>
  <c r="O70" i="47"/>
  <c r="O65" i="47"/>
  <c r="O71" i="47"/>
  <c r="O60" i="47"/>
  <c r="O62" i="47"/>
  <c r="O69" i="47"/>
  <c r="O68" i="47"/>
  <c r="O83" i="47"/>
  <c r="O64" i="47"/>
  <c r="S64" i="47"/>
  <c r="S63" i="47"/>
  <c r="T63" i="47"/>
  <c r="V31" i="47"/>
  <c r="T64" i="47"/>
  <c r="S61" i="47"/>
  <c r="T75" i="47"/>
  <c r="S62" i="47"/>
  <c r="S70" i="47"/>
  <c r="S67" i="47"/>
  <c r="S60" i="47"/>
  <c r="S69" i="47"/>
  <c r="S68" i="47"/>
  <c r="V46" i="47"/>
  <c r="V40" i="47"/>
  <c r="V56" i="47"/>
  <c r="Q61" i="47"/>
  <c r="V61" i="47"/>
  <c r="V48" i="47"/>
  <c r="Q66" i="47"/>
  <c r="Q60" i="47"/>
  <c r="R57" i="43"/>
  <c r="V64" i="47"/>
  <c r="V67" i="47"/>
  <c r="V54" i="47"/>
  <c r="V32" i="47"/>
  <c r="V71" i="47"/>
  <c r="V30" i="47"/>
  <c r="T42" i="47"/>
  <c r="T44" i="47" s="1"/>
  <c r="T57" i="47" s="1"/>
  <c r="T59" i="47" s="1"/>
  <c r="V69" i="47"/>
  <c r="V70" i="47"/>
  <c r="V66" i="47"/>
  <c r="V35" i="47"/>
  <c r="V51" i="47"/>
  <c r="V50" i="47"/>
  <c r="V37" i="47"/>
  <c r="T62" i="47"/>
  <c r="T60" i="47"/>
  <c r="V62" i="47"/>
  <c r="V63" i="47"/>
  <c r="V60" i="47"/>
  <c r="V45" i="47"/>
  <c r="V53" i="47"/>
  <c r="V34" i="47"/>
  <c r="V68" i="47"/>
  <c r="V65" i="47"/>
  <c r="V41" i="47"/>
  <c r="V36" i="47"/>
  <c r="V49" i="47"/>
  <c r="V47" i="47"/>
  <c r="V55" i="47"/>
  <c r="V52" i="47"/>
  <c r="V38" i="47"/>
  <c r="V33" i="47"/>
  <c r="T66" i="47"/>
  <c r="N65" i="47"/>
  <c r="Q64" i="47"/>
  <c r="Q69" i="47"/>
  <c r="Q70" i="47"/>
  <c r="Q62" i="47"/>
  <c r="Q71" i="47"/>
  <c r="Q67" i="47"/>
  <c r="AM263" i="46"/>
  <c r="N68" i="47"/>
  <c r="N62" i="47"/>
  <c r="R63" i="43"/>
  <c r="Q68" i="47"/>
  <c r="Q63" i="47"/>
  <c r="P60" i="47"/>
  <c r="P64" i="47"/>
  <c r="AM521" i="46"/>
  <c r="AM523" i="46" s="1"/>
  <c r="T67" i="47"/>
  <c r="T68" i="47"/>
  <c r="T70" i="47"/>
  <c r="T61" i="47"/>
  <c r="T65" i="47"/>
  <c r="T69" i="47"/>
  <c r="P71" i="47"/>
  <c r="N67" i="47"/>
  <c r="P63" i="47"/>
  <c r="Q42" i="47"/>
  <c r="Q44" i="47" s="1"/>
  <c r="N71" i="47"/>
  <c r="N66" i="47"/>
  <c r="P67" i="47"/>
  <c r="N69" i="47"/>
  <c r="P70" i="47"/>
  <c r="P69" i="47"/>
  <c r="R68" i="47"/>
  <c r="N63" i="47"/>
  <c r="N60" i="47"/>
  <c r="P65" i="47"/>
  <c r="P68" i="47"/>
  <c r="P66" i="47"/>
  <c r="N70" i="47"/>
  <c r="N61" i="47"/>
  <c r="P61" i="47"/>
  <c r="O86" i="47"/>
  <c r="O81" i="47"/>
  <c r="O80" i="47"/>
  <c r="O98" i="47"/>
  <c r="O78" i="47"/>
  <c r="O77" i="47"/>
  <c r="O76" i="47"/>
  <c r="O82" i="47"/>
  <c r="O79" i="47"/>
  <c r="O85" i="47"/>
  <c r="O84" i="47"/>
  <c r="O75" i="47"/>
  <c r="U83" i="47"/>
  <c r="E29" i="43"/>
  <c r="E42" i="43"/>
  <c r="H20" i="43"/>
  <c r="R60" i="43"/>
  <c r="Q82" i="47"/>
  <c r="P83" i="47"/>
  <c r="AM391" i="46"/>
  <c r="AM393" i="46" s="1"/>
  <c r="U63" i="47"/>
  <c r="U71" i="47"/>
  <c r="U48" i="47"/>
  <c r="U50" i="47"/>
  <c r="U61" i="47"/>
  <c r="U65" i="47"/>
  <c r="U49" i="47"/>
  <c r="U56" i="47"/>
  <c r="U68" i="47"/>
  <c r="U70" i="47"/>
  <c r="U45" i="47"/>
  <c r="U46" i="47"/>
  <c r="U60" i="47"/>
  <c r="U66" i="47"/>
  <c r="U69" i="47"/>
  <c r="U52" i="47"/>
  <c r="U62" i="47"/>
  <c r="U64" i="47"/>
  <c r="U54" i="47"/>
  <c r="U55" i="47"/>
  <c r="U67" i="47"/>
  <c r="U53" i="47"/>
  <c r="U51" i="47"/>
  <c r="W15" i="47"/>
  <c r="M82" i="47"/>
  <c r="N84" i="47"/>
  <c r="M104" i="43"/>
  <c r="F103" i="43"/>
  <c r="M95" i="43"/>
  <c r="M94" i="43"/>
  <c r="M99" i="43"/>
  <c r="W26" i="47"/>
  <c r="M100" i="43"/>
  <c r="E103" i="43"/>
  <c r="M101" i="43"/>
  <c r="M93" i="43"/>
  <c r="W18" i="47"/>
  <c r="M96" i="43"/>
  <c r="M98" i="43"/>
  <c r="Q106" i="47"/>
  <c r="U84" i="47"/>
  <c r="Q111" i="47"/>
  <c r="Q81" i="47"/>
  <c r="Q86" i="47"/>
  <c r="Q107" i="47"/>
  <c r="Q94" i="47"/>
  <c r="Q97" i="47"/>
  <c r="Q84" i="47"/>
  <c r="Q95" i="47"/>
  <c r="Q125" i="47"/>
  <c r="Q76" i="47"/>
  <c r="Q110" i="47"/>
  <c r="Q80" i="47"/>
  <c r="Q108" i="47"/>
  <c r="Q77" i="47"/>
  <c r="Q96" i="47"/>
  <c r="Q116" i="47"/>
  <c r="Q101" i="47"/>
  <c r="Q100" i="47"/>
  <c r="O92" i="47"/>
  <c r="O99"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U99" i="47"/>
  <c r="U111" i="47"/>
  <c r="P97" i="47"/>
  <c r="P93" i="47"/>
  <c r="P105" i="47"/>
  <c r="P85" i="47"/>
  <c r="P91" i="47"/>
  <c r="P79"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M83" i="47"/>
  <c r="M115" i="47"/>
  <c r="M101" i="47"/>
  <c r="M77" i="47"/>
  <c r="M106" i="47"/>
  <c r="U156" i="47"/>
  <c r="Q151" i="47"/>
  <c r="M150" i="47"/>
  <c r="U121" i="47"/>
  <c r="U151" i="47"/>
  <c r="N122" i="47"/>
  <c r="N91" i="47"/>
  <c r="N99" i="47"/>
  <c r="N106" i="47"/>
  <c r="U142" i="47"/>
  <c r="U144" i="47"/>
  <c r="U153" i="47"/>
  <c r="S111" i="47"/>
  <c r="S94" i="47"/>
  <c r="S135" i="47"/>
  <c r="S97" i="47"/>
  <c r="Q138" i="47"/>
  <c r="P125" i="47"/>
  <c r="Q146" i="47"/>
  <c r="U123" i="47"/>
  <c r="U150" i="47"/>
  <c r="U140" i="47"/>
  <c r="N98" i="47"/>
  <c r="N100" i="47"/>
  <c r="N109" i="47"/>
  <c r="N112" i="47"/>
  <c r="M124" i="47"/>
  <c r="E41" i="43"/>
  <c r="U124" i="47"/>
  <c r="S91" i="47"/>
  <c r="S156" i="47"/>
  <c r="S120" i="47"/>
  <c r="S96" i="47"/>
  <c r="E39" i="43"/>
  <c r="V155" i="47"/>
  <c r="O160" i="47"/>
  <c r="U120" i="47"/>
  <c r="U131" i="47"/>
  <c r="N135" i="47"/>
  <c r="O150" i="47"/>
  <c r="N115" i="47"/>
  <c r="N105" i="47"/>
  <c r="N136" i="47"/>
  <c r="M135" i="47"/>
  <c r="N94" i="47"/>
  <c r="N137" i="47"/>
  <c r="N96" i="47"/>
  <c r="U138" i="47"/>
  <c r="U130" i="47"/>
  <c r="S110" i="47"/>
  <c r="S154" i="47"/>
  <c r="S106" i="47"/>
  <c r="S139" i="47"/>
  <c r="S99" i="47"/>
  <c r="S112" i="47"/>
  <c r="Q137" i="47"/>
  <c r="Q140" i="47"/>
  <c r="Q153" i="47"/>
  <c r="O155" i="47"/>
  <c r="U154" i="47"/>
  <c r="U126" i="47"/>
  <c r="P155" i="47"/>
  <c r="O157" i="47"/>
  <c r="N108" i="47"/>
  <c r="N144" i="47"/>
  <c r="U128" i="47"/>
  <c r="U127" i="47"/>
  <c r="U129" i="47"/>
  <c r="U159" i="47"/>
  <c r="S115" i="47"/>
  <c r="S90" i="47"/>
  <c r="S105" i="47"/>
  <c r="E36" i="43"/>
  <c r="P150" i="47"/>
  <c r="S155" i="47"/>
  <c r="S151" i="47"/>
  <c r="R64" i="47"/>
  <c r="P144" i="47"/>
  <c r="P153" i="47"/>
  <c r="R53" i="47"/>
  <c r="O123" i="47"/>
  <c r="N157" i="47"/>
  <c r="M136" i="47"/>
  <c r="N156" i="47"/>
  <c r="S142" i="47"/>
  <c r="R52" i="47"/>
  <c r="R51" i="47"/>
  <c r="P146" i="47"/>
  <c r="P129" i="47"/>
  <c r="P161" i="47"/>
  <c r="R62" i="47"/>
  <c r="O145" i="47"/>
  <c r="O131" i="47"/>
  <c r="O161" i="47"/>
  <c r="O151" i="47"/>
  <c r="O121" i="47"/>
  <c r="O139"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M143" i="47"/>
  <c r="O140" i="47"/>
  <c r="N138" i="47"/>
  <c r="M130" i="47"/>
  <c r="M131" i="47"/>
  <c r="S144" i="47"/>
  <c r="R54" i="47"/>
  <c r="R46" i="47"/>
  <c r="P156" i="47"/>
  <c r="R66" i="47"/>
  <c r="P128" i="47"/>
  <c r="O159" i="47"/>
  <c r="O138" i="47"/>
  <c r="O143" i="47"/>
  <c r="O142" i="47"/>
  <c r="O146"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N160" i="47"/>
  <c r="M144" i="47"/>
  <c r="M138" i="47"/>
  <c r="M141" i="47"/>
  <c r="M129" i="47"/>
  <c r="N127" i="47"/>
  <c r="M160" i="47"/>
  <c r="S143" i="47"/>
  <c r="S136" i="47"/>
  <c r="R50" i="47"/>
  <c r="P143" i="47"/>
  <c r="P124" i="47"/>
  <c r="P151" i="47"/>
  <c r="R65" i="47"/>
  <c r="O154" i="47"/>
  <c r="O130" i="47"/>
  <c r="O153" i="47"/>
  <c r="O129"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P159" i="47"/>
  <c r="P131" i="47"/>
  <c r="O125" i="47"/>
  <c r="O136" i="47"/>
  <c r="N145" i="47"/>
  <c r="N150" i="47"/>
  <c r="M161" i="47"/>
  <c r="M125" i="47"/>
  <c r="E33" i="43"/>
  <c r="M128" i="47"/>
  <c r="M157" i="47"/>
  <c r="P126" i="47"/>
  <c r="P121" i="47"/>
  <c r="O158" i="47"/>
  <c r="O156"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Q57" i="47"/>
  <c r="Q59"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W25" i="47"/>
  <c r="U42" i="47"/>
  <c r="U44" i="47" s="1"/>
  <c r="W20" i="47"/>
  <c r="W22" i="47"/>
  <c r="W24" i="47"/>
  <c r="W19" i="47"/>
  <c r="W21" i="47"/>
  <c r="W16" i="47"/>
  <c r="W23" i="47"/>
  <c r="I137" i="47"/>
  <c r="K63" i="47"/>
  <c r="K65" i="47"/>
  <c r="K64" i="47"/>
  <c r="K69" i="47"/>
  <c r="K68" i="47"/>
  <c r="K62" i="47"/>
  <c r="K60" i="47"/>
  <c r="K71" i="47"/>
  <c r="K70" i="47"/>
  <c r="K67" i="47"/>
  <c r="K61"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61" i="47"/>
  <c r="J40" i="47"/>
  <c r="J35" i="47"/>
  <c r="J51" i="47"/>
  <c r="J55" i="47"/>
  <c r="J33" i="47"/>
  <c r="J41" i="47"/>
  <c r="J52" i="47"/>
  <c r="J66" i="47"/>
  <c r="J53" i="47"/>
  <c r="J49" i="47"/>
  <c r="J67" i="47"/>
  <c r="J37" i="47"/>
  <c r="J31" i="47"/>
  <c r="W31" i="47" s="1"/>
  <c r="J46" i="47"/>
  <c r="J45" i="47"/>
  <c r="J48" i="47"/>
  <c r="J62" i="47"/>
  <c r="J69" i="47"/>
  <c r="J60" i="47"/>
  <c r="J68" i="47"/>
  <c r="J47" i="47"/>
  <c r="J38" i="47"/>
  <c r="J65" i="47"/>
  <c r="J36" i="47"/>
  <c r="J63" i="47"/>
  <c r="J32" i="47"/>
  <c r="J30" i="47"/>
  <c r="J39" i="47"/>
  <c r="W39" i="47" s="1"/>
  <c r="J64" i="47"/>
  <c r="J71" i="47"/>
  <c r="J56" i="47"/>
  <c r="J54" i="47"/>
  <c r="J70" i="47"/>
  <c r="J50" i="47"/>
  <c r="J34" i="47"/>
  <c r="I27" i="47"/>
  <c r="I29" i="47" s="1"/>
  <c r="O27" i="47"/>
  <c r="O29" i="47" s="1"/>
  <c r="J27" i="47"/>
  <c r="J29" i="47" s="1"/>
  <c r="M27" i="47"/>
  <c r="M29" i="47" s="1"/>
  <c r="L27" i="47"/>
  <c r="L29" i="47" s="1"/>
  <c r="N27" i="47"/>
  <c r="N29" i="47" s="1"/>
  <c r="K29" i="47"/>
  <c r="W40" i="47" l="1"/>
  <c r="W33" i="47"/>
  <c r="W32" i="47"/>
  <c r="W41" i="47"/>
  <c r="S72" i="47"/>
  <c r="S74" i="47" s="1"/>
  <c r="S87" i="47" s="1"/>
  <c r="S89" i="47" s="1"/>
  <c r="S102" i="47" s="1"/>
  <c r="W34" i="47"/>
  <c r="W30" i="47"/>
  <c r="V42" i="47"/>
  <c r="V44" i="47" s="1"/>
  <c r="V57" i="47" s="1"/>
  <c r="V59" i="47" s="1"/>
  <c r="V72" i="47" s="1"/>
  <c r="V74" i="47" s="1"/>
  <c r="V87" i="47" s="1"/>
  <c r="V89" i="47" s="1"/>
  <c r="V102" i="47" s="1"/>
  <c r="W38" i="47"/>
  <c r="W35" i="47"/>
  <c r="W36" i="47"/>
  <c r="W37" i="47"/>
  <c r="Q72" i="47"/>
  <c r="Q74" i="47" s="1"/>
  <c r="Q87" i="47" s="1"/>
  <c r="Q89" i="47" s="1"/>
  <c r="Q102" i="47" s="1"/>
  <c r="T72" i="47"/>
  <c r="T74" i="47" s="1"/>
  <c r="T87" i="47" s="1"/>
  <c r="T89" i="47" s="1"/>
  <c r="T102" i="47" s="1"/>
  <c r="P72" i="47"/>
  <c r="P74" i="47" s="1"/>
  <c r="P87" i="47" s="1"/>
  <c r="P89" i="47" s="1"/>
  <c r="P102" i="47" s="1"/>
  <c r="U57" i="47"/>
  <c r="U59" i="47" s="1"/>
  <c r="U72" i="47" s="1"/>
  <c r="U74" i="47" s="1"/>
  <c r="U87" i="47" s="1"/>
  <c r="U89" i="47" s="1"/>
  <c r="U102" i="47" s="1"/>
  <c r="W27" i="47"/>
  <c r="C105" i="43" s="1"/>
  <c r="R57" i="47"/>
  <c r="R59" i="47" s="1"/>
  <c r="R72" i="47" s="1"/>
  <c r="R74" i="47" s="1"/>
  <c r="R87" i="47" s="1"/>
  <c r="R89" i="47" s="1"/>
  <c r="R102" i="47" s="1"/>
  <c r="W64" i="47"/>
  <c r="W55" i="47"/>
  <c r="W46" i="47"/>
  <c r="W48" i="47"/>
  <c r="W66" i="47"/>
  <c r="W56" i="47"/>
  <c r="W61" i="47"/>
  <c r="W45" i="47"/>
  <c r="W50" i="47"/>
  <c r="W51" i="47"/>
  <c r="W69" i="47"/>
  <c r="W47" i="47"/>
  <c r="W54" i="47"/>
  <c r="W68" i="47"/>
  <c r="W71" i="47"/>
  <c r="W52" i="47"/>
  <c r="W67" i="47"/>
  <c r="W49" i="47"/>
  <c r="W70" i="47"/>
  <c r="W53" i="47"/>
  <c r="W62" i="47"/>
  <c r="W65" i="47"/>
  <c r="W63"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F33" i="43" l="1"/>
  <c r="G33" i="43" s="1"/>
  <c r="F34" i="43"/>
  <c r="G34" i="43" s="1"/>
  <c r="I104" i="47"/>
  <c r="I117" i="47" s="1"/>
  <c r="I119" i="47" s="1"/>
  <c r="I132" i="47" s="1"/>
  <c r="I134" i="47" s="1"/>
  <c r="I147" i="47" s="1"/>
  <c r="I149" i="47" s="1"/>
  <c r="I162" i="47" s="1"/>
  <c r="D84" i="43" s="1"/>
  <c r="F35" i="43"/>
  <c r="G35" i="43" s="1"/>
  <c r="D85" i="43" l="1"/>
  <c r="F29" i="43"/>
  <c r="W42" i="47"/>
  <c r="D105" i="43" s="1"/>
  <c r="K42" i="47"/>
  <c r="G29" i="43" l="1"/>
  <c r="D106" i="43"/>
  <c r="K44" i="47"/>
  <c r="K57" i="47" s="1"/>
  <c r="K59" i="47" s="1"/>
  <c r="W44" i="47"/>
  <c r="W57" i="47" s="1"/>
  <c r="W59" i="47" l="1"/>
  <c r="W72" i="47" s="1"/>
  <c r="E105" i="43"/>
  <c r="K72" i="47"/>
  <c r="K74" i="47" s="1"/>
  <c r="W74" i="47" l="1"/>
  <c r="F105" i="43"/>
  <c r="F106" i="43" s="1"/>
  <c r="E106" i="43"/>
  <c r="AA208" i="79" l="1"/>
  <c r="AA386" i="79" s="1"/>
  <c r="AA195" i="79"/>
  <c r="AA203" i="79" s="1"/>
  <c r="AA209" i="79"/>
  <c r="AA569" i="79" s="1"/>
  <c r="AA210" i="79"/>
  <c r="AA752" i="79" s="1"/>
  <c r="AA212" i="79"/>
  <c r="AA1118" i="79" s="1"/>
  <c r="AA211" i="79"/>
  <c r="AA935" i="79" s="1"/>
  <c r="AA204" i="79" l="1"/>
  <c r="F66" i="43" s="1"/>
  <c r="K81" i="47" s="1"/>
  <c r="AA940" i="79"/>
  <c r="F78" i="43" s="1"/>
  <c r="AA1124" i="79"/>
  <c r="F81" i="43" s="1"/>
  <c r="AA756" i="79"/>
  <c r="F75" i="43" s="1"/>
  <c r="AA572" i="79"/>
  <c r="F72" i="43" s="1"/>
  <c r="AB195" i="79"/>
  <c r="AB203" i="79" s="1"/>
  <c r="AB204" i="79" s="1"/>
  <c r="G66" i="43" s="1"/>
  <c r="AB209" i="79"/>
  <c r="AB569" i="79" s="1"/>
  <c r="AB572" i="79" s="1"/>
  <c r="G72" i="43" s="1"/>
  <c r="AB212" i="79"/>
  <c r="AB1118" i="79" s="1"/>
  <c r="AB1124" i="79" s="1"/>
  <c r="G81" i="43" s="1"/>
  <c r="AB211" i="79"/>
  <c r="AB935" i="79" s="1"/>
  <c r="AB940" i="79" s="1"/>
  <c r="G78" i="43" s="1"/>
  <c r="AB210" i="79"/>
  <c r="AB752" i="79" s="1"/>
  <c r="AB756" i="79" s="1"/>
  <c r="G75" i="43" s="1"/>
  <c r="AB208" i="79"/>
  <c r="AB386" i="79" s="1"/>
  <c r="AB388" i="79" s="1"/>
  <c r="G69" i="43" s="1"/>
  <c r="AA388" i="79"/>
  <c r="F69" i="43" s="1"/>
  <c r="K86" i="47"/>
  <c r="K105" i="47" l="1"/>
  <c r="K82" i="47"/>
  <c r="E32" i="43"/>
  <c r="K127" i="47"/>
  <c r="K158" i="47"/>
  <c r="K137" i="47"/>
  <c r="K112" i="47"/>
  <c r="K79" i="47"/>
  <c r="E31" i="43"/>
  <c r="K76" i="47"/>
  <c r="K113" i="47"/>
  <c r="K120" i="47"/>
  <c r="K153" i="47"/>
  <c r="K151" i="47"/>
  <c r="K157" i="47"/>
  <c r="K78" i="47"/>
  <c r="K80" i="47"/>
  <c r="K75" i="47"/>
  <c r="K85" i="47"/>
  <c r="K77" i="47"/>
  <c r="K145" i="47"/>
  <c r="K84" i="47"/>
  <c r="K83" i="47"/>
  <c r="K161" i="47"/>
  <c r="K155" i="47"/>
  <c r="K159" i="47"/>
  <c r="K152" i="47"/>
  <c r="AM386" i="79"/>
  <c r="AM388" i="79" s="1"/>
  <c r="AM390" i="79" s="1"/>
  <c r="K142" i="47"/>
  <c r="K156" i="47"/>
  <c r="K125" i="47"/>
  <c r="H97" i="43"/>
  <c r="H103" i="43" s="1"/>
  <c r="K136" i="47"/>
  <c r="K144" i="47"/>
  <c r="K135" i="47"/>
  <c r="AM569" i="79"/>
  <c r="AM572" i="79" s="1"/>
  <c r="AM574" i="79" s="1"/>
  <c r="AM1118" i="79"/>
  <c r="AM1124" i="79" s="1"/>
  <c r="AM1126" i="79" s="1"/>
  <c r="I97" i="43"/>
  <c r="I103" i="43" s="1"/>
  <c r="R78" i="43"/>
  <c r="J97" i="43"/>
  <c r="J103" i="43" s="1"/>
  <c r="K146" i="47"/>
  <c r="K143" i="47"/>
  <c r="K140" i="47"/>
  <c r="AM752" i="79"/>
  <c r="AM756" i="79" s="1"/>
  <c r="AM758" i="79" s="1"/>
  <c r="R81" i="43"/>
  <c r="R75" i="43"/>
  <c r="K97" i="43"/>
  <c r="K103" i="43" s="1"/>
  <c r="K139" i="47"/>
  <c r="K141" i="47"/>
  <c r="K138" i="47"/>
  <c r="K160" i="47"/>
  <c r="K150" i="47"/>
  <c r="K154" i="47"/>
  <c r="R72" i="43"/>
  <c r="L97" i="43"/>
  <c r="L103" i="43" s="1"/>
  <c r="AM935" i="79"/>
  <c r="AM940" i="79" s="1"/>
  <c r="AM942" i="79" s="1"/>
  <c r="K115" i="47"/>
  <c r="K116" i="47"/>
  <c r="K109" i="47"/>
  <c r="K131" i="47"/>
  <c r="K129" i="47"/>
  <c r="K130" i="47"/>
  <c r="K108" i="47"/>
  <c r="K110" i="47"/>
  <c r="K106" i="47"/>
  <c r="K128" i="47"/>
  <c r="K123" i="47"/>
  <c r="K126" i="47"/>
  <c r="K114" i="47"/>
  <c r="K111" i="47"/>
  <c r="K107" i="47"/>
  <c r="K122" i="47"/>
  <c r="K121" i="47"/>
  <c r="K124" i="47"/>
  <c r="L95" i="47"/>
  <c r="L91" i="47"/>
  <c r="L100" i="47"/>
  <c r="L90" i="47"/>
  <c r="L93" i="47"/>
  <c r="L94" i="47"/>
  <c r="L99" i="47"/>
  <c r="L97" i="47"/>
  <c r="L92" i="47"/>
  <c r="L98" i="47"/>
  <c r="L101" i="47"/>
  <c r="L96" i="47"/>
  <c r="L122" i="47"/>
  <c r="L130" i="47"/>
  <c r="L131" i="47"/>
  <c r="L123" i="47"/>
  <c r="L126" i="47"/>
  <c r="L129" i="47"/>
  <c r="L127" i="47"/>
  <c r="L121" i="47"/>
  <c r="L120" i="47"/>
  <c r="L124" i="47"/>
  <c r="L128" i="47"/>
  <c r="L125" i="47"/>
  <c r="L140" i="47"/>
  <c r="L135" i="47"/>
  <c r="L143" i="47"/>
  <c r="L146" i="47"/>
  <c r="L142" i="47"/>
  <c r="L137" i="47"/>
  <c r="L144" i="47"/>
  <c r="L141" i="47"/>
  <c r="L139" i="47"/>
  <c r="L136" i="47"/>
  <c r="L145" i="47"/>
  <c r="L138" i="47"/>
  <c r="L110" i="47"/>
  <c r="L108" i="47"/>
  <c r="L111" i="47"/>
  <c r="L109" i="47"/>
  <c r="L115" i="47"/>
  <c r="L112" i="47"/>
  <c r="L105" i="47"/>
  <c r="L116" i="47"/>
  <c r="L114" i="47"/>
  <c r="L107" i="47"/>
  <c r="L106" i="47"/>
  <c r="L113" i="47"/>
  <c r="L81" i="47"/>
  <c r="L86" i="47"/>
  <c r="L83" i="47"/>
  <c r="L77" i="47"/>
  <c r="L75" i="47"/>
  <c r="L79" i="47"/>
  <c r="L78" i="47"/>
  <c r="L80" i="47"/>
  <c r="L84" i="47"/>
  <c r="L82" i="47"/>
  <c r="L85" i="47"/>
  <c r="L76" i="47"/>
  <c r="R69" i="43"/>
  <c r="K96" i="47"/>
  <c r="K94" i="47"/>
  <c r="K92" i="47"/>
  <c r="K100" i="47"/>
  <c r="K97" i="47"/>
  <c r="K93" i="47"/>
  <c r="K98" i="47"/>
  <c r="K90" i="47"/>
  <c r="K99" i="47"/>
  <c r="K91" i="47"/>
  <c r="K101" i="47"/>
  <c r="K95" i="47"/>
  <c r="L151" i="47"/>
  <c r="L161" i="47"/>
  <c r="L160" i="47"/>
  <c r="L156" i="47"/>
  <c r="L155" i="47"/>
  <c r="L152" i="47"/>
  <c r="L154" i="47"/>
  <c r="L157" i="47"/>
  <c r="L150" i="47"/>
  <c r="L153" i="47"/>
  <c r="L158" i="47"/>
  <c r="L159" i="47"/>
  <c r="L87" i="47" l="1"/>
  <c r="L89" i="47" s="1"/>
  <c r="L102" i="47" s="1"/>
  <c r="L104" i="47" s="1"/>
  <c r="L117" i="47" s="1"/>
  <c r="L119" i="47" s="1"/>
  <c r="L132" i="47" s="1"/>
  <c r="L134" i="47" s="1"/>
  <c r="L147" i="47" s="1"/>
  <c r="L149" i="47" s="1"/>
  <c r="L162" i="47" s="1"/>
  <c r="G84" i="43" s="1"/>
  <c r="K87" i="47"/>
  <c r="K89" i="47" s="1"/>
  <c r="K102" i="47" s="1"/>
  <c r="K104" i="47" s="1"/>
  <c r="K117" i="47" s="1"/>
  <c r="K119" i="47" s="1"/>
  <c r="K132" i="47" s="1"/>
  <c r="K134" i="47" s="1"/>
  <c r="K147" i="47" s="1"/>
  <c r="K149" i="47" s="1"/>
  <c r="K162" i="47" s="1"/>
  <c r="F84" i="43" s="1"/>
  <c r="G85" i="43" l="1"/>
  <c r="F32" i="43"/>
  <c r="G32" i="43" s="1"/>
  <c r="F31" i="43"/>
  <c r="G31" i="43" s="1"/>
  <c r="F85" i="43"/>
  <c r="Z195" i="79" l="1"/>
  <c r="Z203" i="79" s="1"/>
  <c r="Z204" i="79" l="1"/>
  <c r="E66" i="43" s="1"/>
  <c r="J92" i="47" s="1"/>
  <c r="W92" i="47" s="1"/>
  <c r="G97" i="43"/>
  <c r="M97" i="43" s="1"/>
  <c r="M103" i="43" s="1"/>
  <c r="AM203" i="79"/>
  <c r="AM204" i="79" s="1"/>
  <c r="AM206" i="79" s="1"/>
  <c r="J105" i="47" l="1"/>
  <c r="W105" i="47" s="1"/>
  <c r="J146" i="47"/>
  <c r="W146" i="47" s="1"/>
  <c r="J136" i="47"/>
  <c r="W136" i="47" s="1"/>
  <c r="J145" i="47"/>
  <c r="W145" i="47" s="1"/>
  <c r="J125" i="47"/>
  <c r="W125" i="47" s="1"/>
  <c r="J76" i="47"/>
  <c r="W76" i="47" s="1"/>
  <c r="J111" i="47"/>
  <c r="W111" i="47" s="1"/>
  <c r="J108" i="47"/>
  <c r="W108" i="47" s="1"/>
  <c r="J139" i="47"/>
  <c r="W139" i="47" s="1"/>
  <c r="E30" i="43"/>
  <c r="E43" i="43" s="1"/>
  <c r="J86" i="47"/>
  <c r="W86" i="47" s="1"/>
  <c r="J83" i="47"/>
  <c r="W83" i="47" s="1"/>
  <c r="J114" i="47"/>
  <c r="W114" i="47" s="1"/>
  <c r="R66" i="43"/>
  <c r="H19" i="43" s="1"/>
  <c r="J157" i="47"/>
  <c r="W157" i="47" s="1"/>
  <c r="J158" i="47"/>
  <c r="W158" i="47" s="1"/>
  <c r="J81" i="47"/>
  <c r="W81" i="47" s="1"/>
  <c r="J97" i="47"/>
  <c r="W97" i="47" s="1"/>
  <c r="J160" i="47"/>
  <c r="W160" i="47" s="1"/>
  <c r="G103" i="43"/>
  <c r="J130" i="47"/>
  <c r="W130" i="47" s="1"/>
  <c r="J137" i="47"/>
  <c r="W137" i="47" s="1"/>
  <c r="J159" i="47"/>
  <c r="W159" i="47" s="1"/>
  <c r="J121" i="47"/>
  <c r="W121" i="47" s="1"/>
  <c r="J82" i="47"/>
  <c r="W82" i="47" s="1"/>
  <c r="J153" i="47"/>
  <c r="W153" i="47" s="1"/>
  <c r="J110" i="47"/>
  <c r="W110" i="47" s="1"/>
  <c r="J90" i="47"/>
  <c r="W90" i="47" s="1"/>
  <c r="J75" i="47"/>
  <c r="W75" i="47" s="1"/>
  <c r="J109" i="47"/>
  <c r="W109" i="47" s="1"/>
  <c r="J79" i="47"/>
  <c r="W79" i="47" s="1"/>
  <c r="J128" i="47"/>
  <c r="W128" i="47" s="1"/>
  <c r="J85" i="47"/>
  <c r="W85" i="47" s="1"/>
  <c r="J155" i="47"/>
  <c r="W155" i="47" s="1"/>
  <c r="J138" i="47"/>
  <c r="W138" i="47" s="1"/>
  <c r="J116" i="47"/>
  <c r="W116" i="47" s="1"/>
  <c r="J95" i="47"/>
  <c r="W95" i="47" s="1"/>
  <c r="J78" i="47"/>
  <c r="W78" i="47" s="1"/>
  <c r="J144" i="47"/>
  <c r="W144" i="47" s="1"/>
  <c r="J127" i="47"/>
  <c r="W127" i="47" s="1"/>
  <c r="J106" i="47"/>
  <c r="W106" i="47" s="1"/>
  <c r="J84" i="47"/>
  <c r="W84" i="47" s="1"/>
  <c r="J115" i="47"/>
  <c r="W115" i="47" s="1"/>
  <c r="J107" i="47"/>
  <c r="W107" i="47" s="1"/>
  <c r="J124" i="47"/>
  <c r="W124" i="47" s="1"/>
  <c r="J135" i="47"/>
  <c r="W135" i="47" s="1"/>
  <c r="J152" i="47"/>
  <c r="W152" i="47" s="1"/>
  <c r="J96" i="47"/>
  <c r="W96" i="47" s="1"/>
  <c r="J94" i="47"/>
  <c r="W94" i="47" s="1"/>
  <c r="J142" i="47"/>
  <c r="W142" i="47" s="1"/>
  <c r="J99" i="47"/>
  <c r="W99" i="47" s="1"/>
  <c r="J131" i="47"/>
  <c r="W131" i="47" s="1"/>
  <c r="J93" i="47"/>
  <c r="W93" i="47" s="1"/>
  <c r="J98" i="47"/>
  <c r="W98" i="47" s="1"/>
  <c r="J100" i="47"/>
  <c r="W100" i="47" s="1"/>
  <c r="J122" i="47"/>
  <c r="W122" i="47" s="1"/>
  <c r="J156" i="47"/>
  <c r="W156" i="47" s="1"/>
  <c r="J113" i="47"/>
  <c r="W113" i="47" s="1"/>
  <c r="J154" i="47"/>
  <c r="W154" i="47" s="1"/>
  <c r="J120" i="47"/>
  <c r="W120" i="47" s="1"/>
  <c r="J77" i="47"/>
  <c r="W77" i="47" s="1"/>
  <c r="J151" i="47"/>
  <c r="W151" i="47" s="1"/>
  <c r="J129" i="47"/>
  <c r="W129" i="47" s="1"/>
  <c r="J112" i="47"/>
  <c r="W112" i="47" s="1"/>
  <c r="J91" i="47"/>
  <c r="W91" i="47" s="1"/>
  <c r="J161" i="47"/>
  <c r="W161" i="47" s="1"/>
  <c r="J140" i="47"/>
  <c r="W140" i="47" s="1"/>
  <c r="J123" i="47"/>
  <c r="W123" i="47" s="1"/>
  <c r="J101" i="47"/>
  <c r="W101" i="47" s="1"/>
  <c r="J80" i="47"/>
  <c r="W80" i="47" s="1"/>
  <c r="J141" i="47"/>
  <c r="W141" i="47" s="1"/>
  <c r="J126" i="47"/>
  <c r="W126" i="47" s="1"/>
  <c r="J143" i="47"/>
  <c r="W143" i="47" s="1"/>
  <c r="J150" i="47"/>
  <c r="W150" i="47" s="1"/>
  <c r="J87" i="47" l="1"/>
  <c r="J89" i="47" s="1"/>
  <c r="J102" i="47" s="1"/>
  <c r="J104" i="47" s="1"/>
  <c r="J117" i="47" s="1"/>
  <c r="J119" i="47" s="1"/>
  <c r="J132" i="47" s="1"/>
  <c r="J134" i="47" s="1"/>
  <c r="J147" i="47" s="1"/>
  <c r="J149" i="47" s="1"/>
  <c r="J162" i="47" s="1"/>
  <c r="E84" i="43" s="1"/>
  <c r="R84" i="43" s="1"/>
  <c r="W87" i="47"/>
  <c r="W89" i="47" s="1"/>
  <c r="W102" i="47" s="1"/>
  <c r="W104" i="47" s="1"/>
  <c r="W117" i="47" s="1"/>
  <c r="E85" i="43" l="1"/>
  <c r="F30" i="43"/>
  <c r="F43" i="43" s="1"/>
  <c r="H105" i="43"/>
  <c r="H106" i="43" s="1"/>
  <c r="G105" i="43"/>
  <c r="G106" i="43" s="1"/>
  <c r="I105" i="43"/>
  <c r="W119" i="47"/>
  <c r="W132" i="47" s="1"/>
  <c r="H21" i="43"/>
  <c r="H22" i="43" s="1"/>
  <c r="R85" i="43"/>
  <c r="G30" i="43" l="1"/>
  <c r="G43" i="43" s="1"/>
  <c r="W134" i="47"/>
  <c r="W147" i="47" s="1"/>
  <c r="J105" i="43"/>
  <c r="J106" i="43" s="1"/>
  <c r="I106" i="43"/>
  <c r="W149" i="47" l="1"/>
  <c r="W162" i="47" s="1"/>
  <c r="L105" i="43" s="1"/>
  <c r="L106" i="43" s="1"/>
  <c r="K105" i="43"/>
  <c r="K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<sst xmlns="http://schemas.openxmlformats.org/spreadsheetml/2006/main" count="4445" uniqueCount="760">
  <si>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</si>
  <si>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</si>
  <si>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</si>
  <si>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</si>
  <si>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</si>
  <si>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</si>
  <si>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</si>
  <si>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</si>
  <si>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</si>
  <si>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</si>
  <si>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</si>
  <si>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</si>
  <si>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</si>
  <si>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</si>
  <si>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</si>
  <si>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</si>
  <si>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</si>
  <si>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</si>
  <si>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</si>
  <si>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</si>
  <si>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</si>
  <si>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</si>
  <si>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</si>
  <si>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</si>
  <si>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</si>
  <si>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</si>
  <si>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</si>
  <si>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</si>
  <si>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</si>
  <si>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</si>
  <si>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</si>
  <si>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</si>
  <si>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</si>
  <si>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</si>
  <si>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</si>
  <si>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</si>
  <si>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</si>
  <si>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</si>
  <si>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</si>
  <si>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</si>
  <si>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</si>
  <si>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</si>
  <si>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</si>
  <si>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</si>
  <si>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</si>
  <si>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</si>
  <si>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</si>
  <si>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</si>
  <si>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</si>
  <si>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</si>
  <si>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</si>
  <si>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</si>
  <si>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</si>
  <si>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</si>
  <si>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</si>
  <si>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</si>
  <si>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</si>
  <si>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</si>
  <si>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</si>
  <si>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</si>
  <si>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</si>
  <si>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</si>
  <si>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</si>
  <si>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</si>
  <si>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</si>
  <si>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</si>
  <si>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</si>
  <si>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</si>
  <si>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</si>
  <si>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</si>
  <si>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</si>
  <si>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</si>
  <si>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</si>
  <si>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</si>
  <si>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</si>
  <si>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</si>
  <si>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</si>
  <si>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</si>
  <si>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</si>
  <si>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</si>
  <si>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</si>
  <si>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</si>
  <si>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</si>
  <si>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</si>
  <si>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</si>
  <si>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</si>
  <si>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</si>
  <si>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</si>
  <si>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</si>
  <si>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</si>
  <si>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</si>
  <si>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</si>
  <si>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</si>
  <si>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</si>
  <si>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</si>
  <si>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</si>
  <si>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</si>
  <si>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</si>
  <si>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</si>
  <si>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</si>
  <si>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</si>
  <si>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</si>
  <si>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</si>
  <si>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</si>
  <si>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</si>
  <si>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</si>
  <si>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</si>
  <si>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</si>
  <si>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</si>
  <si>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</si>
  <si>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</si>
  <si>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</si>
  <si>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</si>
  <si>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</si>
  <si>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</si>
  <si>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</si>
  <si>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</si>
  <si>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</si>
  <si>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</si>
  <si>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</si>
  <si>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</si>
  <si>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</si>
  <si>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</si>
  <si>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</si>
  <si>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</si>
  <si>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</si>
  <si>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</si>
  <si>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</si>
  <si>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</si>
  <si>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</si>
  <si>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</si>
  <si>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</si>
  <si>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</si>
  <si>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</si>
  <si>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</si>
  <si>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</si>
  <si>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</si>
  <si>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</si>
  <si>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</si>
  <si>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</si>
  <si>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</si>
  <si>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</si>
  <si>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</si>
  <si>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</si>
  <si>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</si>
  <si>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</si>
  <si>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</si>
  <si>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</si>
  <si>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</si>
  <si>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</si>
  <si>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</si>
  <si>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</si>
  <si>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</si>
  <si>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</si>
  <si>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</si>
  <si>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</si>
  <si>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</si>
  <si>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</si>
  <si>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</si>
  <si>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</si>
  <si>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</si>
  <si>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</si>
  <si>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</si>
  <si>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</si>
  <si>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</si>
  <si>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</si>
  <si>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</si>
  <si>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</si>
  <si>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</si>
  <si>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</si>
  <si>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</si>
  <si>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</si>
  <si>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</si>
  <si>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</si>
  <si>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</si>
  <si>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</si>
  <si>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</si>
  <si>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</si>
  <si>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</si>
  <si>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</si>
  <si>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</si>
  <si>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</si>
  <si>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</si>
  <si>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</si>
  <si>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</si>
  <si>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</si>
  <si>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</si>
  <si>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</si>
  <si>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</si>
  <si>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</si>
  <si>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</si>
  <si>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</si>
  <si>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</si>
  <si>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</si>
  <si>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</si>
  <si>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</si>
  <si>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</si>
  <si>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</si>
  <si>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</si>
  <si>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</si>
  <si>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</si>
  <si>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</si>
  <si>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</si>
  <si>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</si>
  <si>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</si>
  <si>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</si>
  <si>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</si>
  <si>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</si>
  <si>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</si>
  <si>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</si>
  <si>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</si>
  <si>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</si>
  <si>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</si>
  <si>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</si>
  <si>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</si>
  <si>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</si>
  <si>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</si>
  <si>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</si>
  <si>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</si>
  <si>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</si>
  <si>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</si>
  <si>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</si>
  <si>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</si>
  <si>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</si>
  <si>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</si>
  <si>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</si>
  <si>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</si>
  <si>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</si>
  <si>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</si>
  <si>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</si>
  <si>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</si>
  <si>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</si>
  <si>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</si>
  <si>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</si>
  <si>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</si>
  <si>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</si>
  <si>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</si>
  <si>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</si>
  <si>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</si>
  <si>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</si>
  <si>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</si>
  <si>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</si>
  <si>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</si>
  <si>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</si>
  <si>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</si>
  <si>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</si>
  <si>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</si>
  <si>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</si>
  <si>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</si>
  <si>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</si>
  <si>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</si>
  <si>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</si>
  <si>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</si>
  <si>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</si>
  <si>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</si>
  <si>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</si>
  <si>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</si>
  <si>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</si>
  <si>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</si>
  <si>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</si>
  <si>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</si>
  <si>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</si>
  <si>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</si>
  <si>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</si>
  <si>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</si>
  <si>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</si>
  <si>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</si>
  <si>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</si>
  <si>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</si>
  <si>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</si>
  <si>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</si>
  <si>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</si>
  <si>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</si>
  <si>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</si>
  <si>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</si>
  <si>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</si>
  <si>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</si>
  <si>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</si>
  <si>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</si>
  <si>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</si>
  <si>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</si>
  <si>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</si>
  <si>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</si>
  <si>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</si>
  <si>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</si>
  <si>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</si>
  <si>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</si>
  <si>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</si>
  <si>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</si>
  <si>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</si>
  <si>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</si>
  <si>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</si>
  <si>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</si>
  <si>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</si>
  <si>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</si>
  <si>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</si>
  <si>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</si>
  <si>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</si>
  <si>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</si>
  <si>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</si>
  <si>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</si>
  <si>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</si>
  <si>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</si>
  <si>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</si>
  <si>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</si>
  <si>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</si>
  <si>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</si>
  <si>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</si>
  <si>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</si>
  <si>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</si>
  <si>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</si>
  <si>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</si>
  <si>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</si>
  <si>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</si>
  <si>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</si>
  <si>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</si>
  <si>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</si>
  <si>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</si>
  <si>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</si>
  <si>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</si>
  <si>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</si>
  <si>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</si>
  <si>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</si>
  <si>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</si>
  <si>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</si>
  <si>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</si>
  <si>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</si>
  <si>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</si>
  <si>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</si>
  <si>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</si>
  <si>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</si>
  <si>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</si>
  <si>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</si>
  <si>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</si>
  <si>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</si>
  <si>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</si>
  <si>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</si>
  <si>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</si>
  <si>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</si>
  <si>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</si>
  <si>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</si>
  <si>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</si>
  <si>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</si>
  <si>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</si>
  <si>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</si>
  <si>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</si>
  <si>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</si>
  <si>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</si>
  <si>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</si>
  <si>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</si>
  <si>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</si>
  <si>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</si>
  <si>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</si>
  <si>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</si>
  <si>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</si>
  <si>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</si>
  <si>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</si>
  <si>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</si>
  <si>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</si>
  <si>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</si>
  <si>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</si>
  <si>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</si>
  <si>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</si>
  <si>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</si>
  <si>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</si>
  <si>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</si>
  <si>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</si>
  <si>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</si>
  <si>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</si>
  <si>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</si>
  <si>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</si>
  <si>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</si>
  <si>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</si>
  <si>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</si>
  <si>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</si>
  <si>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</si>
  <si>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</si>
  <si>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</si>
  <si>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</si>
  <si>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</si>
  <si>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</si>
  <si>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</si>
  <si>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</si>
  <si>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</si>
  <si>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</si>
  <si>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</si>
  <si>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</si>
  <si>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</si>
  <si>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</si>
  <si>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</si>
  <si>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</si>
  <si>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</si>
  <si>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</si>
  <si>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</si>
  <si>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</si>
  <si>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</si>
  <si>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</si>
  <si>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</si>
  <si>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</si>
  <si>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</si>
  <si>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</si>
  <si>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</si>
  <si>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</si>
  <si>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</si>
  <si>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</si>
  <si>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</si>
  <si>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</si>
  <si>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</si>
  <si>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</si>
  <si>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</si>
  <si>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</si>
  <si>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</si>
  <si>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</si>
  <si>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</si>
  <si>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</si>
  <si>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</si>
  <si>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</si>
  <si>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</si>
  <si>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</si>
  <si>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</si>
  <si>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</si>
  <si>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</si>
  <si>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</si>
  <si>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</si>
  <si>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</si>
  <si>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</si>
  <si>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</si>
  <si>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</si>
  <si>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</si>
  <si>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</si>
  <si>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</si>
  <si>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</si>
  <si>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</si>
  <si>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</si>
  <si>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</si>
  <si>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</si>
  <si>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</si>
  <si>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</si>
  <si>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</si>
  <si>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</si>
  <si>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</si>
  <si>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</si>
  <si>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</si>
  <si>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</si>
  <si>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</si>
  <si>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</si>
  <si>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</si>
  <si>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</si>
  <si>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</si>
  <si>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</si>
  <si>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</si>
  <si>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</si>
  <si>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</si>
  <si>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</si>
  <si>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</si>
  <si>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</si>
  <si>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</si>
  <si>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</si>
  <si>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</si>
  <si>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</si>
  <si>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</si>
  <si>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</si>
  <si>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</si>
  <si>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</si>
  <si>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</si>
  <si>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</si>
  <si>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</si>
  <si>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</si>
  <si>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</si>
  <si>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</si>
  <si>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</si>
  <si>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</si>
  <si>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</si>
  <si>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</si>
  <si>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</si>
  <si>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</si>
  <si>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</si>
  <si>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</si>
  <si>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</si>
  <si>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</si>
  <si>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</si>
  <si>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</si>
  <si>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</si>
  <si>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</si>
  <si>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</si>
  <si>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</si>
  <si>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</si>
  <si>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</si>
  <si>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</si>
  <si>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</si>
  <si>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</si>
  <si>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</si>
  <si>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</si>
  <si>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</si>
  <si>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</si>
  <si>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</si>
  <si>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</si>
  <si>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</si>
  <si>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</si>
  <si>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</si>
  <si>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</si>
  <si>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</si>
  <si>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</si>
  <si>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</si>
  <si>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</si>
  <si>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</si>
  <si>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</si>
  <si>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</si>
  <si>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</si>
  <si>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</si>
  <si>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</si>
  <si>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</si>
  <si>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</si>
  <si>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</si>
  <si>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</si>
  <si>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</si>
  <si>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</si>
  <si>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</si>
  <si>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</si>
  <si>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</si>
  <si>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</si>
  <si>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</si>
  <si>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</si>
  <si>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</si>
  <si>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</si>
  <si>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</si>
  <si>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</si>
  <si>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</si>
  <si>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</si>
  <si>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</si>
  <si>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</si>
  <si>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</si>
  <si>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</si>
  <si>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</si>
  <si>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</si>
  <si>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</si>
  <si>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</si>
  <si>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</si>
  <si>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</si>
  <si>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</si>
  <si>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</si>
  <si>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</si>
  <si>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</si>
  <si>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</si>
  <si>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</si>
  <si>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</si>
  <si>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</si>
  <si>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</si>
  <si>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</si>
  <si>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</si>
  <si>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</si>
  <si>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</si>
  <si>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</si>
  <si>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</si>
  <si>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</si>
  <si>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</si>
  <si>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</si>
  <si>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</si>
  <si>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</si>
  <si>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</si>
  <si>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</si>
  <si>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</si>
  <si>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</si>
  <si>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</si>
  <si>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</si>
  <si>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</si>
  <si>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</si>
  <si>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</si>
  <si>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</si>
  <si>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</si>
  <si>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</si>
  <si>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</si>
  <si>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</si>
  <si>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</si>
  <si>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</si>
  <si>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</si>
  <si>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</si>
  <si>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</si>
  <si>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</si>
  <si>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</si>
  <si>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</si>
  <si>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</si>
  <si>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</si>
  <si>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</si>
  <si>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</si>
  <si>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</si>
  <si>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</si>
  <si>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</si>
  <si>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</si>
  <si>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</si>
  <si>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</si>
  <si>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</si>
  <si>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</si>
  <si>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</si>
  <si>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</si>
  <si>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</si>
  <si>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</si>
  <si>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</si>
  <si>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</si>
  <si>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</si>
  <si>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</si>
  <si>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</si>
  <si>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</si>
  <si>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</si>
  <si>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</si>
  <si>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</si>
  <si>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</si>
  <si>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</si>
  <si>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</si>
  <si>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</si>
  <si>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</si>
  <si>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</si>
  <si>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</si>
  <si>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</si>
  <si>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</si>
  <si>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</si>
  <si>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</si>
  <si>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</si>
  <si>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</si>
  <si>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</si>
  <si>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</si>
  <si>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</si>
  <si>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</si>
  <si>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</si>
  <si>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</si>
  <si>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</si>
  <si>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</si>
  <si>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</si>
  <si>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</si>
  <si>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</si>
  <si>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</si>
  <si>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</si>
  <si>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</si>
  <si>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</si>
  <si>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</si>
  <si>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</si>
  <si>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</si>
  <si>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</si>
  <si>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</si>
  <si>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</si>
  <si>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</si>
  <si>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</si>
  <si>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</si>
  <si>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</si>
  <si>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</si>
  <si>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</si>
  <si>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</si>
  <si>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</si>
  <si>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</si>
  <si>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</si>
  <si>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</si>
  <si>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</si>
  <si>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</si>
  <si>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</si>
  <si>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</si>
  <si>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</si>
  <si>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</si>
  <si>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</si>
  <si>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</si>
  <si>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</si>
  <si>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</si>
  <si>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</si>
  <si>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</si>
  <si>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</si>
  <si>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</si>
  <si>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</si>
  <si>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</si>
  <si>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</si>
  <si>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</si>
  <si>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</si>
  <si>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</si>
  <si>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</si>
  <si>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</si>
  <si>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</si>
  <si>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</si>
  <si>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</si>
  <si>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</si>
  <si>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</si>
  <si>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</si>
  <si>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</si>
  <si>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</si>
  <si>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</si>
  <si>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</si>
  <si>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</si>
  <si>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</si>
  <si>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</si>
  <si>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</si>
  <si>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</si>
  <si>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</si>
  <si>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</si>
  <si>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</si>
  <si>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</si>
  <si>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</si>
  <si>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</si>
  <si>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</si>
  <si>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</si>
  <si>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</si>
  <si>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</si>
  <si>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</si>
  <si>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</si>
  <si>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</si>
  <si>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</si>
  <si>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</si>
  <si>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</si>
  <si>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</si>
  <si>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</si>
  <si>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</si>
  <si>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</si>
  <si>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</si>
  <si>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</si>
  <si>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</si>
  <si>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</si>
  <si>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</si>
  <si>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</si>
  <si>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</si>
  <si>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</si>
  <si>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</si>
  <si>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Newmarket Tay Power Distribution Ltd.</t>
  </si>
  <si>
    <t/>
  </si>
  <si>
    <t>Home Depot Home Appliance Market Uplift Conservation Fund Pilot Program</t>
  </si>
  <si>
    <t>Efficiency: Equipment Replacement Incentive Initiative</t>
  </si>
  <si>
    <t>Save on Energy Heating &amp; Cooling Program</t>
  </si>
  <si>
    <t>Tier 1</t>
  </si>
  <si>
    <t>Consumer</t>
  </si>
  <si>
    <t>Newmarket - Tay Power Distribution Ltd.</t>
  </si>
  <si>
    <t>EE</t>
  </si>
  <si>
    <t>Tier 1 - 2011 Adjustment</t>
  </si>
  <si>
    <t>Business</t>
  </si>
  <si>
    <t>Commercial &amp; Institutional</t>
  </si>
  <si>
    <t>C&amp;I</t>
  </si>
  <si>
    <t>Pre-2011 Programs Completed in 2011</t>
  </si>
  <si>
    <t>Industrial</t>
  </si>
  <si>
    <t>Home Assistance</t>
  </si>
  <si>
    <t>Commercial</t>
  </si>
  <si>
    <t>Small Business Lighting</t>
  </si>
  <si>
    <t>DR</t>
  </si>
  <si>
    <t>Save on Energy Instant Discount Program</t>
  </si>
  <si>
    <t>Home Energy Assessment &amp; Retrofit LDC Innovation Fund Pilot Program</t>
  </si>
  <si>
    <t>Whole Home Pilot Program</t>
  </si>
  <si>
    <t>2018 Results Persistence</t>
  </si>
  <si>
    <t>EB-2018-0055</t>
  </si>
  <si>
    <t>2019 IRM Application</t>
  </si>
  <si>
    <t>2017-2018</t>
  </si>
  <si>
    <t>EB-2019-0055</t>
  </si>
  <si>
    <t>2020 IRM Application</t>
  </si>
  <si>
    <t>GS&gt;50 kW - Thermal Demand Meter</t>
  </si>
  <si>
    <t>GS&gt;50 kW - Interval Meter</t>
  </si>
  <si>
    <t>2009 Settlement Agreement</t>
  </si>
  <si>
    <t>EB-2009-0269</t>
  </si>
  <si>
    <t>EB-2011-0184</t>
  </si>
  <si>
    <t>EB-2013-0153</t>
  </si>
  <si>
    <t>EB-2014-0095</t>
  </si>
  <si>
    <t>EB-2016-0275</t>
  </si>
  <si>
    <t>EB-2017-0062</t>
  </si>
  <si>
    <t>.</t>
  </si>
  <si>
    <t>2017 CDM Programs</t>
  </si>
  <si>
    <t>2018 CDM Programs</t>
  </si>
  <si>
    <t>Newmarket- T Power Distribution Ltd.</t>
  </si>
  <si>
    <t>Newmarket Tay Rate Zone (Main Rate Zone)</t>
  </si>
  <si>
    <t>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</si>
</sst>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2"/>
      <color theme="0" tint="-0.499984740745262"/>
      <name val="Calibri"/>
      <family val="2"/>
      <scheme val="minor"/>
    </font>
    <font>
      <sz val="8"/>
      <color rgb="FFFF0000"/>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indexed="64"/>
      </right>
      <top style="thin">
        <color indexed="64"/>
      </top>
      <bottom style="thin">
        <color theme="0"/>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8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8" borderId="110" xfId="0" applyFill="1" applyBorder="1" applyAlignment="1">
      <alignment vertical="top"/>
    </xf>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3" fontId="0" fillId="28" borderId="136" xfId="0" applyNumberFormat="1" applyFill="1" applyBorder="1" applyAlignment="1">
      <alignment vertical="top"/>
    </xf>
    <xf numFmtId="3" fontId="0" fillId="28" borderId="116" xfId="0" applyNumberFormat="1" applyFill="1" applyBorder="1" applyAlignment="1">
      <alignment vertical="top"/>
    </xf>
    <xf numFmtId="3" fontId="0" fillId="28" borderId="117" xfId="0" applyNumberFormat="1" applyFill="1" applyBorder="1" applyAlignment="1">
      <alignment vertical="top"/>
    </xf>
    <xf numFmtId="3" fontId="0" fillId="28" borderId="41" xfId="0" applyNumberFormat="1" applyFill="1" applyBorder="1" applyAlignment="1">
      <alignment vertical="top"/>
    </xf>
    <xf numFmtId="3" fontId="0" fillId="28" borderId="40" xfId="0" applyNumberFormat="1" applyFill="1" applyBorder="1" applyAlignment="1">
      <alignment vertical="top"/>
    </xf>
    <xf numFmtId="3" fontId="0" fillId="28" borderId="42" xfId="0" applyNumberFormat="1" applyFill="1" applyBorder="1" applyAlignment="1">
      <alignment vertical="top"/>
    </xf>
    <xf numFmtId="166" fontId="8" fillId="2" borderId="0" xfId="71" applyFont="1" applyFill="1" applyAlignment="1" applyProtection="1">
      <alignment vertical="center"/>
      <protection locked="0"/>
    </xf>
    <xf numFmtId="176" fontId="8" fillId="2" borderId="0" xfId="70" applyNumberFormat="1" applyFont="1" applyFill="1" applyAlignment="1" applyProtection="1">
      <alignment horizontal="center"/>
      <protection locked="0"/>
    </xf>
    <xf numFmtId="166" fontId="8" fillId="2" borderId="0" xfId="71" applyFont="1" applyFill="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176" fontId="45" fillId="2" borderId="0" xfId="70" applyNumberFormat="1" applyFont="1" applyFill="1" applyAlignment="1" applyProtection="1">
      <alignment horizontal="center"/>
      <protection locked="0"/>
    </xf>
    <xf numFmtId="0" fontId="52" fillId="26" borderId="98"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3" fontId="45"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9" fontId="45" fillId="28" borderId="0" xfId="72" applyFont="1" applyFill="1" applyAlignment="1">
      <alignment horizontal="center" vertical="top"/>
    </xf>
    <xf numFmtId="10" fontId="41" fillId="2" borderId="0" xfId="72" applyNumberFormat="1" applyFont="1" applyFill="1" applyAlignment="1" applyProtection="1">
      <alignment horizontal="center" vertical="center"/>
      <protection locked="0"/>
    </xf>
    <xf numFmtId="10" fontId="34" fillId="2" borderId="0" xfId="72"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3" fontId="231" fillId="0" borderId="89" xfId="0" applyNumberFormat="1" applyFont="1" applyBorder="1" applyAlignment="1" applyProtection="1">
      <alignment vertical="center" wrapText="1"/>
      <protection locked="0"/>
    </xf>
    <xf numFmtId="10" fontId="210" fillId="2" borderId="0" xfId="0" applyNumberFormat="1" applyFont="1" applyFill="1" applyAlignment="1" applyProtection="1">
      <alignment horizontal="center" vertical="center"/>
      <protection locked="0"/>
    </xf>
    <xf numFmtId="0" fontId="91" fillId="2" borderId="109" xfId="0" applyFont="1" applyFill="1" applyBorder="1" applyAlignment="1" applyProtection="1">
      <alignment vertical="top" wrapText="1"/>
      <protection locked="0"/>
    </xf>
    <xf numFmtId="9" fontId="41" fillId="28" borderId="86" xfId="0" applyNumberFormat="1" applyFont="1" applyFill="1" applyBorder="1" applyAlignment="1" applyProtection="1">
      <alignment horizontal="center" vertical="center"/>
      <protection locked="0"/>
    </xf>
    <xf numFmtId="10" fontId="41" fillId="28" borderId="86" xfId="0" applyNumberFormat="1" applyFont="1" applyFill="1" applyBorder="1" applyAlignment="1" applyProtection="1">
      <alignment horizontal="center" vertical="center"/>
      <protection locked="0"/>
    </xf>
    <xf numFmtId="9" fontId="41" fillId="28" borderId="112" xfId="72" applyFont="1" applyFill="1" applyBorder="1" applyAlignment="1" applyProtection="1">
      <alignment horizontal="center" vertical="center"/>
      <protection locked="0"/>
    </xf>
    <xf numFmtId="10" fontId="45" fillId="0" borderId="7" xfId="0" applyNumberFormat="1" applyFont="1" applyBorder="1" applyAlignment="1" applyProtection="1">
      <alignment horizont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10" fontId="45"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10" fontId="45" fillId="2" borderId="0" xfId="0" applyNumberFormat="1" applyFont="1" applyFill="1" applyAlignment="1">
      <alignment horizontal="center" vertical="center"/>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10" fontId="8"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10" fontId="12" fillId="2" borderId="0" xfId="0" applyNumberFormat="1" applyFont="1" applyFill="1" applyAlignment="1" applyProtection="1">
      <alignment horizontal="center" vertical="center"/>
      <protection locked="0"/>
    </xf>
    <xf numFmtId="10" fontId="45" fillId="28" borderId="0" xfId="72" applyNumberFormat="1" applyFont="1" applyFill="1" applyAlignment="1" applyProtection="1">
      <alignment horizontal="center" vertical="center"/>
      <protection locked="0"/>
    </xf>
    <xf numFmtId="0" fontId="45" fillId="2" borderId="0" xfId="0" applyFont="1" applyFill="1" applyAlignment="1" applyProtection="1">
      <alignment vertical="top" wrapText="1"/>
      <protection locked="0"/>
    </xf>
    <xf numFmtId="10" fontId="45" fillId="2" borderId="0" xfId="72" applyNumberFormat="1" applyFont="1" applyFill="1" applyAlignment="1" applyProtection="1">
      <alignment horizontal="center" vertical="center"/>
      <protection locked="0"/>
    </xf>
    <xf numFmtId="10" fontId="12" fillId="2" borderId="0" xfId="72" applyNumberFormat="1" applyFont="1" applyFill="1" applyAlignment="1" applyProtection="1">
      <alignment horizontal="center" vertical="center"/>
      <protection locked="0"/>
    </xf>
    <xf numFmtId="9" fontId="45" fillId="28" borderId="0" xfId="72" applyFont="1" applyFill="1" applyAlignment="1">
      <alignment horizontal="center" vertical="center"/>
    </xf>
    <xf numFmtId="3" fontId="45" fillId="2" borderId="0" xfId="0" applyNumberFormat="1" applyFont="1" applyFill="1" applyAlignment="1" applyProtection="1">
      <alignment horizontal="left" vertical="center"/>
      <protection locked="0"/>
    </xf>
    <xf numFmtId="10" fontId="12" fillId="28" borderId="0" xfId="0" applyNumberFormat="1" applyFont="1" applyFill="1" applyAlignment="1" applyProtection="1">
      <alignment horizontal="center" vertical="center"/>
      <protection locked="0"/>
    </xf>
    <xf numFmtId="3" fontId="49" fillId="2" borderId="0" xfId="0" applyNumberFormat="1" applyFont="1" applyFill="1" applyAlignment="1" applyProtection="1">
      <alignment vertical="center" wrapText="1"/>
      <protection locked="0"/>
    </xf>
    <xf numFmtId="9"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0" fontId="91" fillId="2" borderId="0" xfId="0" applyFont="1" applyFill="1" applyAlignment="1" applyProtection="1">
      <alignment vertical="top" wrapText="1"/>
      <protection locked="0"/>
    </xf>
    <xf numFmtId="3" fontId="91" fillId="2" borderId="0" xfId="0" applyNumberFormat="1" applyFont="1" applyFill="1" applyAlignment="1" applyProtection="1">
      <alignment vertical="center"/>
      <protection locked="0"/>
    </xf>
    <xf numFmtId="0" fontId="41" fillId="28" borderId="0" xfId="0" applyFont="1" applyFill="1"/>
    <xf numFmtId="0" fontId="0" fillId="0" borderId="0" xfId="0" applyFill="1"/>
    <xf numFmtId="0" fontId="0" fillId="0" borderId="0" xfId="0" applyFont="1" applyFill="1"/>
    <xf numFmtId="0" fontId="237" fillId="0" borderId="0" xfId="0" applyFont="1" applyFill="1"/>
    <xf numFmtId="0" fontId="13" fillId="0" borderId="0" xfId="0" applyFont="1" applyFill="1" applyAlignment="1">
      <alignment vertical="top"/>
    </xf>
    <xf numFmtId="0" fontId="238" fillId="0" borderId="0" xfId="0" applyFont="1" applyFill="1" applyAlignment="1">
      <alignment vertical="top"/>
    </xf>
    <xf numFmtId="0" fontId="246" fillId="0" borderId="0" xfId="0" applyFont="1" applyFill="1"/>
    <xf numFmtId="0" fontId="247" fillId="0" borderId="0" xfId="0" applyFont="1" applyFill="1" applyAlignment="1">
      <alignment vertical="top"/>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52" fillId="26" borderId="105" xfId="0" applyFont="1" applyFill="1" applyBorder="1" applyAlignment="1" applyProtection="1">
      <alignment horizontal="center" vertical="center" wrapText="1"/>
      <protection locked="0"/>
    </xf>
    <xf numFmtId="0" fontId="52" fillId="26" borderId="52"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5">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64646"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194690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9072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0753917"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495"/>
          <a:ext cx="16556970" cy="219467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021734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629345"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958850</xdr:colOff>
          <xdr:row>53</xdr:row>
          <xdr:rowOff>25400</xdr:rowOff>
        </xdr:from>
        <xdr:to>
          <xdr:col>2</xdr:col>
          <xdr:colOff>1377950</xdr:colOff>
          <xdr:row>54</xdr:row>
          <xdr:rowOff>158750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56</xdr:row>
          <xdr:rowOff>25400</xdr:rowOff>
        </xdr:from>
        <xdr:to>
          <xdr:col>2</xdr:col>
          <xdr:colOff>1377950</xdr:colOff>
          <xdr:row>57</xdr:row>
          <xdr:rowOff>158750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59</xdr:row>
          <xdr:rowOff>25400</xdr:rowOff>
        </xdr:from>
        <xdr:to>
          <xdr:col>2</xdr:col>
          <xdr:colOff>1377950</xdr:colOff>
          <xdr:row>60</xdr:row>
          <xdr:rowOff>158750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62</xdr:row>
          <xdr:rowOff>25400</xdr:rowOff>
        </xdr:from>
        <xdr:to>
          <xdr:col>2</xdr:col>
          <xdr:colOff>1377950</xdr:colOff>
          <xdr:row>63</xdr:row>
          <xdr:rowOff>158750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65</xdr:row>
          <xdr:rowOff>25400</xdr:rowOff>
        </xdr:from>
        <xdr:to>
          <xdr:col>2</xdr:col>
          <xdr:colOff>1377950</xdr:colOff>
          <xdr:row>66</xdr:row>
          <xdr:rowOff>158750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958850</xdr:colOff>
          <xdr:row>68</xdr:row>
          <xdr:rowOff>38100</xdr:rowOff>
        </xdr:from>
        <xdr:to>
          <xdr:col>2</xdr:col>
          <xdr:colOff>1377950</xdr:colOff>
          <xdr:row>69</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71</xdr:row>
          <xdr:rowOff>38100</xdr:rowOff>
        </xdr:from>
        <xdr:to>
          <xdr:col>2</xdr:col>
          <xdr:colOff>1377950</xdr:colOff>
          <xdr:row>72</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1763" cy="2103438"/>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91134"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0237" y="281441"/>
          <a:ext cx="16095016"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26782" y="216648"/>
          <a:ext cx="18415297" cy="2243484"/>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gulatory/OEB/IRM/2020%20IRM/5-%20Model%20LRAMVA%202018/NTRZ/LRAMVA%20Model/2020_LRAMVA_NTRZv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egulatory/OEB/IRM/2020%20IRM/5-%20Model%20LRAMVA%202018/IESO%20&amp;%20Customer%20First%20Reports/Customer%20First%20from%20Angela/Participation%20and%20Cost%20Report%20-%20Newmarket-Tay%20Power%20Distribution%20Ltd.%20-%202019%20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gulatory/OEB/IRM/2020%20IRM/5-%20Model%20LRAMVA%202018/NTRZ/IESO%20&amp;%20CDM%20Data/NTRZ_Projects_2018_20191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row r="43">
          <cell r="D43" t="str">
            <v>kWh</v>
          </cell>
          <cell r="E43" t="str">
            <v>kWh</v>
          </cell>
          <cell r="F43" t="str">
            <v>kW</v>
          </cell>
          <cell r="G43" t="str">
            <v>kW</v>
          </cell>
        </row>
      </sheetData>
      <sheetData sheetId="5"/>
      <sheetData sheetId="6">
        <row r="43">
          <cell r="D43" t="str">
            <v>kWh</v>
          </cell>
        </row>
      </sheetData>
      <sheetData sheetId="7"/>
      <sheetData sheetId="8"/>
      <sheetData sheetId="9"/>
      <sheetData sheetId="10"/>
      <sheetData sheetId="11"/>
      <sheetData sheetId="12">
        <row r="26">
          <cell r="L26">
            <v>2011</v>
          </cell>
          <cell r="M26">
            <v>2012</v>
          </cell>
          <cell r="N26">
            <v>2013</v>
          </cell>
          <cell r="O26">
            <v>2014</v>
          </cell>
          <cell r="P26">
            <v>2015</v>
          </cell>
          <cell r="Q26">
            <v>2016</v>
          </cell>
          <cell r="R26">
            <v>2017</v>
          </cell>
          <cell r="S26">
            <v>2018</v>
          </cell>
          <cell r="T26">
            <v>2019</v>
          </cell>
          <cell r="U26">
            <v>2020</v>
          </cell>
          <cell r="V26">
            <v>2021</v>
          </cell>
          <cell r="W26">
            <v>2022</v>
          </cell>
          <cell r="X26">
            <v>2023</v>
          </cell>
          <cell r="Y26">
            <v>2024</v>
          </cell>
          <cell r="Z26">
            <v>2025</v>
          </cell>
          <cell r="AA26">
            <v>2026</v>
          </cell>
          <cell r="AB26">
            <v>2027</v>
          </cell>
          <cell r="AC26">
            <v>2028</v>
          </cell>
          <cell r="AD26">
            <v>2029</v>
          </cell>
          <cell r="AE26">
            <v>2030</v>
          </cell>
          <cell r="AF26">
            <v>2031</v>
          </cell>
          <cell r="AG26">
            <v>2032</v>
          </cell>
          <cell r="AH26">
            <v>2033</v>
          </cell>
          <cell r="AI26">
            <v>2034</v>
          </cell>
          <cell r="AJ26">
            <v>2035</v>
          </cell>
          <cell r="AK26">
            <v>2036</v>
          </cell>
          <cell r="AL26">
            <v>2037</v>
          </cell>
          <cell r="AM26">
            <v>2038</v>
          </cell>
          <cell r="AN26">
            <v>2039</v>
          </cell>
          <cell r="AO26">
            <v>2040</v>
          </cell>
          <cell r="AQ26">
            <v>2011</v>
          </cell>
          <cell r="AR26">
            <v>2012</v>
          </cell>
          <cell r="AS26">
            <v>2013</v>
          </cell>
          <cell r="AT26">
            <v>2014</v>
          </cell>
          <cell r="AU26">
            <v>2015</v>
          </cell>
          <cell r="AV26">
            <v>2016</v>
          </cell>
          <cell r="AW26">
            <v>2017</v>
          </cell>
          <cell r="AX26">
            <v>2018</v>
          </cell>
          <cell r="AY26">
            <v>2019</v>
          </cell>
          <cell r="AZ26">
            <v>2020</v>
          </cell>
          <cell r="BA26">
            <v>2021</v>
          </cell>
          <cell r="BB26">
            <v>2022</v>
          </cell>
          <cell r="BC26">
            <v>2023</v>
          </cell>
          <cell r="BD26">
            <v>2024</v>
          </cell>
          <cell r="BE26">
            <v>2025</v>
          </cell>
          <cell r="BF26">
            <v>2026</v>
          </cell>
          <cell r="BG26">
            <v>2027</v>
          </cell>
          <cell r="BH26">
            <v>2028</v>
          </cell>
          <cell r="BI26">
            <v>2029</v>
          </cell>
          <cell r="BJ26">
            <v>2030</v>
          </cell>
          <cell r="BK26">
            <v>2031</v>
          </cell>
          <cell r="BL26">
            <v>2032</v>
          </cell>
          <cell r="BM26">
            <v>2033</v>
          </cell>
          <cell r="BN26">
            <v>2034</v>
          </cell>
          <cell r="BO26">
            <v>2035</v>
          </cell>
          <cell r="BP26">
            <v>2036</v>
          </cell>
          <cell r="BQ26">
            <v>2037</v>
          </cell>
          <cell r="BR26">
            <v>2038</v>
          </cell>
          <cell r="BS26">
            <v>2039</v>
          </cell>
          <cell r="BT26">
            <v>2040</v>
          </cell>
        </row>
        <row r="27">
          <cell r="L27"/>
          <cell r="M27"/>
          <cell r="N27"/>
          <cell r="O27"/>
          <cell r="P27"/>
          <cell r="Q27"/>
          <cell r="R27"/>
          <cell r="S27">
            <v>0</v>
          </cell>
          <cell r="T27"/>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t="str">
            <v/>
          </cell>
          <cell r="AQ27"/>
          <cell r="AR27"/>
          <cell r="AS27"/>
          <cell r="AT27"/>
          <cell r="AU27"/>
          <cell r="AV27"/>
          <cell r="AW27"/>
          <cell r="AX27">
            <v>0</v>
          </cell>
          <cell r="AY27"/>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V27"/>
        </row>
        <row r="28">
          <cell r="L28"/>
          <cell r="M28"/>
          <cell r="N28"/>
          <cell r="O28"/>
          <cell r="P28"/>
          <cell r="Q28"/>
          <cell r="R28"/>
          <cell r="S28">
            <v>3</v>
          </cell>
          <cell r="T28"/>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Q28"/>
          <cell r="AR28"/>
          <cell r="AS28"/>
          <cell r="AT28"/>
          <cell r="AU28"/>
          <cell r="AV28"/>
          <cell r="AW28"/>
          <cell r="AX28">
            <v>18421</v>
          </cell>
          <cell r="AY28"/>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V28" t="str">
            <v>Appliance Retirement Initiative2015Current year savings</v>
          </cell>
        </row>
        <row r="29">
          <cell r="L29"/>
          <cell r="M29"/>
          <cell r="N29"/>
          <cell r="O29"/>
          <cell r="P29"/>
          <cell r="Q29"/>
          <cell r="R29"/>
          <cell r="S29">
            <v>42</v>
          </cell>
          <cell r="T29"/>
          <cell r="U29">
            <v>42</v>
          </cell>
          <cell r="V29">
            <v>42</v>
          </cell>
          <cell r="W29">
            <v>41</v>
          </cell>
          <cell r="X29">
            <v>41</v>
          </cell>
          <cell r="Y29">
            <v>41</v>
          </cell>
          <cell r="Z29">
            <v>35</v>
          </cell>
          <cell r="AA29">
            <v>33</v>
          </cell>
          <cell r="AB29">
            <v>33</v>
          </cell>
          <cell r="AC29">
            <v>33</v>
          </cell>
          <cell r="AD29">
            <v>33</v>
          </cell>
          <cell r="AE29">
            <v>33</v>
          </cell>
          <cell r="AF29">
            <v>12</v>
          </cell>
          <cell r="AG29">
            <v>12</v>
          </cell>
          <cell r="AH29">
            <v>12</v>
          </cell>
          <cell r="AI29">
            <v>12</v>
          </cell>
          <cell r="AJ29">
            <v>0</v>
          </cell>
          <cell r="AK29">
            <v>0</v>
          </cell>
          <cell r="AL29">
            <v>0</v>
          </cell>
          <cell r="AM29">
            <v>0</v>
          </cell>
          <cell r="AN29">
            <v>0</v>
          </cell>
          <cell r="AO29">
            <v>0</v>
          </cell>
          <cell r="AQ29"/>
          <cell r="AR29"/>
          <cell r="AS29"/>
          <cell r="AT29"/>
          <cell r="AU29"/>
          <cell r="AV29"/>
          <cell r="AW29"/>
          <cell r="AX29">
            <v>613181</v>
          </cell>
          <cell r="AY29"/>
          <cell r="AZ29">
            <v>613181</v>
          </cell>
          <cell r="BA29">
            <v>613181</v>
          </cell>
          <cell r="BB29">
            <v>612886</v>
          </cell>
          <cell r="BC29">
            <v>612886</v>
          </cell>
          <cell r="BD29">
            <v>612886</v>
          </cell>
          <cell r="BE29">
            <v>566030</v>
          </cell>
          <cell r="BF29">
            <v>536087</v>
          </cell>
          <cell r="BG29">
            <v>536087</v>
          </cell>
          <cell r="BH29">
            <v>525276</v>
          </cell>
          <cell r="BI29">
            <v>525276</v>
          </cell>
          <cell r="BJ29">
            <v>524142</v>
          </cell>
          <cell r="BK29">
            <v>193951</v>
          </cell>
          <cell r="BL29">
            <v>193951</v>
          </cell>
          <cell r="BM29">
            <v>193951</v>
          </cell>
          <cell r="BN29">
            <v>193951</v>
          </cell>
          <cell r="BO29">
            <v>0</v>
          </cell>
          <cell r="BP29">
            <v>0</v>
          </cell>
          <cell r="BQ29">
            <v>0</v>
          </cell>
          <cell r="BR29">
            <v>0</v>
          </cell>
          <cell r="BS29">
            <v>0</v>
          </cell>
          <cell r="BT29">
            <v>0</v>
          </cell>
          <cell r="BV29" t="str">
            <v>Bi-Annual Retailer Event Initiative2015Current year savings</v>
          </cell>
        </row>
        <row r="30">
          <cell r="L30"/>
          <cell r="M30"/>
          <cell r="N30"/>
          <cell r="O30"/>
          <cell r="P30"/>
          <cell r="Q30"/>
          <cell r="R30"/>
          <cell r="S30">
            <v>0</v>
          </cell>
          <cell r="T30"/>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Q30"/>
          <cell r="AR30"/>
          <cell r="AS30"/>
          <cell r="AT30"/>
          <cell r="AU30"/>
          <cell r="AV30"/>
          <cell r="AW30"/>
          <cell r="AX30">
            <v>0</v>
          </cell>
          <cell r="AY30"/>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V30" t="str">
            <v>Save on Energy New Construction Program2015Current year savings</v>
          </cell>
        </row>
        <row r="31">
          <cell r="L31"/>
          <cell r="M31"/>
          <cell r="N31"/>
          <cell r="O31"/>
          <cell r="P31"/>
          <cell r="Q31"/>
          <cell r="R31"/>
          <cell r="S31">
            <v>0</v>
          </cell>
          <cell r="T31"/>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Q31"/>
          <cell r="AR31"/>
          <cell r="AS31"/>
          <cell r="AT31"/>
          <cell r="AU31"/>
          <cell r="AV31"/>
          <cell r="AW31"/>
          <cell r="AX31">
            <v>0</v>
          </cell>
          <cell r="AY31"/>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V31" t="str">
            <v>Save on Energy Home Assistance Program2015Current year savings</v>
          </cell>
        </row>
        <row r="32">
          <cell r="L32"/>
          <cell r="M32"/>
          <cell r="N32"/>
          <cell r="O32"/>
          <cell r="P32"/>
          <cell r="Q32"/>
          <cell r="R32"/>
          <cell r="S32">
            <v>0</v>
          </cell>
          <cell r="T32"/>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Q32"/>
          <cell r="AR32"/>
          <cell r="AS32"/>
          <cell r="AT32"/>
          <cell r="AU32"/>
          <cell r="AV32"/>
          <cell r="AW32"/>
          <cell r="AX32">
            <v>0</v>
          </cell>
          <cell r="AY32"/>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V32" t="str">
            <v>Save on Energy Audit Funding Program2015Current year savings</v>
          </cell>
        </row>
        <row r="33">
          <cell r="L33"/>
          <cell r="M33"/>
          <cell r="N33"/>
          <cell r="O33"/>
          <cell r="P33"/>
          <cell r="Q33"/>
          <cell r="R33"/>
          <cell r="S33">
            <v>0</v>
          </cell>
          <cell r="T33"/>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Q33"/>
          <cell r="AR33"/>
          <cell r="AS33"/>
          <cell r="AT33"/>
          <cell r="AU33"/>
          <cell r="AV33"/>
          <cell r="AW33"/>
          <cell r="AX33">
            <v>0</v>
          </cell>
          <cell r="AY33"/>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V33" t="str">
            <v>Save on Energy Retrofit Program2015Current year savings</v>
          </cell>
        </row>
        <row r="34">
          <cell r="L34"/>
          <cell r="M34"/>
          <cell r="N34"/>
          <cell r="O34"/>
          <cell r="P34"/>
          <cell r="Q34"/>
          <cell r="R34"/>
          <cell r="S34">
            <v>0</v>
          </cell>
          <cell r="T34"/>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Q34"/>
          <cell r="AR34"/>
          <cell r="AS34"/>
          <cell r="AT34"/>
          <cell r="AU34"/>
          <cell r="AV34"/>
          <cell r="AW34"/>
          <cell r="AX34">
            <v>0</v>
          </cell>
          <cell r="AY34"/>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V34" t="str">
            <v>Save on Energy Small Business Lighting Program2015Current year savings</v>
          </cell>
        </row>
        <row r="35">
          <cell r="L35"/>
          <cell r="M35"/>
          <cell r="N35"/>
          <cell r="O35"/>
          <cell r="P35"/>
          <cell r="Q35"/>
          <cell r="R35"/>
          <cell r="S35">
            <v>0</v>
          </cell>
          <cell r="T35"/>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Q35"/>
          <cell r="AR35"/>
          <cell r="AS35"/>
          <cell r="AT35"/>
          <cell r="AU35"/>
          <cell r="AV35"/>
          <cell r="AW35"/>
          <cell r="AX35">
            <v>0</v>
          </cell>
          <cell r="AY35"/>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V35" t="str">
            <v>Save on Energy High Performance New Construction Program2015Current year savings</v>
          </cell>
        </row>
        <row r="36">
          <cell r="L36"/>
          <cell r="M36"/>
          <cell r="N36"/>
          <cell r="O36"/>
          <cell r="P36"/>
          <cell r="Q36"/>
          <cell r="R36"/>
          <cell r="S36">
            <v>0</v>
          </cell>
          <cell r="T36"/>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Q36"/>
          <cell r="AR36"/>
          <cell r="AS36"/>
          <cell r="AT36"/>
          <cell r="AU36"/>
          <cell r="AV36"/>
          <cell r="AW36"/>
          <cell r="AX36">
            <v>0</v>
          </cell>
          <cell r="AY36"/>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V36" t="str">
            <v>Save on Energy Existing Building Commissioning Program2015Current year savings</v>
          </cell>
        </row>
        <row r="37">
          <cell r="L37"/>
          <cell r="M37"/>
          <cell r="N37"/>
          <cell r="O37"/>
          <cell r="P37"/>
          <cell r="Q37"/>
          <cell r="R37"/>
          <cell r="S37">
            <v>0</v>
          </cell>
          <cell r="T37"/>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Q37"/>
          <cell r="AR37"/>
          <cell r="AS37"/>
          <cell r="AT37"/>
          <cell r="AU37"/>
          <cell r="AV37"/>
          <cell r="AW37"/>
          <cell r="AX37">
            <v>0</v>
          </cell>
          <cell r="AY37"/>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V37" t="str">
            <v>Save on Energy Process &amp; Systems Upgrades Program2015Current year savings</v>
          </cell>
        </row>
        <row r="38">
          <cell r="L38"/>
          <cell r="M38"/>
          <cell r="N38"/>
          <cell r="O38"/>
          <cell r="P38"/>
          <cell r="Q38"/>
          <cell r="R38"/>
          <cell r="S38">
            <v>0</v>
          </cell>
          <cell r="T38"/>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Q38"/>
          <cell r="AR38"/>
          <cell r="AS38"/>
          <cell r="AT38"/>
          <cell r="AU38"/>
          <cell r="AV38"/>
          <cell r="AW38"/>
          <cell r="AX38">
            <v>0</v>
          </cell>
          <cell r="AY38"/>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V38" t="str">
            <v>Save on Energy Energy Manager Program2015Current year savings</v>
          </cell>
        </row>
        <row r="39">
          <cell r="L39"/>
          <cell r="M39"/>
          <cell r="N39"/>
          <cell r="O39"/>
          <cell r="P39"/>
          <cell r="Q39"/>
          <cell r="R39"/>
          <cell r="S39">
            <v>0</v>
          </cell>
          <cell r="T39"/>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Q39"/>
          <cell r="AR39"/>
          <cell r="AS39"/>
          <cell r="AT39"/>
          <cell r="AU39"/>
          <cell r="AV39"/>
          <cell r="AW39"/>
          <cell r="AX39">
            <v>0</v>
          </cell>
          <cell r="AY39"/>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V39" t="str">
            <v>Save on Energy Monitoring &amp; Targeting Program2015Current year savings</v>
          </cell>
        </row>
        <row r="40">
          <cell r="L40"/>
          <cell r="M40"/>
          <cell r="N40"/>
          <cell r="O40"/>
          <cell r="P40"/>
          <cell r="Q40"/>
          <cell r="R40"/>
          <cell r="S40">
            <v>0</v>
          </cell>
          <cell r="T40"/>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Q40"/>
          <cell r="AR40"/>
          <cell r="AS40"/>
          <cell r="AT40"/>
          <cell r="AU40"/>
          <cell r="AV40"/>
          <cell r="AW40"/>
          <cell r="AX40">
            <v>0</v>
          </cell>
          <cell r="AY40"/>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V40" t="str">
            <v>Save on Energy Retrofit Program - P4P2015Current year savings</v>
          </cell>
        </row>
        <row r="41">
          <cell r="L41"/>
          <cell r="M41"/>
          <cell r="N41"/>
          <cell r="O41"/>
          <cell r="P41"/>
          <cell r="Q41"/>
          <cell r="R41"/>
          <cell r="S41">
            <v>0</v>
          </cell>
          <cell r="T41"/>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Q41"/>
          <cell r="AR41"/>
          <cell r="AS41"/>
          <cell r="AT41"/>
          <cell r="AU41"/>
          <cell r="AV41"/>
          <cell r="AW41"/>
          <cell r="AX41">
            <v>0</v>
          </cell>
          <cell r="AY41"/>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V41" t="str">
            <v>Save on Energy Process &amp; Systems Upgrades Program - P4P2015Current year savings</v>
          </cell>
        </row>
        <row r="42">
          <cell r="L42"/>
          <cell r="M42"/>
          <cell r="N42"/>
          <cell r="O42"/>
          <cell r="P42"/>
          <cell r="Q42"/>
          <cell r="R42"/>
          <cell r="S42">
            <v>0</v>
          </cell>
          <cell r="T42"/>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Q42"/>
          <cell r="AR42"/>
          <cell r="AS42"/>
          <cell r="AT42"/>
          <cell r="AU42"/>
          <cell r="AV42"/>
          <cell r="AW42"/>
          <cell r="AX42">
            <v>0</v>
          </cell>
          <cell r="AY42"/>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V42" t="str">
            <v>Adaptive Thermostat Local Program2015Current year savings</v>
          </cell>
        </row>
        <row r="43">
          <cell r="L43"/>
          <cell r="M43"/>
          <cell r="N43"/>
          <cell r="O43"/>
          <cell r="P43"/>
          <cell r="Q43"/>
          <cell r="R43"/>
          <cell r="S43">
            <v>0</v>
          </cell>
          <cell r="T43"/>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Q43"/>
          <cell r="AR43"/>
          <cell r="AS43"/>
          <cell r="AT43"/>
          <cell r="AU43"/>
          <cell r="AV43"/>
          <cell r="AW43"/>
          <cell r="AX43">
            <v>0</v>
          </cell>
          <cell r="AY43"/>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V43" t="str">
            <v>Business Refrigeration Incentives Local Program2015Current year savings</v>
          </cell>
        </row>
        <row r="44">
          <cell r="L44"/>
          <cell r="M44"/>
          <cell r="N44"/>
          <cell r="O44"/>
          <cell r="P44"/>
          <cell r="Q44"/>
          <cell r="R44"/>
          <cell r="S44">
            <v>0</v>
          </cell>
          <cell r="T44"/>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Q44"/>
          <cell r="AR44"/>
          <cell r="AS44"/>
          <cell r="AT44"/>
          <cell r="AU44"/>
          <cell r="AV44"/>
          <cell r="AW44"/>
          <cell r="AX44">
            <v>0</v>
          </cell>
          <cell r="AY44"/>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V44" t="str">
            <v>Conservation on the Coast Home Assistance Local Program2015Current year savings</v>
          </cell>
        </row>
        <row r="45">
          <cell r="L45"/>
          <cell r="M45"/>
          <cell r="N45"/>
          <cell r="O45"/>
          <cell r="P45"/>
          <cell r="Q45"/>
          <cell r="R45"/>
          <cell r="S45">
            <v>0</v>
          </cell>
          <cell r="T45"/>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Q45"/>
          <cell r="AR45"/>
          <cell r="AS45"/>
          <cell r="AT45"/>
          <cell r="AU45"/>
          <cell r="AV45"/>
          <cell r="AW45"/>
          <cell r="AX45">
            <v>0</v>
          </cell>
          <cell r="AY45"/>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V45" t="str">
            <v>Conservation on the Coast Small Business Lighting Local Program2015Current year savings</v>
          </cell>
        </row>
        <row r="46">
          <cell r="L46"/>
          <cell r="M46"/>
          <cell r="N46"/>
          <cell r="O46"/>
          <cell r="P46"/>
          <cell r="Q46"/>
          <cell r="R46"/>
          <cell r="S46">
            <v>0</v>
          </cell>
          <cell r="T46"/>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Q46"/>
          <cell r="AR46"/>
          <cell r="AS46"/>
          <cell r="AT46"/>
          <cell r="AU46"/>
          <cell r="AV46"/>
          <cell r="AW46"/>
          <cell r="AX46">
            <v>0</v>
          </cell>
          <cell r="AY46"/>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V46" t="str">
            <v>First Nations Conservation Local Program2015Current year savings</v>
          </cell>
        </row>
        <row r="47">
          <cell r="L47"/>
          <cell r="M47"/>
          <cell r="N47"/>
          <cell r="O47"/>
          <cell r="P47"/>
          <cell r="Q47"/>
          <cell r="R47"/>
          <cell r="S47">
            <v>0</v>
          </cell>
          <cell r="T47"/>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Q47"/>
          <cell r="AR47"/>
          <cell r="AS47"/>
          <cell r="AT47"/>
          <cell r="AU47"/>
          <cell r="AV47"/>
          <cell r="AW47"/>
          <cell r="AX47">
            <v>0</v>
          </cell>
          <cell r="AY47"/>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V47" t="str">
            <v>High Efficiency Agriculturual Pumping Local Program2015Current year savings</v>
          </cell>
        </row>
        <row r="48">
          <cell r="L48"/>
          <cell r="M48"/>
          <cell r="N48"/>
          <cell r="O48"/>
          <cell r="P48"/>
          <cell r="Q48"/>
          <cell r="R48"/>
          <cell r="S48">
            <v>0</v>
          </cell>
          <cell r="T48"/>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Q48"/>
          <cell r="AR48"/>
          <cell r="AS48"/>
          <cell r="AT48"/>
          <cell r="AU48"/>
          <cell r="AV48"/>
          <cell r="AW48"/>
          <cell r="AX48">
            <v>0</v>
          </cell>
          <cell r="AY48"/>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V48" t="str">
            <v>Instant Savings Local Program2015Current year savings</v>
          </cell>
        </row>
        <row r="49">
          <cell r="L49"/>
          <cell r="M49"/>
          <cell r="N49"/>
          <cell r="O49"/>
          <cell r="P49"/>
          <cell r="Q49"/>
          <cell r="R49"/>
          <cell r="S49">
            <v>0</v>
          </cell>
          <cell r="T49"/>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Q49"/>
          <cell r="AR49"/>
          <cell r="AS49"/>
          <cell r="AT49"/>
          <cell r="AU49"/>
          <cell r="AV49"/>
          <cell r="AW49"/>
          <cell r="AX49">
            <v>0</v>
          </cell>
          <cell r="AY49"/>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V49" t="str">
            <v>OPsaver Local Program2015Current year savings</v>
          </cell>
        </row>
        <row r="50">
          <cell r="L50"/>
          <cell r="M50"/>
          <cell r="N50"/>
          <cell r="O50"/>
          <cell r="P50"/>
          <cell r="Q50"/>
          <cell r="R50"/>
          <cell r="S50">
            <v>0</v>
          </cell>
          <cell r="T50"/>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Q50"/>
          <cell r="AR50"/>
          <cell r="AS50"/>
          <cell r="AT50"/>
          <cell r="AU50"/>
          <cell r="AV50"/>
          <cell r="AW50"/>
          <cell r="AX50">
            <v>0</v>
          </cell>
          <cell r="AY50"/>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V50" t="str">
            <v>PUMPsaver Local Program2015Current year savings</v>
          </cell>
        </row>
        <row r="51">
          <cell r="L51"/>
          <cell r="M51"/>
          <cell r="N51"/>
          <cell r="O51"/>
          <cell r="P51"/>
          <cell r="Q51"/>
          <cell r="R51"/>
          <cell r="S51">
            <v>0</v>
          </cell>
          <cell r="T51"/>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Q51"/>
          <cell r="AR51"/>
          <cell r="AS51"/>
          <cell r="AT51"/>
          <cell r="AU51"/>
          <cell r="AV51"/>
          <cell r="AW51"/>
          <cell r="AX51">
            <v>0</v>
          </cell>
          <cell r="AY51"/>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V51" t="str">
            <v>Social Benchmarking Local Program2015Current year savings</v>
          </cell>
        </row>
        <row r="52">
          <cell r="L52"/>
          <cell r="M52"/>
          <cell r="N52"/>
          <cell r="O52"/>
          <cell r="P52"/>
          <cell r="Q52"/>
          <cell r="R52"/>
          <cell r="S52">
            <v>0</v>
          </cell>
          <cell r="T52"/>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Q52"/>
          <cell r="AR52"/>
          <cell r="AS52"/>
          <cell r="AT52"/>
          <cell r="AU52"/>
          <cell r="AV52"/>
          <cell r="AW52"/>
          <cell r="AX52">
            <v>0</v>
          </cell>
          <cell r="AY52"/>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V52" t="str">
            <v>THESL Swimming Pool Efficiency Local Program2015Current year savings</v>
          </cell>
        </row>
        <row r="53">
          <cell r="L53"/>
          <cell r="M53"/>
          <cell r="N53"/>
          <cell r="O53"/>
          <cell r="P53"/>
          <cell r="Q53"/>
          <cell r="R53"/>
          <cell r="S53">
            <v>0</v>
          </cell>
          <cell r="T53"/>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Q53"/>
          <cell r="AR53"/>
          <cell r="AS53"/>
          <cell r="AT53"/>
          <cell r="AU53"/>
          <cell r="AV53"/>
          <cell r="AW53"/>
          <cell r="AX53">
            <v>0</v>
          </cell>
          <cell r="AY53"/>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V53" t="str">
            <v>Air Source Heat Pump for Residential Water Heating Pilot Program2015Current year savings</v>
          </cell>
        </row>
        <row r="54">
          <cell r="L54"/>
          <cell r="M54"/>
          <cell r="N54"/>
          <cell r="O54"/>
          <cell r="P54"/>
          <cell r="Q54"/>
          <cell r="R54"/>
          <cell r="S54">
            <v>0</v>
          </cell>
          <cell r="T54"/>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Q54"/>
          <cell r="AR54"/>
          <cell r="AS54"/>
          <cell r="AT54"/>
          <cell r="AU54"/>
          <cell r="AV54"/>
          <cell r="AW54"/>
          <cell r="AX54">
            <v>0</v>
          </cell>
          <cell r="AY54"/>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V54" t="str">
            <v>Building Optimization Pilot Program2015Current year savings</v>
          </cell>
        </row>
        <row r="55">
          <cell r="L55"/>
          <cell r="M55"/>
          <cell r="N55"/>
          <cell r="O55"/>
          <cell r="P55"/>
          <cell r="Q55"/>
          <cell r="R55"/>
          <cell r="S55">
            <v>0</v>
          </cell>
          <cell r="T55"/>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Q55"/>
          <cell r="AR55"/>
          <cell r="AS55"/>
          <cell r="AT55"/>
          <cell r="AU55"/>
          <cell r="AV55"/>
          <cell r="AW55"/>
          <cell r="AX55">
            <v>0</v>
          </cell>
          <cell r="AY55"/>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V55" t="str">
            <v>Conservation Voltage Regulation Leveraging AMI Data Pilot Program2015Current year savings</v>
          </cell>
        </row>
        <row r="56">
          <cell r="L56"/>
          <cell r="M56"/>
          <cell r="N56"/>
          <cell r="O56"/>
          <cell r="P56"/>
          <cell r="Q56"/>
          <cell r="R56"/>
          <cell r="S56">
            <v>0</v>
          </cell>
          <cell r="T56"/>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Q56"/>
          <cell r="AR56"/>
          <cell r="AS56"/>
          <cell r="AT56"/>
          <cell r="AU56"/>
          <cell r="AV56"/>
          <cell r="AW56"/>
          <cell r="AX56">
            <v>0</v>
          </cell>
          <cell r="AY56"/>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V56" t="str">
            <v>Demand Control Kitchen Ventilation Pilot Program2015Current year savings</v>
          </cell>
        </row>
        <row r="57">
          <cell r="L57"/>
          <cell r="M57"/>
          <cell r="N57"/>
          <cell r="O57"/>
          <cell r="P57"/>
          <cell r="Q57"/>
          <cell r="R57"/>
          <cell r="S57">
            <v>0</v>
          </cell>
          <cell r="T57"/>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Q57"/>
          <cell r="AR57"/>
          <cell r="AS57"/>
          <cell r="AT57"/>
          <cell r="AU57"/>
          <cell r="AV57"/>
          <cell r="AW57"/>
          <cell r="AX57">
            <v>0</v>
          </cell>
          <cell r="AY57"/>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V57" t="str">
            <v>Direct Install - Hydronic Pilot Program2015Current year savings</v>
          </cell>
        </row>
        <row r="58">
          <cell r="L58"/>
          <cell r="M58"/>
          <cell r="N58"/>
          <cell r="O58"/>
          <cell r="P58"/>
          <cell r="Q58"/>
          <cell r="R58"/>
          <cell r="S58">
            <v>0</v>
          </cell>
          <cell r="T58"/>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Q58"/>
          <cell r="AR58"/>
          <cell r="AS58"/>
          <cell r="AT58"/>
          <cell r="AU58"/>
          <cell r="AV58"/>
          <cell r="AW58"/>
          <cell r="AX58">
            <v>0</v>
          </cell>
          <cell r="AY58"/>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V58" t="str">
            <v>Direct Install - RTU Controls Pilot Program2015Current year savings</v>
          </cell>
        </row>
        <row r="59">
          <cell r="L59"/>
          <cell r="M59"/>
          <cell r="N59"/>
          <cell r="O59"/>
          <cell r="P59"/>
          <cell r="Q59"/>
          <cell r="R59"/>
          <cell r="S59">
            <v>0</v>
          </cell>
          <cell r="T59"/>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Q59"/>
          <cell r="AR59"/>
          <cell r="AS59"/>
          <cell r="AT59"/>
          <cell r="AU59"/>
          <cell r="AV59"/>
          <cell r="AW59"/>
          <cell r="AX59">
            <v>0</v>
          </cell>
          <cell r="AY59"/>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V59" t="str">
            <v>Electronically Commutated Furnace Motor Pilot Program2015Current year savings</v>
          </cell>
        </row>
        <row r="60">
          <cell r="L60"/>
          <cell r="M60"/>
          <cell r="N60"/>
          <cell r="O60"/>
          <cell r="P60"/>
          <cell r="Q60"/>
          <cell r="R60"/>
          <cell r="S60">
            <v>0</v>
          </cell>
          <cell r="T60"/>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Q60"/>
          <cell r="AR60"/>
          <cell r="AS60"/>
          <cell r="AT60"/>
          <cell r="AU60"/>
          <cell r="AV60"/>
          <cell r="AW60"/>
          <cell r="AX60">
            <v>0</v>
          </cell>
          <cell r="AY60"/>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V60" t="str">
            <v>Electronics Takeback Pilot Program2015Current year savings</v>
          </cell>
        </row>
        <row r="61">
          <cell r="L61"/>
          <cell r="M61"/>
          <cell r="N61"/>
          <cell r="O61"/>
          <cell r="P61"/>
          <cell r="Q61"/>
          <cell r="R61"/>
          <cell r="S61">
            <v>0</v>
          </cell>
          <cell r="T61"/>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Q61"/>
          <cell r="AR61"/>
          <cell r="AS61"/>
          <cell r="AT61"/>
          <cell r="AU61"/>
          <cell r="AV61"/>
          <cell r="AW61"/>
          <cell r="AX61">
            <v>0</v>
          </cell>
          <cell r="AY61"/>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V61" t="str">
            <v>Home Energy Assessment and Retrofit Pilot Program2015Current year savings</v>
          </cell>
        </row>
        <row r="62">
          <cell r="L62"/>
          <cell r="M62"/>
          <cell r="N62"/>
          <cell r="O62"/>
          <cell r="P62"/>
          <cell r="Q62"/>
          <cell r="R62"/>
          <cell r="S62">
            <v>0</v>
          </cell>
          <cell r="T62"/>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Q62"/>
          <cell r="AR62"/>
          <cell r="AS62"/>
          <cell r="AT62"/>
          <cell r="AU62"/>
          <cell r="AV62"/>
          <cell r="AW62"/>
          <cell r="AX62">
            <v>0</v>
          </cell>
          <cell r="AY62"/>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V62" t="str">
            <v>HONI HP Pilot Program2015Current year savings</v>
          </cell>
        </row>
        <row r="63">
          <cell r="L63"/>
          <cell r="M63"/>
          <cell r="N63"/>
          <cell r="O63"/>
          <cell r="P63"/>
          <cell r="Q63"/>
          <cell r="R63"/>
          <cell r="S63">
            <v>0</v>
          </cell>
          <cell r="T63"/>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Q63"/>
          <cell r="AR63"/>
          <cell r="AS63"/>
          <cell r="AT63"/>
          <cell r="AU63"/>
          <cell r="AV63"/>
          <cell r="AW63"/>
          <cell r="AX63">
            <v>0</v>
          </cell>
          <cell r="AY63"/>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V63" t="str">
            <v>P4P for Class B Office Pilot Program2015Current year savings</v>
          </cell>
        </row>
        <row r="64">
          <cell r="L64"/>
          <cell r="M64"/>
          <cell r="N64"/>
          <cell r="O64"/>
          <cell r="P64"/>
          <cell r="Q64"/>
          <cell r="R64"/>
          <cell r="S64">
            <v>0</v>
          </cell>
          <cell r="T64"/>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Q64"/>
          <cell r="AR64"/>
          <cell r="AS64"/>
          <cell r="AT64"/>
          <cell r="AU64"/>
          <cell r="AV64"/>
          <cell r="AW64"/>
          <cell r="AX64">
            <v>0</v>
          </cell>
          <cell r="AY64"/>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V64" t="str">
            <v>Performance Based Conservation Pilot Program2015Current year savings</v>
          </cell>
        </row>
        <row r="65">
          <cell r="L65"/>
          <cell r="M65"/>
          <cell r="N65"/>
          <cell r="O65"/>
          <cell r="P65"/>
          <cell r="Q65"/>
          <cell r="R65"/>
          <cell r="S65">
            <v>0</v>
          </cell>
          <cell r="T65"/>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Q65"/>
          <cell r="AR65"/>
          <cell r="AS65"/>
          <cell r="AT65"/>
          <cell r="AU65"/>
          <cell r="AV65"/>
          <cell r="AW65"/>
          <cell r="AX65">
            <v>0</v>
          </cell>
          <cell r="AY65"/>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V65" t="str">
            <v>Re-Invest Pilot Program2015Current year savings</v>
          </cell>
        </row>
        <row r="66">
          <cell r="L66"/>
          <cell r="M66"/>
          <cell r="N66"/>
          <cell r="O66"/>
          <cell r="P66"/>
          <cell r="Q66"/>
          <cell r="R66"/>
          <cell r="S66">
            <v>0</v>
          </cell>
          <cell r="T66"/>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Q66"/>
          <cell r="AR66"/>
          <cell r="AS66"/>
          <cell r="AT66"/>
          <cell r="AU66"/>
          <cell r="AV66"/>
          <cell r="AW66"/>
          <cell r="AX66">
            <v>0</v>
          </cell>
          <cell r="AY66"/>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V66" t="str">
            <v>Residential Direct Install Pilot Program2015Current year savings</v>
          </cell>
        </row>
        <row r="67">
          <cell r="L67"/>
          <cell r="M67"/>
          <cell r="N67"/>
          <cell r="O67"/>
          <cell r="P67"/>
          <cell r="Q67"/>
          <cell r="R67"/>
          <cell r="S67">
            <v>0</v>
          </cell>
          <cell r="T67"/>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Q67"/>
          <cell r="AR67"/>
          <cell r="AS67"/>
          <cell r="AT67"/>
          <cell r="AU67"/>
          <cell r="AV67"/>
          <cell r="AW67"/>
          <cell r="AX67">
            <v>0</v>
          </cell>
          <cell r="AY67"/>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V67" t="str">
            <v>Residential Direct Mail Pilot Program2015Current year savings</v>
          </cell>
        </row>
        <row r="68">
          <cell r="L68"/>
          <cell r="M68"/>
          <cell r="N68"/>
          <cell r="O68"/>
          <cell r="P68"/>
          <cell r="Q68"/>
          <cell r="R68"/>
          <cell r="S68">
            <v>0</v>
          </cell>
          <cell r="T68"/>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Q68"/>
          <cell r="AR68"/>
          <cell r="AS68"/>
          <cell r="AT68"/>
          <cell r="AU68"/>
          <cell r="AV68"/>
          <cell r="AW68"/>
          <cell r="AX68">
            <v>0</v>
          </cell>
          <cell r="AY68"/>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V68" t="str">
            <v>Residential Ductless Heat Pump Pilot Program2015Current year savings</v>
          </cell>
        </row>
        <row r="69">
          <cell r="L69"/>
          <cell r="M69"/>
          <cell r="N69"/>
          <cell r="O69"/>
          <cell r="P69"/>
          <cell r="Q69"/>
          <cell r="R69"/>
          <cell r="S69">
            <v>0</v>
          </cell>
          <cell r="T69"/>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Q69"/>
          <cell r="AR69"/>
          <cell r="AS69"/>
          <cell r="AT69"/>
          <cell r="AU69"/>
          <cell r="AV69"/>
          <cell r="AW69"/>
          <cell r="AX69">
            <v>0</v>
          </cell>
          <cell r="AY69"/>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V69" t="str">
            <v>Residential Install Pilot Program2015Current year savings</v>
          </cell>
        </row>
        <row r="70">
          <cell r="L70"/>
          <cell r="M70"/>
          <cell r="N70"/>
          <cell r="O70"/>
          <cell r="P70"/>
          <cell r="Q70"/>
          <cell r="R70"/>
          <cell r="S70">
            <v>0</v>
          </cell>
          <cell r="T70"/>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Q70"/>
          <cell r="AR70"/>
          <cell r="AS70"/>
          <cell r="AT70"/>
          <cell r="AU70"/>
          <cell r="AV70"/>
          <cell r="AW70"/>
          <cell r="AX70">
            <v>0</v>
          </cell>
          <cell r="AY70"/>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V70" t="str">
            <v>Social Benchmarking Pilot Program2015Current year savings</v>
          </cell>
        </row>
        <row r="71">
          <cell r="L71"/>
          <cell r="M71"/>
          <cell r="N71"/>
          <cell r="O71"/>
          <cell r="P71"/>
          <cell r="Q71"/>
          <cell r="R71"/>
          <cell r="S71">
            <v>0</v>
          </cell>
          <cell r="T71"/>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Q71"/>
          <cell r="AR71"/>
          <cell r="AS71"/>
          <cell r="AT71"/>
          <cell r="AU71"/>
          <cell r="AV71"/>
          <cell r="AW71"/>
          <cell r="AX71">
            <v>0</v>
          </cell>
          <cell r="AY71"/>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V71" t="str">
            <v>Solar Powered Attic Ventilation Pilot Program2015Current year savings</v>
          </cell>
        </row>
        <row r="72">
          <cell r="L72"/>
          <cell r="M72"/>
          <cell r="N72"/>
          <cell r="O72"/>
          <cell r="P72"/>
          <cell r="Q72"/>
          <cell r="R72"/>
          <cell r="S72">
            <v>0</v>
          </cell>
          <cell r="T72"/>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Q72"/>
          <cell r="AR72"/>
          <cell r="AS72"/>
          <cell r="AT72"/>
          <cell r="AU72"/>
          <cell r="AV72"/>
          <cell r="AW72"/>
          <cell r="AX72">
            <v>0</v>
          </cell>
          <cell r="AY72"/>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V72" t="str">
            <v>Truckload Event Pilot Program2015Current year savings</v>
          </cell>
        </row>
        <row r="73">
          <cell r="L73"/>
          <cell r="M73"/>
          <cell r="N73"/>
          <cell r="O73"/>
          <cell r="P73"/>
          <cell r="Q73"/>
          <cell r="R73"/>
          <cell r="S73">
            <v>0</v>
          </cell>
          <cell r="T73"/>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Q73"/>
          <cell r="AR73"/>
          <cell r="AS73"/>
          <cell r="AT73"/>
          <cell r="AU73"/>
          <cell r="AV73"/>
          <cell r="AW73"/>
          <cell r="AX73">
            <v>0</v>
          </cell>
          <cell r="AY73"/>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V73" t="str">
            <v>Save on Energy Retrofit Program Enabled Savings2015Current year savings</v>
          </cell>
        </row>
        <row r="74">
          <cell r="L74"/>
          <cell r="M74"/>
          <cell r="N74"/>
          <cell r="O74"/>
          <cell r="P74"/>
          <cell r="Q74"/>
          <cell r="R74"/>
          <cell r="S74">
            <v>0</v>
          </cell>
          <cell r="T74"/>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Q74"/>
          <cell r="AR74"/>
          <cell r="AS74"/>
          <cell r="AT74"/>
          <cell r="AU74"/>
          <cell r="AV74"/>
          <cell r="AW74"/>
          <cell r="AX74">
            <v>0</v>
          </cell>
          <cell r="AY74"/>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V74" t="str">
            <v>Save on Energy High Performance New Construction Program Enabled Savings2015Current year savings</v>
          </cell>
        </row>
        <row r="75">
          <cell r="L75"/>
          <cell r="M75"/>
          <cell r="N75"/>
          <cell r="O75"/>
          <cell r="P75"/>
          <cell r="Q75"/>
          <cell r="R75"/>
          <cell r="S75">
            <v>0</v>
          </cell>
          <cell r="T75"/>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Q75"/>
          <cell r="AR75"/>
          <cell r="AS75"/>
          <cell r="AT75"/>
          <cell r="AU75"/>
          <cell r="AV75"/>
          <cell r="AW75"/>
          <cell r="AX75">
            <v>0</v>
          </cell>
          <cell r="AY75"/>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V75" t="str">
            <v>Save on Energy Process &amp; Systems Upgrades Program Enabled Savings2015Current year savings</v>
          </cell>
        </row>
        <row r="76">
          <cell r="L76"/>
          <cell r="M76"/>
          <cell r="N76"/>
          <cell r="O76"/>
          <cell r="P76"/>
          <cell r="Q76"/>
          <cell r="R76"/>
          <cell r="S76">
            <v>0</v>
          </cell>
          <cell r="T76"/>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Q76"/>
          <cell r="AR76"/>
          <cell r="AS76"/>
          <cell r="AT76"/>
          <cell r="AU76"/>
          <cell r="AV76"/>
          <cell r="AW76"/>
          <cell r="AX76">
            <v>0</v>
          </cell>
          <cell r="AY76"/>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V76" t="str">
            <v>Proposed Program or Pilot2015Current year savings</v>
          </cell>
        </row>
        <row r="77">
          <cell r="L77"/>
          <cell r="M77"/>
          <cell r="N77"/>
          <cell r="O77"/>
          <cell r="P77"/>
          <cell r="Q77"/>
          <cell r="R77"/>
          <cell r="S77">
            <v>0</v>
          </cell>
          <cell r="T77"/>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Q77"/>
          <cell r="AR77"/>
          <cell r="AS77"/>
          <cell r="AT77"/>
          <cell r="AU77"/>
          <cell r="AV77"/>
          <cell r="AW77"/>
          <cell r="AX77">
            <v>0</v>
          </cell>
          <cell r="AY77"/>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V77" t="str">
            <v>Unassigned Target2015Current year savings</v>
          </cell>
        </row>
        <row r="78">
          <cell r="L78"/>
          <cell r="M78"/>
          <cell r="N78"/>
          <cell r="O78"/>
          <cell r="P78"/>
          <cell r="Q78"/>
          <cell r="R78"/>
          <cell r="S78">
            <v>0</v>
          </cell>
          <cell r="T78"/>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Q78"/>
          <cell r="AR78"/>
          <cell r="AS78"/>
          <cell r="AT78"/>
          <cell r="AU78"/>
          <cell r="AV78"/>
          <cell r="AW78"/>
          <cell r="AX78">
            <v>0</v>
          </cell>
          <cell r="AY78"/>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V78" t="str">
            <v>EnerNOC Conservation Fund Pilot Program2015Current year savings</v>
          </cell>
        </row>
        <row r="79">
          <cell r="L79"/>
          <cell r="M79"/>
          <cell r="N79"/>
          <cell r="O79"/>
          <cell r="P79"/>
          <cell r="Q79"/>
          <cell r="R79"/>
          <cell r="S79">
            <v>0</v>
          </cell>
          <cell r="T79"/>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Q79"/>
          <cell r="AR79"/>
          <cell r="AS79"/>
          <cell r="AT79"/>
          <cell r="AU79"/>
          <cell r="AV79"/>
          <cell r="AW79"/>
          <cell r="AX79">
            <v>0</v>
          </cell>
          <cell r="AY79"/>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V79" t="str">
            <v>Home Depot Home Appliance Market Uplift Conservation Fund Pilot Program2015Current year savings</v>
          </cell>
        </row>
        <row r="80">
          <cell r="L80"/>
          <cell r="M80"/>
          <cell r="N80"/>
          <cell r="O80"/>
          <cell r="P80"/>
          <cell r="Q80"/>
          <cell r="R80"/>
          <cell r="S80">
            <v>0</v>
          </cell>
          <cell r="T80"/>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Q80"/>
          <cell r="AR80"/>
          <cell r="AS80"/>
          <cell r="AT80"/>
          <cell r="AU80"/>
          <cell r="AV80"/>
          <cell r="AW80"/>
          <cell r="AX80">
            <v>0</v>
          </cell>
          <cell r="AY80"/>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V80" t="str">
            <v>Loblaw P4P Conservation Fund Pilot Program2015Current year savings</v>
          </cell>
        </row>
        <row r="81">
          <cell r="L81"/>
          <cell r="M81"/>
          <cell r="N81"/>
          <cell r="O81"/>
          <cell r="P81"/>
          <cell r="Q81"/>
          <cell r="R81"/>
          <cell r="S81">
            <v>0</v>
          </cell>
          <cell r="T81"/>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Q81"/>
          <cell r="AR81"/>
          <cell r="AS81"/>
          <cell r="AT81"/>
          <cell r="AU81"/>
          <cell r="AV81"/>
          <cell r="AW81"/>
          <cell r="AX81">
            <v>0</v>
          </cell>
          <cell r="AY81"/>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V81" t="str">
            <v>Ontario Clean Water Agency P4P Conservation Fund Pilot Program2015Current year savings</v>
          </cell>
        </row>
        <row r="82">
          <cell r="L82"/>
          <cell r="M82"/>
          <cell r="N82"/>
          <cell r="O82"/>
          <cell r="P82"/>
          <cell r="Q82"/>
          <cell r="R82"/>
          <cell r="S82">
            <v>0</v>
          </cell>
          <cell r="T82"/>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Q82"/>
          <cell r="AR82"/>
          <cell r="AS82"/>
          <cell r="AT82"/>
          <cell r="AU82"/>
          <cell r="AV82"/>
          <cell r="AW82"/>
          <cell r="AX82">
            <v>0</v>
          </cell>
          <cell r="AY82"/>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V82" t="str">
            <v>Social Benchmarking Conservation Fund Pilot Program2015Current year savings</v>
          </cell>
        </row>
        <row r="83">
          <cell r="L83"/>
          <cell r="M83"/>
          <cell r="N83"/>
          <cell r="O83"/>
          <cell r="P83"/>
          <cell r="Q83"/>
          <cell r="R83"/>
          <cell r="S83">
            <v>0</v>
          </cell>
          <cell r="T83"/>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Q83"/>
          <cell r="AR83"/>
          <cell r="AS83"/>
          <cell r="AT83"/>
          <cell r="AU83"/>
          <cell r="AV83"/>
          <cell r="AW83"/>
          <cell r="AX83">
            <v>0</v>
          </cell>
          <cell r="AY83"/>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V83" t="str">
            <v>Strategic Energy Group Conservation Fund Pilot Program2015Current year savings</v>
          </cell>
        </row>
        <row r="84">
          <cell r="L84"/>
          <cell r="M84"/>
          <cell r="N84"/>
          <cell r="O84"/>
          <cell r="P84"/>
          <cell r="Q84"/>
          <cell r="R84"/>
          <cell r="S84">
            <v>0</v>
          </cell>
          <cell r="T84"/>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Q84"/>
          <cell r="AR84"/>
          <cell r="AS84"/>
          <cell r="AT84"/>
          <cell r="AU84"/>
          <cell r="AV84"/>
          <cell r="AW84"/>
          <cell r="AX84">
            <v>1429</v>
          </cell>
          <cell r="AY84"/>
          <cell r="AZ84">
            <v>1429</v>
          </cell>
          <cell r="BA84">
            <v>1429</v>
          </cell>
          <cell r="BB84">
            <v>1428</v>
          </cell>
          <cell r="BC84">
            <v>1428</v>
          </cell>
          <cell r="BD84">
            <v>1428</v>
          </cell>
          <cell r="BE84">
            <v>1226</v>
          </cell>
          <cell r="BF84">
            <v>1226</v>
          </cell>
          <cell r="BG84">
            <v>1226</v>
          </cell>
          <cell r="BH84">
            <v>1213</v>
          </cell>
          <cell r="BI84">
            <v>1213</v>
          </cell>
          <cell r="BJ84">
            <v>1212</v>
          </cell>
          <cell r="BK84">
            <v>388</v>
          </cell>
          <cell r="BL84">
            <v>388</v>
          </cell>
          <cell r="BM84">
            <v>388</v>
          </cell>
          <cell r="BN84">
            <v>388</v>
          </cell>
          <cell r="BO84">
            <v>0</v>
          </cell>
          <cell r="BP84">
            <v>0</v>
          </cell>
          <cell r="BQ84">
            <v>0</v>
          </cell>
          <cell r="BR84">
            <v>0</v>
          </cell>
          <cell r="BS84">
            <v>0</v>
          </cell>
          <cell r="BT84">
            <v>0</v>
          </cell>
          <cell r="BV84" t="str">
            <v>Bi-Annual Retailer Event Initiative2015Adjustment</v>
          </cell>
        </row>
        <row r="85">
          <cell r="L85"/>
          <cell r="M85"/>
          <cell r="N85"/>
          <cell r="O85"/>
          <cell r="P85"/>
          <cell r="Q85"/>
          <cell r="R85"/>
          <cell r="S85">
            <v>14</v>
          </cell>
          <cell r="T85"/>
          <cell r="U85">
            <v>14</v>
          </cell>
          <cell r="V85">
            <v>14</v>
          </cell>
          <cell r="W85">
            <v>14</v>
          </cell>
          <cell r="X85">
            <v>14</v>
          </cell>
          <cell r="Y85">
            <v>14</v>
          </cell>
          <cell r="Z85">
            <v>12</v>
          </cell>
          <cell r="AA85">
            <v>12</v>
          </cell>
          <cell r="AB85">
            <v>12</v>
          </cell>
          <cell r="AC85">
            <v>12</v>
          </cell>
          <cell r="AD85">
            <v>12</v>
          </cell>
          <cell r="AE85">
            <v>12</v>
          </cell>
          <cell r="AF85">
            <v>5</v>
          </cell>
          <cell r="AG85">
            <v>5</v>
          </cell>
          <cell r="AH85">
            <v>5</v>
          </cell>
          <cell r="AI85">
            <v>5</v>
          </cell>
          <cell r="AJ85">
            <v>0</v>
          </cell>
          <cell r="AK85">
            <v>0</v>
          </cell>
          <cell r="AL85">
            <v>0</v>
          </cell>
          <cell r="AM85">
            <v>0</v>
          </cell>
          <cell r="AN85">
            <v>0</v>
          </cell>
          <cell r="AO85">
            <v>0</v>
          </cell>
          <cell r="AQ85"/>
          <cell r="AR85"/>
          <cell r="AS85"/>
          <cell r="AT85"/>
          <cell r="AU85"/>
          <cell r="AV85"/>
          <cell r="AW85"/>
          <cell r="AX85">
            <v>216959</v>
          </cell>
          <cell r="AY85"/>
          <cell r="AZ85">
            <v>216959</v>
          </cell>
          <cell r="BA85">
            <v>216959</v>
          </cell>
          <cell r="BB85">
            <v>216913</v>
          </cell>
          <cell r="BC85">
            <v>216913</v>
          </cell>
          <cell r="BD85">
            <v>216913</v>
          </cell>
          <cell r="BE85">
            <v>198333</v>
          </cell>
          <cell r="BF85">
            <v>197386</v>
          </cell>
          <cell r="BG85">
            <v>197386</v>
          </cell>
          <cell r="BH85">
            <v>196750</v>
          </cell>
          <cell r="BI85">
            <v>196750</v>
          </cell>
          <cell r="BJ85">
            <v>196667</v>
          </cell>
          <cell r="BK85">
            <v>76533</v>
          </cell>
          <cell r="BL85">
            <v>76533</v>
          </cell>
          <cell r="BM85">
            <v>76533</v>
          </cell>
          <cell r="BN85">
            <v>76533</v>
          </cell>
          <cell r="BO85">
            <v>0</v>
          </cell>
          <cell r="BP85">
            <v>0</v>
          </cell>
          <cell r="BQ85">
            <v>0</v>
          </cell>
          <cell r="BR85">
            <v>0</v>
          </cell>
          <cell r="BS85">
            <v>0</v>
          </cell>
          <cell r="BT85">
            <v>0</v>
          </cell>
          <cell r="BV85" t="str">
            <v>Coupon Initiative2015Current year savings</v>
          </cell>
        </row>
        <row r="86">
          <cell r="L86"/>
          <cell r="M86"/>
          <cell r="N86"/>
          <cell r="O86"/>
          <cell r="P86"/>
          <cell r="Q86"/>
          <cell r="R86"/>
          <cell r="S86">
            <v>0</v>
          </cell>
          <cell r="T86"/>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Q86"/>
          <cell r="AR86"/>
          <cell r="AS86"/>
          <cell r="AT86"/>
          <cell r="AU86"/>
          <cell r="AV86"/>
          <cell r="AW86"/>
          <cell r="AX86">
            <v>4422</v>
          </cell>
          <cell r="AY86"/>
          <cell r="AZ86">
            <v>4422</v>
          </cell>
          <cell r="BA86">
            <v>4422</v>
          </cell>
          <cell r="BB86">
            <v>4420</v>
          </cell>
          <cell r="BC86">
            <v>4420</v>
          </cell>
          <cell r="BD86">
            <v>4420</v>
          </cell>
          <cell r="BE86">
            <v>4383</v>
          </cell>
          <cell r="BF86">
            <v>4382</v>
          </cell>
          <cell r="BG86">
            <v>4382</v>
          </cell>
          <cell r="BH86">
            <v>4373</v>
          </cell>
          <cell r="BI86">
            <v>4373</v>
          </cell>
          <cell r="BJ86">
            <v>4371</v>
          </cell>
          <cell r="BK86">
            <v>1613</v>
          </cell>
          <cell r="BL86">
            <v>1613</v>
          </cell>
          <cell r="BM86">
            <v>1613</v>
          </cell>
          <cell r="BN86">
            <v>1613</v>
          </cell>
          <cell r="BO86">
            <v>0</v>
          </cell>
          <cell r="BP86">
            <v>0</v>
          </cell>
          <cell r="BQ86">
            <v>0</v>
          </cell>
          <cell r="BR86">
            <v>0</v>
          </cell>
          <cell r="BS86">
            <v>0</v>
          </cell>
          <cell r="BT86">
            <v>0</v>
          </cell>
          <cell r="BV86" t="str">
            <v>Coupon Initiative2015Adjustment</v>
          </cell>
        </row>
        <row r="87">
          <cell r="L87"/>
          <cell r="M87"/>
          <cell r="N87"/>
          <cell r="O87"/>
          <cell r="P87"/>
          <cell r="Q87"/>
          <cell r="R87"/>
          <cell r="S87">
            <v>69</v>
          </cell>
          <cell r="T87"/>
          <cell r="U87">
            <v>69</v>
          </cell>
          <cell r="V87">
            <v>69</v>
          </cell>
          <cell r="W87">
            <v>69</v>
          </cell>
          <cell r="X87">
            <v>69</v>
          </cell>
          <cell r="Y87">
            <v>69</v>
          </cell>
          <cell r="Z87">
            <v>68</v>
          </cell>
          <cell r="AA87">
            <v>5</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Q87"/>
          <cell r="AR87"/>
          <cell r="AS87"/>
          <cell r="AT87"/>
          <cell r="AU87"/>
          <cell r="AV87"/>
          <cell r="AW87"/>
          <cell r="AX87">
            <v>326075</v>
          </cell>
          <cell r="AY87"/>
          <cell r="AZ87">
            <v>326075</v>
          </cell>
          <cell r="BA87">
            <v>326075</v>
          </cell>
          <cell r="BB87">
            <v>326075</v>
          </cell>
          <cell r="BC87">
            <v>326075</v>
          </cell>
          <cell r="BD87">
            <v>326075</v>
          </cell>
          <cell r="BE87">
            <v>314790</v>
          </cell>
          <cell r="BF87">
            <v>18439</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V87" t="str">
            <v>Direct Install Lighting and Water Heating Initiative2015Current year savings</v>
          </cell>
        </row>
        <row r="88">
          <cell r="L88"/>
          <cell r="M88"/>
          <cell r="N88"/>
          <cell r="O88"/>
          <cell r="P88"/>
          <cell r="Q88"/>
          <cell r="R88"/>
          <cell r="S88">
            <v>0</v>
          </cell>
          <cell r="T88"/>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Q88"/>
          <cell r="AR88"/>
          <cell r="AS88"/>
          <cell r="AT88"/>
          <cell r="AU88"/>
          <cell r="AV88"/>
          <cell r="AW88"/>
          <cell r="AX88">
            <v>0</v>
          </cell>
          <cell r="AY88"/>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V88" t="str">
            <v>Residential New Construction and Major Renovation Initiative2015Current year savings</v>
          </cell>
        </row>
        <row r="89">
          <cell r="L89"/>
          <cell r="M89"/>
          <cell r="N89"/>
          <cell r="O89"/>
          <cell r="P89"/>
          <cell r="Q89"/>
          <cell r="R89"/>
          <cell r="S89">
            <v>587</v>
          </cell>
          <cell r="T89"/>
          <cell r="U89">
            <v>587</v>
          </cell>
          <cell r="V89">
            <v>561</v>
          </cell>
          <cell r="W89">
            <v>561</v>
          </cell>
          <cell r="X89">
            <v>549</v>
          </cell>
          <cell r="Y89">
            <v>463</v>
          </cell>
          <cell r="Z89">
            <v>225</v>
          </cell>
          <cell r="AA89">
            <v>201</v>
          </cell>
          <cell r="AB89">
            <v>126</v>
          </cell>
          <cell r="AC89">
            <v>126</v>
          </cell>
          <cell r="AD89">
            <v>126</v>
          </cell>
          <cell r="AE89">
            <v>94</v>
          </cell>
          <cell r="AF89">
            <v>28</v>
          </cell>
          <cell r="AG89">
            <v>28</v>
          </cell>
          <cell r="AH89">
            <v>28</v>
          </cell>
          <cell r="AI89">
            <v>28</v>
          </cell>
          <cell r="AJ89">
            <v>0</v>
          </cell>
          <cell r="AK89">
            <v>0</v>
          </cell>
          <cell r="AL89">
            <v>0</v>
          </cell>
          <cell r="AM89">
            <v>0</v>
          </cell>
          <cell r="AN89">
            <v>0</v>
          </cell>
          <cell r="AO89">
            <v>0</v>
          </cell>
          <cell r="AQ89"/>
          <cell r="AR89"/>
          <cell r="AS89"/>
          <cell r="AT89"/>
          <cell r="AU89"/>
          <cell r="AV89"/>
          <cell r="AW89"/>
          <cell r="AX89">
            <v>6265867</v>
          </cell>
          <cell r="AY89"/>
          <cell r="AZ89">
            <v>6265867</v>
          </cell>
          <cell r="BA89">
            <v>6114504</v>
          </cell>
          <cell r="BB89">
            <v>6114504</v>
          </cell>
          <cell r="BC89">
            <v>5812734</v>
          </cell>
          <cell r="BD89">
            <v>5204680</v>
          </cell>
          <cell r="BE89">
            <v>2925230</v>
          </cell>
          <cell r="BF89">
            <v>2125672</v>
          </cell>
          <cell r="BG89">
            <v>1491137</v>
          </cell>
          <cell r="BH89">
            <v>1491137</v>
          </cell>
          <cell r="BI89">
            <v>1491137</v>
          </cell>
          <cell r="BJ89">
            <v>1048503</v>
          </cell>
          <cell r="BK89">
            <v>85579</v>
          </cell>
          <cell r="BL89">
            <v>85579</v>
          </cell>
          <cell r="BM89">
            <v>85579</v>
          </cell>
          <cell r="BN89">
            <v>85579</v>
          </cell>
          <cell r="BO89">
            <v>0</v>
          </cell>
          <cell r="BP89">
            <v>0</v>
          </cell>
          <cell r="BQ89">
            <v>0</v>
          </cell>
          <cell r="BR89">
            <v>0</v>
          </cell>
          <cell r="BS89">
            <v>0</v>
          </cell>
          <cell r="BT89">
            <v>0</v>
          </cell>
          <cell r="BV89" t="str">
            <v>Efficiency: Equipment Replacement Incentive Initiative2015Current year savings</v>
          </cell>
        </row>
        <row r="90">
          <cell r="L90"/>
          <cell r="M90"/>
          <cell r="N90"/>
          <cell r="O90"/>
          <cell r="P90"/>
          <cell r="Q90"/>
          <cell r="R90"/>
          <cell r="S90">
            <v>48</v>
          </cell>
          <cell r="T90"/>
          <cell r="U90">
            <v>48</v>
          </cell>
          <cell r="V90">
            <v>47</v>
          </cell>
          <cell r="W90">
            <v>47</v>
          </cell>
          <cell r="X90">
            <v>47</v>
          </cell>
          <cell r="Y90">
            <v>46</v>
          </cell>
          <cell r="Z90">
            <v>45</v>
          </cell>
          <cell r="AA90">
            <v>45</v>
          </cell>
          <cell r="AB90">
            <v>43</v>
          </cell>
          <cell r="AC90">
            <v>43</v>
          </cell>
          <cell r="AD90">
            <v>43</v>
          </cell>
          <cell r="AE90">
            <v>34</v>
          </cell>
          <cell r="AF90">
            <v>0</v>
          </cell>
          <cell r="AG90">
            <v>0</v>
          </cell>
          <cell r="AH90">
            <v>0</v>
          </cell>
          <cell r="AI90">
            <v>0</v>
          </cell>
          <cell r="AJ90">
            <v>0</v>
          </cell>
          <cell r="AK90">
            <v>0</v>
          </cell>
          <cell r="AL90">
            <v>0</v>
          </cell>
          <cell r="AM90">
            <v>0</v>
          </cell>
          <cell r="AN90">
            <v>0</v>
          </cell>
          <cell r="AO90">
            <v>0</v>
          </cell>
          <cell r="AQ90"/>
          <cell r="AR90"/>
          <cell r="AS90"/>
          <cell r="AT90"/>
          <cell r="AU90"/>
          <cell r="AV90"/>
          <cell r="AW90"/>
          <cell r="AX90">
            <v>173212</v>
          </cell>
          <cell r="AY90"/>
          <cell r="AZ90">
            <v>173212</v>
          </cell>
          <cell r="BA90">
            <v>171087</v>
          </cell>
          <cell r="BB90">
            <v>171087</v>
          </cell>
          <cell r="BC90">
            <v>171087</v>
          </cell>
          <cell r="BD90">
            <v>162084</v>
          </cell>
          <cell r="BE90">
            <v>153272</v>
          </cell>
          <cell r="BF90">
            <v>153272</v>
          </cell>
          <cell r="BG90">
            <v>45828</v>
          </cell>
          <cell r="BH90">
            <v>45828</v>
          </cell>
          <cell r="BI90">
            <v>45828</v>
          </cell>
          <cell r="BJ90">
            <v>35988</v>
          </cell>
          <cell r="BK90">
            <v>0</v>
          </cell>
          <cell r="BL90">
            <v>0</v>
          </cell>
          <cell r="BM90">
            <v>0</v>
          </cell>
          <cell r="BN90">
            <v>0</v>
          </cell>
          <cell r="BO90">
            <v>0</v>
          </cell>
          <cell r="BP90">
            <v>0</v>
          </cell>
          <cell r="BQ90">
            <v>0</v>
          </cell>
          <cell r="BR90">
            <v>0</v>
          </cell>
          <cell r="BS90">
            <v>0</v>
          </cell>
          <cell r="BT90">
            <v>0</v>
          </cell>
          <cell r="BV90" t="str">
            <v>Efficiency: Equipment Replacement Incentive Initiative2015Adjustment</v>
          </cell>
        </row>
        <row r="91">
          <cell r="L91"/>
          <cell r="M91"/>
          <cell r="N91"/>
          <cell r="O91"/>
          <cell r="P91"/>
          <cell r="Q91"/>
          <cell r="R91"/>
          <cell r="S91">
            <v>93</v>
          </cell>
          <cell r="T91"/>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Q91"/>
          <cell r="AR91"/>
          <cell r="AS91"/>
          <cell r="AT91"/>
          <cell r="AU91"/>
          <cell r="AV91"/>
          <cell r="AW91"/>
          <cell r="AX91">
            <v>437557</v>
          </cell>
          <cell r="AY91"/>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V91" t="str">
            <v>Energy Audit Initiative2015Current year savings</v>
          </cell>
        </row>
        <row r="92">
          <cell r="L92"/>
          <cell r="M92"/>
          <cell r="N92"/>
          <cell r="O92"/>
          <cell r="P92"/>
          <cell r="Q92"/>
          <cell r="R92"/>
          <cell r="S92">
            <v>6</v>
          </cell>
          <cell r="T92"/>
          <cell r="U92">
            <v>100</v>
          </cell>
          <cell r="V92">
            <v>100</v>
          </cell>
          <cell r="W92">
            <v>100</v>
          </cell>
          <cell r="X92">
            <v>100</v>
          </cell>
          <cell r="Y92">
            <v>100</v>
          </cell>
          <cell r="Z92">
            <v>100</v>
          </cell>
          <cell r="AA92">
            <v>100</v>
          </cell>
          <cell r="AB92">
            <v>100</v>
          </cell>
          <cell r="AC92">
            <v>70</v>
          </cell>
          <cell r="AD92">
            <v>0</v>
          </cell>
          <cell r="AE92">
            <v>0</v>
          </cell>
          <cell r="AF92">
            <v>0</v>
          </cell>
          <cell r="AG92">
            <v>0</v>
          </cell>
          <cell r="AH92">
            <v>0</v>
          </cell>
          <cell r="AI92">
            <v>0</v>
          </cell>
          <cell r="AJ92">
            <v>0</v>
          </cell>
          <cell r="AK92">
            <v>0</v>
          </cell>
          <cell r="AL92">
            <v>0</v>
          </cell>
          <cell r="AM92">
            <v>0</v>
          </cell>
          <cell r="AN92">
            <v>0</v>
          </cell>
          <cell r="AO92">
            <v>0</v>
          </cell>
          <cell r="AQ92"/>
          <cell r="AR92"/>
          <cell r="AS92"/>
          <cell r="AT92"/>
          <cell r="AU92"/>
          <cell r="AV92"/>
          <cell r="AW92"/>
          <cell r="AX92">
            <v>29444</v>
          </cell>
          <cell r="AY92"/>
          <cell r="AZ92">
            <v>467002</v>
          </cell>
          <cell r="BA92">
            <v>467002</v>
          </cell>
          <cell r="BB92">
            <v>467002</v>
          </cell>
          <cell r="BC92">
            <v>467002</v>
          </cell>
          <cell r="BD92">
            <v>467002</v>
          </cell>
          <cell r="BE92">
            <v>467002</v>
          </cell>
          <cell r="BF92">
            <v>467002</v>
          </cell>
          <cell r="BG92">
            <v>467002</v>
          </cell>
          <cell r="BH92">
            <v>326901</v>
          </cell>
          <cell r="BI92">
            <v>0</v>
          </cell>
          <cell r="BJ92">
            <v>0</v>
          </cell>
          <cell r="BK92">
            <v>0</v>
          </cell>
          <cell r="BL92">
            <v>0</v>
          </cell>
          <cell r="BM92">
            <v>0</v>
          </cell>
          <cell r="BN92">
            <v>0</v>
          </cell>
          <cell r="BO92">
            <v>0</v>
          </cell>
          <cell r="BP92">
            <v>0</v>
          </cell>
          <cell r="BQ92">
            <v>0</v>
          </cell>
          <cell r="BR92">
            <v>0</v>
          </cell>
          <cell r="BS92">
            <v>0</v>
          </cell>
          <cell r="BT92">
            <v>0</v>
          </cell>
          <cell r="BV92" t="str">
            <v>Energy Audit Initiative2015Adjustment</v>
          </cell>
        </row>
        <row r="93">
          <cell r="L93"/>
          <cell r="M93"/>
          <cell r="N93"/>
          <cell r="O93"/>
          <cell r="P93"/>
          <cell r="Q93"/>
          <cell r="R93"/>
          <cell r="S93">
            <v>0</v>
          </cell>
          <cell r="T93"/>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Q93"/>
          <cell r="AR93"/>
          <cell r="AS93"/>
          <cell r="AT93"/>
          <cell r="AU93"/>
          <cell r="AV93"/>
          <cell r="AW93"/>
          <cell r="AX93">
            <v>0</v>
          </cell>
          <cell r="AY93"/>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V93" t="str">
            <v>Existing Building Commissioning Incentive Initiative2015Current year savings</v>
          </cell>
        </row>
        <row r="94">
          <cell r="L94"/>
          <cell r="M94"/>
          <cell r="N94"/>
          <cell r="O94"/>
          <cell r="P94"/>
          <cell r="Q94"/>
          <cell r="R94"/>
          <cell r="S94">
            <v>0</v>
          </cell>
          <cell r="T94"/>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Q94"/>
          <cell r="AR94"/>
          <cell r="AS94"/>
          <cell r="AT94"/>
          <cell r="AU94"/>
          <cell r="AV94"/>
          <cell r="AW94"/>
          <cell r="AX94">
            <v>0</v>
          </cell>
          <cell r="AY94"/>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V94" t="str">
            <v>Process and Systems Upgrades Initiatives - Project Incentive Initiative2015Current year savings</v>
          </cell>
        </row>
        <row r="95">
          <cell r="L95"/>
          <cell r="M95"/>
          <cell r="N95"/>
          <cell r="O95"/>
          <cell r="P95"/>
          <cell r="Q95"/>
          <cell r="R95"/>
          <cell r="S95">
            <v>237</v>
          </cell>
          <cell r="T95"/>
          <cell r="U95">
            <v>237</v>
          </cell>
          <cell r="V95">
            <v>237</v>
          </cell>
          <cell r="W95">
            <v>237</v>
          </cell>
          <cell r="X95">
            <v>237</v>
          </cell>
          <cell r="Y95">
            <v>237</v>
          </cell>
          <cell r="Z95">
            <v>237</v>
          </cell>
          <cell r="AA95">
            <v>237</v>
          </cell>
          <cell r="AB95">
            <v>237</v>
          </cell>
          <cell r="AC95">
            <v>237</v>
          </cell>
          <cell r="AD95">
            <v>237</v>
          </cell>
          <cell r="AE95">
            <v>237</v>
          </cell>
          <cell r="AF95">
            <v>237</v>
          </cell>
          <cell r="AG95">
            <v>237</v>
          </cell>
          <cell r="AH95">
            <v>214</v>
          </cell>
          <cell r="AI95">
            <v>0</v>
          </cell>
          <cell r="AJ95">
            <v>0</v>
          </cell>
          <cell r="AK95">
            <v>0</v>
          </cell>
          <cell r="AL95">
            <v>0</v>
          </cell>
          <cell r="AM95">
            <v>0</v>
          </cell>
          <cell r="AN95">
            <v>0</v>
          </cell>
          <cell r="AO95">
            <v>0</v>
          </cell>
          <cell r="AQ95"/>
          <cell r="AR95"/>
          <cell r="AS95"/>
          <cell r="AT95"/>
          <cell r="AU95"/>
          <cell r="AV95"/>
          <cell r="AW95"/>
          <cell r="AX95">
            <v>450464</v>
          </cell>
          <cell r="AY95"/>
          <cell r="AZ95">
            <v>450464</v>
          </cell>
          <cell r="BA95">
            <v>450464</v>
          </cell>
          <cell r="BB95">
            <v>450464</v>
          </cell>
          <cell r="BC95">
            <v>450464</v>
          </cell>
          <cell r="BD95">
            <v>450464</v>
          </cell>
          <cell r="BE95">
            <v>450464</v>
          </cell>
          <cell r="BF95">
            <v>450464</v>
          </cell>
          <cell r="BG95">
            <v>450464</v>
          </cell>
          <cell r="BH95">
            <v>450464</v>
          </cell>
          <cell r="BI95">
            <v>450464</v>
          </cell>
          <cell r="BJ95">
            <v>450464</v>
          </cell>
          <cell r="BK95">
            <v>450464</v>
          </cell>
          <cell r="BL95">
            <v>450464</v>
          </cell>
          <cell r="BM95">
            <v>430305</v>
          </cell>
          <cell r="BN95">
            <v>0</v>
          </cell>
          <cell r="BO95">
            <v>0</v>
          </cell>
          <cell r="BP95">
            <v>0</v>
          </cell>
          <cell r="BQ95">
            <v>0</v>
          </cell>
          <cell r="BR95">
            <v>0</v>
          </cell>
          <cell r="BS95">
            <v>0</v>
          </cell>
          <cell r="BT95">
            <v>0</v>
          </cell>
          <cell r="BV95" t="str">
            <v>HVAC Incentives Initiative2015Current year savings</v>
          </cell>
        </row>
        <row r="96">
          <cell r="L96"/>
          <cell r="M96"/>
          <cell r="N96"/>
          <cell r="O96"/>
          <cell r="P96"/>
          <cell r="Q96"/>
          <cell r="R96"/>
          <cell r="S96">
            <v>0</v>
          </cell>
          <cell r="T96"/>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Q96"/>
          <cell r="AR96"/>
          <cell r="AS96"/>
          <cell r="AT96"/>
          <cell r="AU96"/>
          <cell r="AV96"/>
          <cell r="AW96"/>
          <cell r="AX96">
            <v>0</v>
          </cell>
          <cell r="AY96"/>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V96" t="str">
            <v>Process and Systems Upgrades Initiatives - Monitoring and Targeting Initiative2015Current year savings</v>
          </cell>
        </row>
        <row r="97">
          <cell r="L97"/>
          <cell r="M97"/>
          <cell r="N97"/>
          <cell r="O97"/>
          <cell r="P97"/>
          <cell r="Q97"/>
          <cell r="R97"/>
          <cell r="S97">
            <v>9</v>
          </cell>
          <cell r="T97"/>
          <cell r="U97">
            <v>9</v>
          </cell>
          <cell r="V97">
            <v>9</v>
          </cell>
          <cell r="W97">
            <v>9</v>
          </cell>
          <cell r="X97">
            <v>9</v>
          </cell>
          <cell r="Y97">
            <v>9</v>
          </cell>
          <cell r="Z97">
            <v>9</v>
          </cell>
          <cell r="AA97">
            <v>9</v>
          </cell>
          <cell r="AB97">
            <v>9</v>
          </cell>
          <cell r="AC97">
            <v>9</v>
          </cell>
          <cell r="AD97">
            <v>9</v>
          </cell>
          <cell r="AE97">
            <v>9</v>
          </cell>
          <cell r="AF97">
            <v>9</v>
          </cell>
          <cell r="AG97">
            <v>9</v>
          </cell>
          <cell r="AH97">
            <v>8</v>
          </cell>
          <cell r="AI97">
            <v>0</v>
          </cell>
          <cell r="AJ97">
            <v>0</v>
          </cell>
          <cell r="AK97">
            <v>0</v>
          </cell>
          <cell r="AL97">
            <v>0</v>
          </cell>
          <cell r="AM97">
            <v>0</v>
          </cell>
          <cell r="AN97">
            <v>0</v>
          </cell>
          <cell r="AO97">
            <v>0</v>
          </cell>
          <cell r="AQ97"/>
          <cell r="AR97"/>
          <cell r="AS97"/>
          <cell r="AT97"/>
          <cell r="AU97"/>
          <cell r="AV97"/>
          <cell r="AW97"/>
          <cell r="AX97">
            <v>16483</v>
          </cell>
          <cell r="AY97"/>
          <cell r="AZ97">
            <v>16483</v>
          </cell>
          <cell r="BA97">
            <v>16483</v>
          </cell>
          <cell r="BB97">
            <v>16483</v>
          </cell>
          <cell r="BC97">
            <v>16483</v>
          </cell>
          <cell r="BD97">
            <v>16483</v>
          </cell>
          <cell r="BE97">
            <v>16483</v>
          </cell>
          <cell r="BF97">
            <v>16483</v>
          </cell>
          <cell r="BG97">
            <v>16483</v>
          </cell>
          <cell r="BH97">
            <v>16483</v>
          </cell>
          <cell r="BI97">
            <v>16483</v>
          </cell>
          <cell r="BJ97">
            <v>16483</v>
          </cell>
          <cell r="BK97">
            <v>16483</v>
          </cell>
          <cell r="BL97">
            <v>16483</v>
          </cell>
          <cell r="BM97">
            <v>15907</v>
          </cell>
          <cell r="BN97">
            <v>0</v>
          </cell>
          <cell r="BO97">
            <v>0</v>
          </cell>
          <cell r="BP97">
            <v>0</v>
          </cell>
          <cell r="BQ97">
            <v>0</v>
          </cell>
          <cell r="BR97">
            <v>0</v>
          </cell>
          <cell r="BS97">
            <v>0</v>
          </cell>
          <cell r="BT97">
            <v>0</v>
          </cell>
          <cell r="BV97" t="str">
            <v>HVAC Incentives Initiative2015Adjustment</v>
          </cell>
        </row>
        <row r="98">
          <cell r="L98"/>
          <cell r="M98"/>
          <cell r="N98"/>
          <cell r="O98"/>
          <cell r="P98"/>
          <cell r="Q98"/>
          <cell r="R98"/>
          <cell r="S98">
            <v>0</v>
          </cell>
          <cell r="T98"/>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Q98"/>
          <cell r="AR98"/>
          <cell r="AS98"/>
          <cell r="AT98"/>
          <cell r="AU98"/>
          <cell r="AV98"/>
          <cell r="AW98"/>
          <cell r="AX98">
            <v>0</v>
          </cell>
          <cell r="AY98"/>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V98" t="str">
            <v>Aboriginal Conservation Program2015Current year savings</v>
          </cell>
        </row>
        <row r="99">
          <cell r="L99"/>
          <cell r="M99"/>
          <cell r="N99"/>
          <cell r="O99"/>
          <cell r="P99"/>
          <cell r="Q99"/>
          <cell r="R99"/>
          <cell r="S99">
            <v>0</v>
          </cell>
          <cell r="T99"/>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Q99"/>
          <cell r="AR99"/>
          <cell r="AS99"/>
          <cell r="AT99"/>
          <cell r="AU99"/>
          <cell r="AV99"/>
          <cell r="AW99"/>
          <cell r="AX99">
            <v>0</v>
          </cell>
          <cell r="AY99"/>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V99" t="str">
            <v>Program Enabled Savings2015Current year savings</v>
          </cell>
        </row>
        <row r="100">
          <cell r="L100"/>
          <cell r="M100"/>
          <cell r="N100"/>
          <cell r="O100"/>
          <cell r="P100"/>
          <cell r="Q100"/>
          <cell r="R100"/>
          <cell r="S100">
            <v>8</v>
          </cell>
          <cell r="T100"/>
          <cell r="U100">
            <v>8</v>
          </cell>
          <cell r="V100">
            <v>8</v>
          </cell>
          <cell r="W100">
            <v>8</v>
          </cell>
          <cell r="X100">
            <v>6</v>
          </cell>
          <cell r="Y100">
            <v>6</v>
          </cell>
          <cell r="Z100">
            <v>5</v>
          </cell>
          <cell r="AA100">
            <v>5</v>
          </cell>
          <cell r="AB100">
            <v>4</v>
          </cell>
          <cell r="AC100">
            <v>4</v>
          </cell>
          <cell r="AD100">
            <v>1</v>
          </cell>
          <cell r="AE100">
            <v>1</v>
          </cell>
          <cell r="AF100">
            <v>1</v>
          </cell>
          <cell r="AG100">
            <v>1</v>
          </cell>
          <cell r="AH100">
            <v>1</v>
          </cell>
          <cell r="AI100">
            <v>1</v>
          </cell>
          <cell r="AJ100">
            <v>1</v>
          </cell>
          <cell r="AK100">
            <v>0</v>
          </cell>
          <cell r="AL100">
            <v>0</v>
          </cell>
          <cell r="AM100">
            <v>0</v>
          </cell>
          <cell r="AN100">
            <v>0</v>
          </cell>
          <cell r="AO100">
            <v>0</v>
          </cell>
          <cell r="AQ100"/>
          <cell r="AR100"/>
          <cell r="AS100"/>
          <cell r="AT100"/>
          <cell r="AU100"/>
          <cell r="AV100"/>
          <cell r="AW100"/>
          <cell r="AX100">
            <v>81371</v>
          </cell>
          <cell r="AY100"/>
          <cell r="AZ100">
            <v>80881</v>
          </cell>
          <cell r="BA100">
            <v>79725</v>
          </cell>
          <cell r="BB100">
            <v>79525</v>
          </cell>
          <cell r="BC100">
            <v>43881</v>
          </cell>
          <cell r="BD100">
            <v>43603</v>
          </cell>
          <cell r="BE100">
            <v>35478</v>
          </cell>
          <cell r="BF100">
            <v>35478</v>
          </cell>
          <cell r="BG100">
            <v>34673</v>
          </cell>
          <cell r="BH100">
            <v>34673</v>
          </cell>
          <cell r="BI100">
            <v>6298</v>
          </cell>
          <cell r="BJ100">
            <v>4762</v>
          </cell>
          <cell r="BK100">
            <v>4762</v>
          </cell>
          <cell r="BL100">
            <v>4762</v>
          </cell>
          <cell r="BM100">
            <v>4762</v>
          </cell>
          <cell r="BN100">
            <v>4762</v>
          </cell>
          <cell r="BO100">
            <v>4762</v>
          </cell>
          <cell r="BP100">
            <v>0</v>
          </cell>
          <cell r="BQ100">
            <v>0</v>
          </cell>
          <cell r="BR100">
            <v>0</v>
          </cell>
          <cell r="BS100">
            <v>0</v>
          </cell>
          <cell r="BT100">
            <v>0</v>
          </cell>
          <cell r="BV100" t="str">
            <v>Low Income Initiative2015Current year savings</v>
          </cell>
        </row>
        <row r="101">
          <cell r="L101"/>
          <cell r="M101"/>
          <cell r="N101"/>
          <cell r="O101"/>
          <cell r="P101"/>
          <cell r="Q101"/>
          <cell r="R101"/>
          <cell r="S101">
            <v>7</v>
          </cell>
          <cell r="T101"/>
          <cell r="U101">
            <v>7</v>
          </cell>
          <cell r="V101">
            <v>7</v>
          </cell>
          <cell r="W101">
            <v>7</v>
          </cell>
          <cell r="X101">
            <v>6</v>
          </cell>
          <cell r="Y101">
            <v>6</v>
          </cell>
          <cell r="Z101">
            <v>5</v>
          </cell>
          <cell r="AA101">
            <v>5</v>
          </cell>
          <cell r="AB101">
            <v>1</v>
          </cell>
          <cell r="AC101">
            <v>1</v>
          </cell>
          <cell r="AD101">
            <v>1</v>
          </cell>
          <cell r="AE101">
            <v>0</v>
          </cell>
          <cell r="AF101">
            <v>0</v>
          </cell>
          <cell r="AG101">
            <v>0</v>
          </cell>
          <cell r="AH101">
            <v>0</v>
          </cell>
          <cell r="AI101">
            <v>0</v>
          </cell>
          <cell r="AJ101">
            <v>0</v>
          </cell>
          <cell r="AK101">
            <v>0</v>
          </cell>
          <cell r="AL101">
            <v>0</v>
          </cell>
          <cell r="AM101">
            <v>0</v>
          </cell>
          <cell r="AN101">
            <v>0</v>
          </cell>
          <cell r="AO101">
            <v>0</v>
          </cell>
          <cell r="AQ101"/>
          <cell r="AR101"/>
          <cell r="AS101"/>
          <cell r="AT101"/>
          <cell r="AU101"/>
          <cell r="AV101"/>
          <cell r="AW101"/>
          <cell r="AX101">
            <v>34950</v>
          </cell>
          <cell r="AY101"/>
          <cell r="AZ101">
            <v>34950</v>
          </cell>
          <cell r="BA101">
            <v>34950</v>
          </cell>
          <cell r="BB101">
            <v>34950</v>
          </cell>
          <cell r="BC101">
            <v>31171</v>
          </cell>
          <cell r="BD101">
            <v>31171</v>
          </cell>
          <cell r="BE101">
            <v>29642</v>
          </cell>
          <cell r="BF101">
            <v>29642</v>
          </cell>
          <cell r="BG101">
            <v>2083</v>
          </cell>
          <cell r="BH101">
            <v>2083</v>
          </cell>
          <cell r="BI101">
            <v>2083</v>
          </cell>
          <cell r="BJ101">
            <v>0</v>
          </cell>
          <cell r="BK101">
            <v>0</v>
          </cell>
          <cell r="BL101">
            <v>0</v>
          </cell>
          <cell r="BM101">
            <v>0</v>
          </cell>
          <cell r="BN101">
            <v>0</v>
          </cell>
          <cell r="BO101">
            <v>0</v>
          </cell>
          <cell r="BP101">
            <v>0</v>
          </cell>
          <cell r="BQ101">
            <v>0</v>
          </cell>
          <cell r="BR101">
            <v>0</v>
          </cell>
          <cell r="BS101">
            <v>0</v>
          </cell>
          <cell r="BT101">
            <v>0</v>
          </cell>
          <cell r="BV101" t="str">
            <v>New Construction and Major Renovation Initiative2015Current year savings</v>
          </cell>
        </row>
        <row r="102">
          <cell r="L102"/>
          <cell r="M102"/>
          <cell r="N102"/>
          <cell r="O102"/>
          <cell r="P102"/>
          <cell r="Q102"/>
          <cell r="R102"/>
          <cell r="S102">
            <v>0</v>
          </cell>
          <cell r="T102"/>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Q102"/>
          <cell r="AR102"/>
          <cell r="AS102"/>
          <cell r="AT102"/>
          <cell r="AU102"/>
          <cell r="AV102"/>
          <cell r="AW102"/>
          <cell r="AX102">
            <v>0</v>
          </cell>
          <cell r="AY102"/>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V102" t="str">
            <v>Save on Energy New Construction Program2015Adjustment</v>
          </cell>
        </row>
        <row r="103">
          <cell r="L103"/>
          <cell r="M103"/>
          <cell r="N103"/>
          <cell r="O103"/>
          <cell r="P103"/>
          <cell r="Q103"/>
          <cell r="R103"/>
          <cell r="S103">
            <v>0</v>
          </cell>
          <cell r="T103"/>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Q103"/>
          <cell r="AR103"/>
          <cell r="AS103"/>
          <cell r="AT103"/>
          <cell r="AU103"/>
          <cell r="AV103"/>
          <cell r="AW103"/>
          <cell r="AX103">
            <v>0</v>
          </cell>
          <cell r="AY103"/>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V103" t="str">
            <v>Save on Energy Home Assistance Program2015Adjustment</v>
          </cell>
        </row>
        <row r="104">
          <cell r="L104"/>
          <cell r="M104"/>
          <cell r="N104"/>
          <cell r="O104"/>
          <cell r="P104"/>
          <cell r="Q104"/>
          <cell r="R104"/>
          <cell r="S104">
            <v>0</v>
          </cell>
          <cell r="T104"/>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Q104"/>
          <cell r="AR104"/>
          <cell r="AS104"/>
          <cell r="AT104"/>
          <cell r="AU104"/>
          <cell r="AV104"/>
          <cell r="AW104"/>
          <cell r="AX104">
            <v>0</v>
          </cell>
          <cell r="AY104"/>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V104" t="str">
            <v>Save on Energy Audit Funding Program2015Adjustment</v>
          </cell>
        </row>
        <row r="105">
          <cell r="L105"/>
          <cell r="M105"/>
          <cell r="N105"/>
          <cell r="O105"/>
          <cell r="P105"/>
          <cell r="Q105"/>
          <cell r="R105"/>
          <cell r="S105">
            <v>6</v>
          </cell>
          <cell r="T105"/>
          <cell r="U105">
            <v>6</v>
          </cell>
          <cell r="V105">
            <v>6</v>
          </cell>
          <cell r="W105">
            <v>6</v>
          </cell>
          <cell r="X105">
            <v>6</v>
          </cell>
          <cell r="Y105">
            <v>6</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Q105"/>
          <cell r="AR105"/>
          <cell r="AS105"/>
          <cell r="AT105"/>
          <cell r="AU105"/>
          <cell r="AV105"/>
          <cell r="AW105"/>
          <cell r="AX105">
            <v>21762</v>
          </cell>
          <cell r="AY105"/>
          <cell r="AZ105">
            <v>21762</v>
          </cell>
          <cell r="BA105">
            <v>21762</v>
          </cell>
          <cell r="BB105">
            <v>21762</v>
          </cell>
          <cell r="BC105">
            <v>21762</v>
          </cell>
          <cell r="BD105">
            <v>21762</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V105" t="str">
            <v>Process and Systems Upgrades Initiatives - Energy Manager Initiative2015Current year savings</v>
          </cell>
        </row>
        <row r="106">
          <cell r="L106"/>
          <cell r="M106"/>
          <cell r="N106"/>
          <cell r="O106"/>
          <cell r="P106"/>
          <cell r="Q106"/>
          <cell r="R106"/>
          <cell r="S106">
            <v>0</v>
          </cell>
          <cell r="T106"/>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Q106"/>
          <cell r="AR106"/>
          <cell r="AS106"/>
          <cell r="AT106"/>
          <cell r="AU106"/>
          <cell r="AV106"/>
          <cell r="AW106"/>
          <cell r="AX106">
            <v>0</v>
          </cell>
          <cell r="AY106"/>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V106" t="str">
            <v>Save on Energy Small Business Lighting Program2015Adjustment</v>
          </cell>
        </row>
        <row r="107">
          <cell r="L107"/>
          <cell r="M107"/>
          <cell r="N107"/>
          <cell r="O107"/>
          <cell r="P107"/>
          <cell r="Q107"/>
          <cell r="R107"/>
          <cell r="S107">
            <v>0</v>
          </cell>
          <cell r="T107"/>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Q107"/>
          <cell r="AR107"/>
          <cell r="AS107"/>
          <cell r="AT107"/>
          <cell r="AU107"/>
          <cell r="AV107"/>
          <cell r="AW107"/>
          <cell r="AX107">
            <v>0</v>
          </cell>
          <cell r="AY107"/>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V107" t="str">
            <v>Save on Energy High Performance New Construction Program2015Adjustment</v>
          </cell>
        </row>
        <row r="108">
          <cell r="L108"/>
          <cell r="M108"/>
          <cell r="N108"/>
          <cell r="O108"/>
          <cell r="P108"/>
          <cell r="Q108"/>
          <cell r="R108"/>
          <cell r="S108">
            <v>0</v>
          </cell>
          <cell r="T108"/>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Q108"/>
          <cell r="AR108"/>
          <cell r="AS108"/>
          <cell r="AT108"/>
          <cell r="AU108"/>
          <cell r="AV108"/>
          <cell r="AW108"/>
          <cell r="AX108">
            <v>0</v>
          </cell>
          <cell r="AY108"/>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V108" t="str">
            <v>Save on Energy Existing Building Commissioning Program2015Adjustment</v>
          </cell>
        </row>
        <row r="109">
          <cell r="L109"/>
          <cell r="M109"/>
          <cell r="N109"/>
          <cell r="O109"/>
          <cell r="P109"/>
          <cell r="Q109"/>
          <cell r="R109"/>
          <cell r="S109">
            <v>0</v>
          </cell>
          <cell r="T109"/>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Q109"/>
          <cell r="AR109"/>
          <cell r="AS109"/>
          <cell r="AT109"/>
          <cell r="AU109"/>
          <cell r="AV109"/>
          <cell r="AW109"/>
          <cell r="AX109">
            <v>0</v>
          </cell>
          <cell r="AY109"/>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V109" t="str">
            <v>Save on Energy Process &amp; Systems Upgrades Program2015Adjustment</v>
          </cell>
        </row>
        <row r="110">
          <cell r="L110"/>
          <cell r="M110"/>
          <cell r="N110"/>
          <cell r="O110"/>
          <cell r="P110"/>
          <cell r="Q110"/>
          <cell r="R110"/>
          <cell r="S110">
            <v>0</v>
          </cell>
          <cell r="T110"/>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Q110"/>
          <cell r="AR110"/>
          <cell r="AS110"/>
          <cell r="AT110"/>
          <cell r="AU110"/>
          <cell r="AV110"/>
          <cell r="AW110"/>
          <cell r="AX110">
            <v>0</v>
          </cell>
          <cell r="AY110"/>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V110" t="str">
            <v>Save on Energy Energy Manager Program2015Adjustment</v>
          </cell>
        </row>
        <row r="111">
          <cell r="L111"/>
          <cell r="M111"/>
          <cell r="N111"/>
          <cell r="O111"/>
          <cell r="P111"/>
          <cell r="Q111"/>
          <cell r="R111"/>
          <cell r="S111">
            <v>0</v>
          </cell>
          <cell r="T111"/>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Q111"/>
          <cell r="AR111"/>
          <cell r="AS111"/>
          <cell r="AT111"/>
          <cell r="AU111"/>
          <cell r="AV111"/>
          <cell r="AW111"/>
          <cell r="AX111">
            <v>0</v>
          </cell>
          <cell r="AY111"/>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V111" t="str">
            <v>Save on Energy Monitoring &amp; Targeting Program2015Adjustment</v>
          </cell>
        </row>
        <row r="112">
          <cell r="L112"/>
          <cell r="M112"/>
          <cell r="N112"/>
          <cell r="O112"/>
          <cell r="P112"/>
          <cell r="Q112"/>
          <cell r="R112"/>
          <cell r="S112">
            <v>0</v>
          </cell>
          <cell r="T112"/>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Q112"/>
          <cell r="AR112"/>
          <cell r="AS112"/>
          <cell r="AT112"/>
          <cell r="AU112"/>
          <cell r="AV112"/>
          <cell r="AW112"/>
          <cell r="AX112">
            <v>0</v>
          </cell>
          <cell r="AY112"/>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V112" t="str">
            <v>Save on Energy Retrofit Program - P4P2015Adjustment</v>
          </cell>
        </row>
        <row r="113">
          <cell r="L113"/>
          <cell r="M113"/>
          <cell r="N113"/>
          <cell r="O113"/>
          <cell r="P113"/>
          <cell r="Q113"/>
          <cell r="R113"/>
          <cell r="S113">
            <v>0</v>
          </cell>
          <cell r="T113"/>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Q113"/>
          <cell r="AR113"/>
          <cell r="AS113"/>
          <cell r="AT113"/>
          <cell r="AU113"/>
          <cell r="AV113"/>
          <cell r="AW113"/>
          <cell r="AX113">
            <v>0</v>
          </cell>
          <cell r="AY113"/>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V113" t="str">
            <v>Save on Energy Process &amp; Systems Upgrades Program - P4P2015Adjustment</v>
          </cell>
        </row>
        <row r="114">
          <cell r="L114"/>
          <cell r="M114"/>
          <cell r="N114"/>
          <cell r="O114"/>
          <cell r="P114"/>
          <cell r="Q114"/>
          <cell r="R114"/>
          <cell r="S114">
            <v>0</v>
          </cell>
          <cell r="T114"/>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Q114"/>
          <cell r="AR114"/>
          <cell r="AS114"/>
          <cell r="AT114"/>
          <cell r="AU114"/>
          <cell r="AV114"/>
          <cell r="AW114"/>
          <cell r="AX114">
            <v>0</v>
          </cell>
          <cell r="AY114"/>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V114" t="str">
            <v>Adaptive Thermostat Local Program2015Adjustment</v>
          </cell>
        </row>
        <row r="115">
          <cell r="L115"/>
          <cell r="M115"/>
          <cell r="N115"/>
          <cell r="O115"/>
          <cell r="P115"/>
          <cell r="Q115"/>
          <cell r="R115"/>
          <cell r="S115">
            <v>0</v>
          </cell>
          <cell r="T115"/>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Q115"/>
          <cell r="AR115"/>
          <cell r="AS115"/>
          <cell r="AT115"/>
          <cell r="AU115"/>
          <cell r="AV115"/>
          <cell r="AW115"/>
          <cell r="AX115">
            <v>0</v>
          </cell>
          <cell r="AY115"/>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V115" t="str">
            <v>Business Refrigeration Incentives Local Program2015Adjustment</v>
          </cell>
        </row>
        <row r="116">
          <cell r="L116"/>
          <cell r="M116"/>
          <cell r="N116"/>
          <cell r="O116"/>
          <cell r="P116"/>
          <cell r="Q116"/>
          <cell r="R116"/>
          <cell r="S116">
            <v>0</v>
          </cell>
          <cell r="T116"/>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Q116"/>
          <cell r="AR116"/>
          <cell r="AS116"/>
          <cell r="AT116"/>
          <cell r="AU116"/>
          <cell r="AV116"/>
          <cell r="AW116"/>
          <cell r="AX116">
            <v>0</v>
          </cell>
          <cell r="AY116"/>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V116" t="str">
            <v>Conservation on the Coast Home Assistance Local Program2015Adjustment</v>
          </cell>
        </row>
        <row r="117">
          <cell r="L117"/>
          <cell r="M117"/>
          <cell r="N117"/>
          <cell r="O117"/>
          <cell r="P117"/>
          <cell r="Q117"/>
          <cell r="R117"/>
          <cell r="S117">
            <v>0</v>
          </cell>
          <cell r="T117"/>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Q117"/>
          <cell r="AR117"/>
          <cell r="AS117"/>
          <cell r="AT117"/>
          <cell r="AU117"/>
          <cell r="AV117"/>
          <cell r="AW117"/>
          <cell r="AX117">
            <v>0</v>
          </cell>
          <cell r="AY117"/>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V117" t="str">
            <v>Conservation on the Coast Small Business Lighting Local Program2015Adjustment</v>
          </cell>
        </row>
        <row r="118">
          <cell r="L118"/>
          <cell r="M118"/>
          <cell r="N118"/>
          <cell r="O118"/>
          <cell r="P118"/>
          <cell r="Q118"/>
          <cell r="R118"/>
          <cell r="S118">
            <v>0</v>
          </cell>
          <cell r="T118"/>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Q118"/>
          <cell r="AR118"/>
          <cell r="AS118"/>
          <cell r="AT118"/>
          <cell r="AU118"/>
          <cell r="AV118"/>
          <cell r="AW118"/>
          <cell r="AX118">
            <v>0</v>
          </cell>
          <cell r="AY118"/>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V118" t="str">
            <v>First Nations Conservation Local Program2015Adjustment</v>
          </cell>
        </row>
        <row r="119">
          <cell r="L119"/>
          <cell r="M119"/>
          <cell r="N119"/>
          <cell r="O119"/>
          <cell r="P119"/>
          <cell r="Q119"/>
          <cell r="R119"/>
          <cell r="S119">
            <v>0</v>
          </cell>
          <cell r="T119"/>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Q119"/>
          <cell r="AR119"/>
          <cell r="AS119"/>
          <cell r="AT119"/>
          <cell r="AU119"/>
          <cell r="AV119"/>
          <cell r="AW119"/>
          <cell r="AX119">
            <v>0</v>
          </cell>
          <cell r="AY119"/>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V119" t="str">
            <v>High Efficiency Agriculturual Pumping Local Program2015Adjustment</v>
          </cell>
        </row>
        <row r="120">
          <cell r="L120"/>
          <cell r="M120"/>
          <cell r="N120"/>
          <cell r="O120"/>
          <cell r="P120"/>
          <cell r="Q120"/>
          <cell r="R120"/>
          <cell r="S120">
            <v>0</v>
          </cell>
          <cell r="T120"/>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Q120"/>
          <cell r="AR120"/>
          <cell r="AS120"/>
          <cell r="AT120"/>
          <cell r="AU120"/>
          <cell r="AV120"/>
          <cell r="AW120"/>
          <cell r="AX120">
            <v>0</v>
          </cell>
          <cell r="AY120"/>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V120" t="str">
            <v>Instant Savings Local Program2015Adjustment</v>
          </cell>
        </row>
        <row r="121">
          <cell r="L121"/>
          <cell r="M121"/>
          <cell r="N121"/>
          <cell r="O121"/>
          <cell r="P121"/>
          <cell r="Q121"/>
          <cell r="R121"/>
          <cell r="S121">
            <v>0</v>
          </cell>
          <cell r="T121"/>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Q121"/>
          <cell r="AR121"/>
          <cell r="AS121"/>
          <cell r="AT121"/>
          <cell r="AU121"/>
          <cell r="AV121"/>
          <cell r="AW121"/>
          <cell r="AX121">
            <v>0</v>
          </cell>
          <cell r="AY121"/>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V121" t="str">
            <v>OPsaver Local Program2015Adjustment</v>
          </cell>
        </row>
        <row r="122">
          <cell r="L122"/>
          <cell r="M122"/>
          <cell r="N122"/>
          <cell r="O122"/>
          <cell r="P122"/>
          <cell r="Q122"/>
          <cell r="R122"/>
          <cell r="S122">
            <v>0</v>
          </cell>
          <cell r="T122"/>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Q122"/>
          <cell r="AR122"/>
          <cell r="AS122"/>
          <cell r="AT122"/>
          <cell r="AU122"/>
          <cell r="AV122"/>
          <cell r="AW122"/>
          <cell r="AX122">
            <v>0</v>
          </cell>
          <cell r="AY122"/>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V122" t="str">
            <v>PUMPsaver Local Program2015Adjustment</v>
          </cell>
        </row>
        <row r="123">
          <cell r="L123"/>
          <cell r="M123"/>
          <cell r="N123"/>
          <cell r="O123"/>
          <cell r="P123"/>
          <cell r="Q123"/>
          <cell r="R123"/>
          <cell r="S123">
            <v>0</v>
          </cell>
          <cell r="T123"/>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Q123"/>
          <cell r="AR123"/>
          <cell r="AS123"/>
          <cell r="AT123"/>
          <cell r="AU123"/>
          <cell r="AV123"/>
          <cell r="AW123"/>
          <cell r="AX123">
            <v>0</v>
          </cell>
          <cell r="AY123"/>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V123" t="str">
            <v>Social Benchmarking Local Program2015Adjustment</v>
          </cell>
        </row>
        <row r="124">
          <cell r="L124"/>
          <cell r="M124"/>
          <cell r="N124"/>
          <cell r="O124"/>
          <cell r="P124"/>
          <cell r="Q124"/>
          <cell r="R124"/>
          <cell r="S124">
            <v>0</v>
          </cell>
          <cell r="T124"/>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Q124"/>
          <cell r="AR124"/>
          <cell r="AS124"/>
          <cell r="AT124"/>
          <cell r="AU124"/>
          <cell r="AV124"/>
          <cell r="AW124"/>
          <cell r="AX124">
            <v>0</v>
          </cell>
          <cell r="AY124"/>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V124" t="str">
            <v>THESL Swimming Pool Efficiency Local Program2015Adjustment</v>
          </cell>
        </row>
        <row r="125">
          <cell r="L125"/>
          <cell r="M125"/>
          <cell r="N125"/>
          <cell r="O125"/>
          <cell r="P125"/>
          <cell r="Q125"/>
          <cell r="R125"/>
          <cell r="S125">
            <v>0</v>
          </cell>
          <cell r="T125"/>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Q125"/>
          <cell r="AR125"/>
          <cell r="AS125"/>
          <cell r="AT125"/>
          <cell r="AU125"/>
          <cell r="AV125"/>
          <cell r="AW125"/>
          <cell r="AX125">
            <v>0</v>
          </cell>
          <cell r="AY125"/>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V125" t="str">
            <v>Air Source Heat Pump for Residential Water Heating Pilot Program2015Adjustment</v>
          </cell>
        </row>
        <row r="126">
          <cell r="L126"/>
          <cell r="M126"/>
          <cell r="N126"/>
          <cell r="O126"/>
          <cell r="P126"/>
          <cell r="Q126"/>
          <cell r="R126"/>
          <cell r="S126">
            <v>0</v>
          </cell>
          <cell r="T126"/>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Q126"/>
          <cell r="AR126"/>
          <cell r="AS126"/>
          <cell r="AT126"/>
          <cell r="AU126"/>
          <cell r="AV126"/>
          <cell r="AW126"/>
          <cell r="AX126">
            <v>0</v>
          </cell>
          <cell r="AY126"/>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V126" t="str">
            <v>Building Optimization Pilot Program2015Adjustment</v>
          </cell>
        </row>
        <row r="127">
          <cell r="L127"/>
          <cell r="M127"/>
          <cell r="N127"/>
          <cell r="O127"/>
          <cell r="P127"/>
          <cell r="Q127"/>
          <cell r="R127"/>
          <cell r="S127">
            <v>0</v>
          </cell>
          <cell r="T127"/>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Q127"/>
          <cell r="AR127"/>
          <cell r="AS127"/>
          <cell r="AT127"/>
          <cell r="AU127"/>
          <cell r="AV127"/>
          <cell r="AW127"/>
          <cell r="AX127">
            <v>0</v>
          </cell>
          <cell r="AY127"/>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V127" t="str">
            <v>Conservation Voltage Regulation Leveraging AMI Data Pilot Program2015Adjustment</v>
          </cell>
        </row>
        <row r="128">
          <cell r="L128"/>
          <cell r="M128"/>
          <cell r="N128"/>
          <cell r="O128"/>
          <cell r="P128"/>
          <cell r="Q128"/>
          <cell r="R128"/>
          <cell r="S128">
            <v>0</v>
          </cell>
          <cell r="T128"/>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Q128"/>
          <cell r="AR128"/>
          <cell r="AS128"/>
          <cell r="AT128"/>
          <cell r="AU128"/>
          <cell r="AV128"/>
          <cell r="AW128"/>
          <cell r="AX128">
            <v>0</v>
          </cell>
          <cell r="AY128"/>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V128" t="str">
            <v>Demand Control Kitchen Ventilation Pilot Program2015Adjustment</v>
          </cell>
        </row>
        <row r="129">
          <cell r="L129"/>
          <cell r="M129"/>
          <cell r="N129"/>
          <cell r="O129"/>
          <cell r="P129"/>
          <cell r="Q129"/>
          <cell r="R129"/>
          <cell r="S129">
            <v>0</v>
          </cell>
          <cell r="T129"/>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Q129"/>
          <cell r="AR129"/>
          <cell r="AS129"/>
          <cell r="AT129"/>
          <cell r="AU129"/>
          <cell r="AV129"/>
          <cell r="AW129"/>
          <cell r="AX129">
            <v>0</v>
          </cell>
          <cell r="AY129"/>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V129" t="str">
            <v>Direct Install - Hydronic Pilot Program2015Adjustment</v>
          </cell>
        </row>
        <row r="130">
          <cell r="L130"/>
          <cell r="M130"/>
          <cell r="N130"/>
          <cell r="O130"/>
          <cell r="P130"/>
          <cell r="Q130"/>
          <cell r="R130"/>
          <cell r="S130">
            <v>0</v>
          </cell>
          <cell r="T130"/>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Q130"/>
          <cell r="AR130"/>
          <cell r="AS130"/>
          <cell r="AT130"/>
          <cell r="AU130"/>
          <cell r="AV130"/>
          <cell r="AW130"/>
          <cell r="AX130">
            <v>0</v>
          </cell>
          <cell r="AY130"/>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V130" t="str">
            <v>Direct Install - RTU Controls Pilot Program2015Adjustment</v>
          </cell>
        </row>
        <row r="131">
          <cell r="L131"/>
          <cell r="M131"/>
          <cell r="N131"/>
          <cell r="O131"/>
          <cell r="P131"/>
          <cell r="Q131"/>
          <cell r="R131"/>
          <cell r="S131">
            <v>0</v>
          </cell>
          <cell r="T131"/>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Q131"/>
          <cell r="AR131"/>
          <cell r="AS131"/>
          <cell r="AT131"/>
          <cell r="AU131"/>
          <cell r="AV131"/>
          <cell r="AW131"/>
          <cell r="AX131">
            <v>0</v>
          </cell>
          <cell r="AY131"/>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V131" t="str">
            <v>Electronically Commutated Furnace Motor Pilot Program2015Adjustment</v>
          </cell>
        </row>
        <row r="132">
          <cell r="L132"/>
          <cell r="M132"/>
          <cell r="N132"/>
          <cell r="O132"/>
          <cell r="P132"/>
          <cell r="Q132"/>
          <cell r="R132"/>
          <cell r="S132">
            <v>0</v>
          </cell>
          <cell r="T132"/>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Q132"/>
          <cell r="AR132"/>
          <cell r="AS132"/>
          <cell r="AT132"/>
          <cell r="AU132"/>
          <cell r="AV132"/>
          <cell r="AW132"/>
          <cell r="AX132">
            <v>0</v>
          </cell>
          <cell r="AY132"/>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V132" t="str">
            <v>Electronics Takeback Pilot Program2015Adjustment</v>
          </cell>
        </row>
        <row r="133">
          <cell r="L133"/>
          <cell r="M133"/>
          <cell r="N133"/>
          <cell r="O133"/>
          <cell r="P133"/>
          <cell r="Q133"/>
          <cell r="R133"/>
          <cell r="S133">
            <v>0</v>
          </cell>
          <cell r="T133"/>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Q133"/>
          <cell r="AR133"/>
          <cell r="AS133"/>
          <cell r="AT133"/>
          <cell r="AU133"/>
          <cell r="AV133"/>
          <cell r="AW133"/>
          <cell r="AX133">
            <v>0</v>
          </cell>
          <cell r="AY133"/>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V133" t="str">
            <v>Home Energy Assessment and Retrofit Pilot Program2015Adjustment</v>
          </cell>
        </row>
        <row r="134">
          <cell r="L134"/>
          <cell r="M134"/>
          <cell r="N134"/>
          <cell r="O134"/>
          <cell r="P134"/>
          <cell r="Q134"/>
          <cell r="R134"/>
          <cell r="S134">
            <v>0</v>
          </cell>
          <cell r="T134"/>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Q134"/>
          <cell r="AR134"/>
          <cell r="AS134"/>
          <cell r="AT134"/>
          <cell r="AU134"/>
          <cell r="AV134"/>
          <cell r="AW134"/>
          <cell r="AX134">
            <v>0</v>
          </cell>
          <cell r="AY134"/>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V134" t="str">
            <v>HONI HP Pilot Program2015Adjustment</v>
          </cell>
        </row>
        <row r="135">
          <cell r="L135"/>
          <cell r="M135"/>
          <cell r="N135"/>
          <cell r="O135"/>
          <cell r="P135"/>
          <cell r="Q135"/>
          <cell r="R135"/>
          <cell r="S135">
            <v>0</v>
          </cell>
          <cell r="T135"/>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Q135"/>
          <cell r="AR135"/>
          <cell r="AS135"/>
          <cell r="AT135"/>
          <cell r="AU135"/>
          <cell r="AV135"/>
          <cell r="AW135"/>
          <cell r="AX135">
            <v>0</v>
          </cell>
          <cell r="AY135"/>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V135" t="str">
            <v>P4P for Class B Office Pilot Program2015Adjustment</v>
          </cell>
        </row>
        <row r="136">
          <cell r="L136"/>
          <cell r="M136"/>
          <cell r="N136"/>
          <cell r="O136"/>
          <cell r="P136"/>
          <cell r="Q136"/>
          <cell r="R136"/>
          <cell r="S136">
            <v>0</v>
          </cell>
          <cell r="T136"/>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Q136"/>
          <cell r="AR136"/>
          <cell r="AS136"/>
          <cell r="AT136"/>
          <cell r="AU136"/>
          <cell r="AV136"/>
          <cell r="AW136"/>
          <cell r="AX136">
            <v>0</v>
          </cell>
          <cell r="AY136"/>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V136" t="str">
            <v>Performance Based Conservation Pilot Program2015Adjustment</v>
          </cell>
        </row>
        <row r="137">
          <cell r="L137"/>
          <cell r="M137"/>
          <cell r="N137"/>
          <cell r="O137"/>
          <cell r="P137"/>
          <cell r="Q137"/>
          <cell r="R137"/>
          <cell r="S137">
            <v>0</v>
          </cell>
          <cell r="T137"/>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Q137"/>
          <cell r="AR137"/>
          <cell r="AS137"/>
          <cell r="AT137"/>
          <cell r="AU137"/>
          <cell r="AV137"/>
          <cell r="AW137"/>
          <cell r="AX137">
            <v>0</v>
          </cell>
          <cell r="AY137"/>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V137" t="str">
            <v>Re-Invest Pilot Program2015Adjustment</v>
          </cell>
        </row>
        <row r="138">
          <cell r="L138"/>
          <cell r="M138"/>
          <cell r="N138"/>
          <cell r="O138"/>
          <cell r="P138"/>
          <cell r="Q138"/>
          <cell r="R138"/>
          <cell r="S138">
            <v>0</v>
          </cell>
          <cell r="T138"/>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Q138"/>
          <cell r="AR138"/>
          <cell r="AS138"/>
          <cell r="AT138"/>
          <cell r="AU138"/>
          <cell r="AV138"/>
          <cell r="AW138"/>
          <cell r="AX138">
            <v>0</v>
          </cell>
          <cell r="AY138"/>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V138" t="str">
            <v>Residential Direct Install Pilot Program2015Adjustment</v>
          </cell>
        </row>
        <row r="139">
          <cell r="L139"/>
          <cell r="M139"/>
          <cell r="N139"/>
          <cell r="O139"/>
          <cell r="P139"/>
          <cell r="Q139"/>
          <cell r="R139"/>
          <cell r="S139">
            <v>0</v>
          </cell>
          <cell r="T139"/>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Q139"/>
          <cell r="AR139"/>
          <cell r="AS139"/>
          <cell r="AT139"/>
          <cell r="AU139"/>
          <cell r="AV139"/>
          <cell r="AW139"/>
          <cell r="AX139">
            <v>0</v>
          </cell>
          <cell r="AY139"/>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V139" t="str">
            <v>Residential Direct Mail Pilot Program2015Adjustment</v>
          </cell>
        </row>
        <row r="140">
          <cell r="L140"/>
          <cell r="M140"/>
          <cell r="N140"/>
          <cell r="O140"/>
          <cell r="P140"/>
          <cell r="Q140"/>
          <cell r="R140"/>
          <cell r="S140">
            <v>0</v>
          </cell>
          <cell r="T140"/>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Q140"/>
          <cell r="AR140"/>
          <cell r="AS140"/>
          <cell r="AT140"/>
          <cell r="AU140"/>
          <cell r="AV140"/>
          <cell r="AW140"/>
          <cell r="AX140">
            <v>0</v>
          </cell>
          <cell r="AY140"/>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V140" t="str">
            <v>Residential Ductless Heat Pump Pilot Program2015Adjustment</v>
          </cell>
        </row>
        <row r="141">
          <cell r="L141"/>
          <cell r="M141"/>
          <cell r="N141"/>
          <cell r="O141"/>
          <cell r="P141"/>
          <cell r="Q141"/>
          <cell r="R141"/>
          <cell r="S141">
            <v>0</v>
          </cell>
          <cell r="T141"/>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Q141"/>
          <cell r="AR141"/>
          <cell r="AS141"/>
          <cell r="AT141"/>
          <cell r="AU141"/>
          <cell r="AV141"/>
          <cell r="AW141"/>
          <cell r="AX141">
            <v>0</v>
          </cell>
          <cell r="AY141"/>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V141" t="str">
            <v>Residential Install Pilot Program2015Adjustment</v>
          </cell>
        </row>
        <row r="142">
          <cell r="L142"/>
          <cell r="M142"/>
          <cell r="N142"/>
          <cell r="O142"/>
          <cell r="P142"/>
          <cell r="Q142"/>
          <cell r="R142"/>
          <cell r="S142">
            <v>0</v>
          </cell>
          <cell r="T142"/>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Q142"/>
          <cell r="AR142"/>
          <cell r="AS142"/>
          <cell r="AT142"/>
          <cell r="AU142"/>
          <cell r="AV142"/>
          <cell r="AW142"/>
          <cell r="AX142">
            <v>0</v>
          </cell>
          <cell r="AY142"/>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V142" t="str">
            <v>Social Benchmarking Pilot Program2015Adjustment</v>
          </cell>
        </row>
        <row r="143">
          <cell r="L143"/>
          <cell r="M143"/>
          <cell r="N143"/>
          <cell r="O143"/>
          <cell r="P143"/>
          <cell r="Q143"/>
          <cell r="R143"/>
          <cell r="S143">
            <v>0</v>
          </cell>
          <cell r="T143"/>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Q143"/>
          <cell r="AR143"/>
          <cell r="AS143"/>
          <cell r="AT143"/>
          <cell r="AU143"/>
          <cell r="AV143"/>
          <cell r="AW143"/>
          <cell r="AX143">
            <v>0</v>
          </cell>
          <cell r="AY143"/>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V143" t="str">
            <v>Solar Powered Attic Ventilation Pilot Program2015Adjustment</v>
          </cell>
        </row>
        <row r="144">
          <cell r="L144"/>
          <cell r="M144"/>
          <cell r="N144"/>
          <cell r="O144"/>
          <cell r="P144"/>
          <cell r="Q144"/>
          <cell r="R144"/>
          <cell r="S144">
            <v>0</v>
          </cell>
          <cell r="T144"/>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Q144"/>
          <cell r="AR144"/>
          <cell r="AS144"/>
          <cell r="AT144"/>
          <cell r="AU144"/>
          <cell r="AV144"/>
          <cell r="AW144"/>
          <cell r="AX144">
            <v>0</v>
          </cell>
          <cell r="AY144"/>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V144" t="str">
            <v>Truckload Event Pilot Program2015Adjustment</v>
          </cell>
        </row>
        <row r="145">
          <cell r="L145"/>
          <cell r="M145"/>
          <cell r="N145"/>
          <cell r="O145"/>
          <cell r="P145"/>
          <cell r="Q145"/>
          <cell r="R145"/>
          <cell r="S145">
            <v>0</v>
          </cell>
          <cell r="T145"/>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Q145"/>
          <cell r="AR145"/>
          <cell r="AS145"/>
          <cell r="AT145"/>
          <cell r="AU145"/>
          <cell r="AV145"/>
          <cell r="AW145"/>
          <cell r="AX145">
            <v>0</v>
          </cell>
          <cell r="AY145"/>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V145" t="str">
            <v>Save on Energy Retrofit Program Enabled Savings2015Adjustment</v>
          </cell>
        </row>
        <row r="146">
          <cell r="L146"/>
          <cell r="M146"/>
          <cell r="N146"/>
          <cell r="O146"/>
          <cell r="P146"/>
          <cell r="Q146"/>
          <cell r="R146"/>
          <cell r="S146">
            <v>0</v>
          </cell>
          <cell r="T146"/>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Q146"/>
          <cell r="AR146"/>
          <cell r="AS146"/>
          <cell r="AT146"/>
          <cell r="AU146"/>
          <cell r="AV146"/>
          <cell r="AW146"/>
          <cell r="AX146">
            <v>0</v>
          </cell>
          <cell r="AY146"/>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V146" t="str">
            <v>Save on Energy High Performance New Construction Program Enabled Savings2015Adjustment</v>
          </cell>
        </row>
        <row r="147">
          <cell r="L147"/>
          <cell r="M147"/>
          <cell r="N147"/>
          <cell r="O147"/>
          <cell r="P147"/>
          <cell r="Q147"/>
          <cell r="R147"/>
          <cell r="S147">
            <v>0</v>
          </cell>
          <cell r="T147"/>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Q147"/>
          <cell r="AR147"/>
          <cell r="AS147"/>
          <cell r="AT147"/>
          <cell r="AU147"/>
          <cell r="AV147"/>
          <cell r="AW147"/>
          <cell r="AX147">
            <v>0</v>
          </cell>
          <cell r="AY147"/>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V147" t="str">
            <v>Save on Energy Process &amp; Systems Upgrades Program Enabled Savings2015Adjustment</v>
          </cell>
        </row>
        <row r="148">
          <cell r="L148"/>
          <cell r="M148"/>
          <cell r="N148"/>
          <cell r="O148"/>
          <cell r="P148"/>
          <cell r="Q148"/>
          <cell r="R148"/>
          <cell r="S148">
            <v>0</v>
          </cell>
          <cell r="T148"/>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Q148"/>
          <cell r="AR148"/>
          <cell r="AS148"/>
          <cell r="AT148"/>
          <cell r="AU148"/>
          <cell r="AV148"/>
          <cell r="AW148"/>
          <cell r="AX148">
            <v>0</v>
          </cell>
          <cell r="AY148"/>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V148" t="str">
            <v>Proposed Program or Pilot2015Adjustment</v>
          </cell>
        </row>
        <row r="149">
          <cell r="L149"/>
          <cell r="M149"/>
          <cell r="N149"/>
          <cell r="O149"/>
          <cell r="P149"/>
          <cell r="Q149"/>
          <cell r="R149"/>
          <cell r="S149">
            <v>0</v>
          </cell>
          <cell r="T149"/>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Q149"/>
          <cell r="AR149"/>
          <cell r="AS149"/>
          <cell r="AT149"/>
          <cell r="AU149"/>
          <cell r="AV149"/>
          <cell r="AW149"/>
          <cell r="AX149">
            <v>0</v>
          </cell>
          <cell r="AY149"/>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V149" t="str">
            <v>Unassigned Target2015Adjustment</v>
          </cell>
        </row>
        <row r="150">
          <cell r="L150"/>
          <cell r="M150"/>
          <cell r="N150"/>
          <cell r="O150"/>
          <cell r="P150"/>
          <cell r="Q150"/>
          <cell r="R150"/>
          <cell r="S150">
            <v>0</v>
          </cell>
          <cell r="T150"/>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Q150"/>
          <cell r="AR150"/>
          <cell r="AS150"/>
          <cell r="AT150"/>
          <cell r="AU150"/>
          <cell r="AV150"/>
          <cell r="AW150"/>
          <cell r="AX150">
            <v>0</v>
          </cell>
          <cell r="AY150"/>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V150" t="str">
            <v>EnerNOC Conservation Fund Pilot Program2015Adjustment</v>
          </cell>
        </row>
        <row r="151">
          <cell r="L151"/>
          <cell r="M151"/>
          <cell r="N151"/>
          <cell r="O151"/>
          <cell r="P151"/>
          <cell r="Q151"/>
          <cell r="R151"/>
          <cell r="S151">
            <v>0</v>
          </cell>
          <cell r="T151"/>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Q151"/>
          <cell r="AR151"/>
          <cell r="AS151"/>
          <cell r="AT151"/>
          <cell r="AU151"/>
          <cell r="AV151"/>
          <cell r="AW151"/>
          <cell r="AX151">
            <v>0</v>
          </cell>
          <cell r="AY151"/>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V151" t="str">
            <v>Home Depot Home Appliance Market Uplift Conservation Fund Pilot Program2015Adjustment</v>
          </cell>
        </row>
        <row r="152">
          <cell r="L152"/>
          <cell r="M152"/>
          <cell r="N152"/>
          <cell r="O152"/>
          <cell r="P152"/>
          <cell r="Q152"/>
          <cell r="R152"/>
          <cell r="S152">
            <v>0</v>
          </cell>
          <cell r="T152"/>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Q152"/>
          <cell r="AR152"/>
          <cell r="AS152"/>
          <cell r="AT152"/>
          <cell r="AU152"/>
          <cell r="AV152"/>
          <cell r="AW152"/>
          <cell r="AX152">
            <v>0</v>
          </cell>
          <cell r="AY152"/>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V152" t="str">
            <v>Loblaw P4P Conservation Fund Pilot Program2015Adjustment</v>
          </cell>
        </row>
        <row r="153">
          <cell r="L153"/>
          <cell r="M153"/>
          <cell r="N153"/>
          <cell r="O153"/>
          <cell r="P153"/>
          <cell r="Q153"/>
          <cell r="R153"/>
          <cell r="S153">
            <v>0</v>
          </cell>
          <cell r="T153"/>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Q153"/>
          <cell r="AR153"/>
          <cell r="AS153"/>
          <cell r="AT153"/>
          <cell r="AU153"/>
          <cell r="AV153"/>
          <cell r="AW153"/>
          <cell r="AX153">
            <v>0</v>
          </cell>
          <cell r="AY153"/>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V153" t="str">
            <v>Ontario Clean Water Agency P4P Conservation Fund Pilot Program2015Adjustment</v>
          </cell>
        </row>
        <row r="154">
          <cell r="L154"/>
          <cell r="M154"/>
          <cell r="N154"/>
          <cell r="O154"/>
          <cell r="P154"/>
          <cell r="Q154"/>
          <cell r="R154"/>
          <cell r="S154">
            <v>0</v>
          </cell>
          <cell r="T154"/>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Q154"/>
          <cell r="AR154"/>
          <cell r="AS154"/>
          <cell r="AT154"/>
          <cell r="AU154"/>
          <cell r="AV154"/>
          <cell r="AW154"/>
          <cell r="AX154">
            <v>0</v>
          </cell>
          <cell r="AY154"/>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V154" t="str">
            <v>Strategic Energy Group Conservation Fund Pilot Program2015Adjustment</v>
          </cell>
        </row>
        <row r="155">
          <cell r="L155"/>
          <cell r="M155"/>
          <cell r="N155"/>
          <cell r="O155"/>
          <cell r="P155"/>
          <cell r="Q155"/>
          <cell r="R155"/>
          <cell r="S155">
            <v>0</v>
          </cell>
          <cell r="T155"/>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Q155"/>
          <cell r="AR155"/>
          <cell r="AS155"/>
          <cell r="AT155"/>
          <cell r="AU155"/>
          <cell r="AV155"/>
          <cell r="AW155"/>
          <cell r="AX155">
            <v>0</v>
          </cell>
          <cell r="AY155"/>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V155" t="str">
            <v>Social Benchmarking Conservation Fund Pilot Program2015Adjustment</v>
          </cell>
        </row>
        <row r="156">
          <cell r="L156"/>
          <cell r="M156"/>
          <cell r="N156"/>
          <cell r="O156"/>
          <cell r="P156"/>
          <cell r="Q156"/>
          <cell r="R156"/>
          <cell r="S156">
            <v>0</v>
          </cell>
          <cell r="T156"/>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Q156"/>
          <cell r="AR156"/>
          <cell r="AS156"/>
          <cell r="AT156"/>
          <cell r="AU156"/>
          <cell r="AV156"/>
          <cell r="AW156"/>
          <cell r="AX156">
            <v>0</v>
          </cell>
          <cell r="AY156"/>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V156" t="str">
            <v>Appliance Retirement Initiative2015Adjustment</v>
          </cell>
        </row>
        <row r="157">
          <cell r="L157"/>
          <cell r="M157"/>
          <cell r="N157"/>
          <cell r="O157"/>
          <cell r="P157"/>
          <cell r="Q157"/>
          <cell r="R157"/>
          <cell r="S157">
            <v>10</v>
          </cell>
          <cell r="T157"/>
          <cell r="U157">
            <v>10</v>
          </cell>
          <cell r="V157">
            <v>10</v>
          </cell>
          <cell r="W157">
            <v>10</v>
          </cell>
          <cell r="X157">
            <v>10</v>
          </cell>
          <cell r="Y157">
            <v>10</v>
          </cell>
          <cell r="Z157">
            <v>9</v>
          </cell>
          <cell r="AA157">
            <v>9</v>
          </cell>
          <cell r="AB157">
            <v>9</v>
          </cell>
          <cell r="AC157">
            <v>9</v>
          </cell>
          <cell r="AD157">
            <v>9</v>
          </cell>
          <cell r="AE157">
            <v>9</v>
          </cell>
          <cell r="AF157">
            <v>3</v>
          </cell>
          <cell r="AG157">
            <v>3</v>
          </cell>
          <cell r="AH157">
            <v>3</v>
          </cell>
          <cell r="AI157">
            <v>3</v>
          </cell>
          <cell r="AJ157">
            <v>0</v>
          </cell>
          <cell r="AK157">
            <v>0</v>
          </cell>
          <cell r="AL157">
            <v>0</v>
          </cell>
          <cell r="AM157">
            <v>0</v>
          </cell>
          <cell r="AN157">
            <v>0</v>
          </cell>
          <cell r="AO157">
            <v>0</v>
          </cell>
          <cell r="AQ157"/>
          <cell r="AR157"/>
          <cell r="AS157"/>
          <cell r="AT157"/>
          <cell r="AU157"/>
          <cell r="AV157"/>
          <cell r="AW157"/>
          <cell r="AX157">
            <v>154373</v>
          </cell>
          <cell r="AY157"/>
          <cell r="AZ157">
            <v>154373</v>
          </cell>
          <cell r="BA157">
            <v>154373</v>
          </cell>
          <cell r="BB157">
            <v>154306</v>
          </cell>
          <cell r="BC157">
            <v>154306</v>
          </cell>
          <cell r="BD157">
            <v>154306</v>
          </cell>
          <cell r="BE157">
            <v>143277</v>
          </cell>
          <cell r="BF157">
            <v>142784</v>
          </cell>
          <cell r="BG157">
            <v>142784</v>
          </cell>
          <cell r="BH157">
            <v>141151</v>
          </cell>
          <cell r="BI157">
            <v>141151</v>
          </cell>
          <cell r="BJ157">
            <v>140959</v>
          </cell>
          <cell r="BK157">
            <v>49823</v>
          </cell>
          <cell r="BL157">
            <v>49823</v>
          </cell>
          <cell r="BM157">
            <v>49823</v>
          </cell>
          <cell r="BN157">
            <v>49823</v>
          </cell>
          <cell r="BO157">
            <v>0</v>
          </cell>
          <cell r="BP157">
            <v>0</v>
          </cell>
          <cell r="BQ157">
            <v>0</v>
          </cell>
          <cell r="BR157">
            <v>0</v>
          </cell>
          <cell r="BS157">
            <v>0</v>
          </cell>
          <cell r="BT157">
            <v>0</v>
          </cell>
          <cell r="BV157" t="str">
            <v>Save on Energy Coupon Program2015Current year savings</v>
          </cell>
        </row>
        <row r="158">
          <cell r="L158"/>
          <cell r="M158"/>
          <cell r="N158"/>
          <cell r="O158"/>
          <cell r="P158"/>
          <cell r="Q158"/>
          <cell r="R158"/>
          <cell r="S158">
            <v>4</v>
          </cell>
          <cell r="T158"/>
          <cell r="U158">
            <v>4</v>
          </cell>
          <cell r="V158">
            <v>4</v>
          </cell>
          <cell r="W158">
            <v>4</v>
          </cell>
          <cell r="X158">
            <v>4</v>
          </cell>
          <cell r="Y158">
            <v>4</v>
          </cell>
          <cell r="Z158">
            <v>3</v>
          </cell>
          <cell r="AA158">
            <v>3</v>
          </cell>
          <cell r="AB158">
            <v>3</v>
          </cell>
          <cell r="AC158">
            <v>3</v>
          </cell>
          <cell r="AD158">
            <v>3</v>
          </cell>
          <cell r="AE158">
            <v>3</v>
          </cell>
          <cell r="AF158">
            <v>2</v>
          </cell>
          <cell r="AG158">
            <v>2</v>
          </cell>
          <cell r="AH158">
            <v>2</v>
          </cell>
          <cell r="AI158">
            <v>2</v>
          </cell>
          <cell r="AJ158">
            <v>0</v>
          </cell>
          <cell r="AK158">
            <v>0</v>
          </cell>
          <cell r="AL158">
            <v>0</v>
          </cell>
          <cell r="AM158">
            <v>0</v>
          </cell>
          <cell r="AN158">
            <v>0</v>
          </cell>
          <cell r="AO158">
            <v>0</v>
          </cell>
          <cell r="AQ158"/>
          <cell r="AR158"/>
          <cell r="AS158"/>
          <cell r="AT158"/>
          <cell r="AU158"/>
          <cell r="AV158"/>
          <cell r="AW158"/>
          <cell r="AX158">
            <v>56781</v>
          </cell>
          <cell r="AY158"/>
          <cell r="AZ158">
            <v>56781</v>
          </cell>
          <cell r="BA158">
            <v>56781</v>
          </cell>
          <cell r="BB158">
            <v>56742</v>
          </cell>
          <cell r="BC158">
            <v>56742</v>
          </cell>
          <cell r="BD158">
            <v>56742</v>
          </cell>
          <cell r="BE158">
            <v>53306</v>
          </cell>
          <cell r="BF158">
            <v>53212</v>
          </cell>
          <cell r="BG158">
            <v>53212</v>
          </cell>
          <cell r="BH158">
            <v>52935</v>
          </cell>
          <cell r="BI158">
            <v>52935</v>
          </cell>
          <cell r="BJ158">
            <v>52815</v>
          </cell>
          <cell r="BK158">
            <v>29297</v>
          </cell>
          <cell r="BL158">
            <v>29297</v>
          </cell>
          <cell r="BM158">
            <v>29297</v>
          </cell>
          <cell r="BN158">
            <v>29297</v>
          </cell>
          <cell r="BO158">
            <v>0</v>
          </cell>
          <cell r="BP158">
            <v>0</v>
          </cell>
          <cell r="BQ158">
            <v>0</v>
          </cell>
          <cell r="BR158">
            <v>0</v>
          </cell>
          <cell r="BS158">
            <v>0</v>
          </cell>
          <cell r="BT158">
            <v>0</v>
          </cell>
          <cell r="BV158" t="str">
            <v>Save on Energy Coupon Program2015Adjustment</v>
          </cell>
        </row>
        <row r="159">
          <cell r="L159"/>
          <cell r="M159"/>
          <cell r="N159"/>
          <cell r="O159"/>
          <cell r="P159"/>
          <cell r="Q159"/>
          <cell r="R159"/>
          <cell r="S159">
            <v>27</v>
          </cell>
          <cell r="T159"/>
          <cell r="U159">
            <v>27</v>
          </cell>
          <cell r="V159">
            <v>27</v>
          </cell>
          <cell r="W159">
            <v>27</v>
          </cell>
          <cell r="X159">
            <v>27</v>
          </cell>
          <cell r="Y159">
            <v>27</v>
          </cell>
          <cell r="Z159">
            <v>27</v>
          </cell>
          <cell r="AA159">
            <v>27</v>
          </cell>
          <cell r="AB159">
            <v>27</v>
          </cell>
          <cell r="AC159">
            <v>27</v>
          </cell>
          <cell r="AD159">
            <v>27</v>
          </cell>
          <cell r="AE159">
            <v>27</v>
          </cell>
          <cell r="AF159">
            <v>27</v>
          </cell>
          <cell r="AG159">
            <v>27</v>
          </cell>
          <cell r="AH159">
            <v>26</v>
          </cell>
          <cell r="AI159">
            <v>0</v>
          </cell>
          <cell r="AJ159">
            <v>0</v>
          </cell>
          <cell r="AK159">
            <v>0</v>
          </cell>
          <cell r="AL159">
            <v>0</v>
          </cell>
          <cell r="AM159">
            <v>0</v>
          </cell>
          <cell r="AN159">
            <v>0</v>
          </cell>
          <cell r="AO159">
            <v>0</v>
          </cell>
          <cell r="AQ159"/>
          <cell r="AR159"/>
          <cell r="AS159"/>
          <cell r="AT159"/>
          <cell r="AU159"/>
          <cell r="AV159"/>
          <cell r="AW159"/>
          <cell r="AX159">
            <v>53511</v>
          </cell>
          <cell r="AY159"/>
          <cell r="AZ159">
            <v>53511</v>
          </cell>
          <cell r="BA159">
            <v>53511</v>
          </cell>
          <cell r="BB159">
            <v>53511</v>
          </cell>
          <cell r="BC159">
            <v>53511</v>
          </cell>
          <cell r="BD159">
            <v>53511</v>
          </cell>
          <cell r="BE159">
            <v>53511</v>
          </cell>
          <cell r="BF159">
            <v>53511</v>
          </cell>
          <cell r="BG159">
            <v>53511</v>
          </cell>
          <cell r="BH159">
            <v>53511</v>
          </cell>
          <cell r="BI159">
            <v>53511</v>
          </cell>
          <cell r="BJ159">
            <v>53511</v>
          </cell>
          <cell r="BK159">
            <v>53511</v>
          </cell>
          <cell r="BL159">
            <v>53511</v>
          </cell>
          <cell r="BM159">
            <v>52496</v>
          </cell>
          <cell r="BN159">
            <v>0</v>
          </cell>
          <cell r="BO159">
            <v>0</v>
          </cell>
          <cell r="BP159">
            <v>0</v>
          </cell>
          <cell r="BQ159">
            <v>0</v>
          </cell>
          <cell r="BR159">
            <v>0</v>
          </cell>
          <cell r="BS159">
            <v>0</v>
          </cell>
          <cell r="BT159">
            <v>0</v>
          </cell>
          <cell r="BV159" t="str">
            <v>Save on Energy Heating &amp; Cooling Program2015Current year savings</v>
          </cell>
        </row>
        <row r="160">
          <cell r="L160"/>
          <cell r="M160"/>
          <cell r="N160"/>
          <cell r="O160"/>
          <cell r="P160"/>
          <cell r="Q160"/>
          <cell r="R160"/>
          <cell r="S160">
            <v>0</v>
          </cell>
          <cell r="T160"/>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Q160"/>
          <cell r="AR160"/>
          <cell r="AS160"/>
          <cell r="AT160"/>
          <cell r="AU160"/>
          <cell r="AV160"/>
          <cell r="AW160"/>
          <cell r="AX160">
            <v>0</v>
          </cell>
          <cell r="AY160"/>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V160" t="str">
            <v>Residential New Construction and Major Renovation Initiative2015Adjustment</v>
          </cell>
        </row>
        <row r="161">
          <cell r="L161"/>
          <cell r="M161"/>
          <cell r="N161"/>
          <cell r="O161"/>
          <cell r="P161"/>
          <cell r="Q161"/>
          <cell r="R161"/>
          <cell r="S161">
            <v>4</v>
          </cell>
          <cell r="T161"/>
          <cell r="U161">
            <v>4</v>
          </cell>
          <cell r="V161">
            <v>4</v>
          </cell>
          <cell r="W161">
            <v>4</v>
          </cell>
          <cell r="X161">
            <v>4</v>
          </cell>
          <cell r="Y161">
            <v>4</v>
          </cell>
          <cell r="Z161">
            <v>4</v>
          </cell>
          <cell r="AA161">
            <v>4</v>
          </cell>
          <cell r="AB161">
            <v>4</v>
          </cell>
          <cell r="AC161">
            <v>4</v>
          </cell>
          <cell r="AD161">
            <v>4</v>
          </cell>
          <cell r="AE161">
            <v>4</v>
          </cell>
          <cell r="AF161">
            <v>4</v>
          </cell>
          <cell r="AG161">
            <v>4</v>
          </cell>
          <cell r="AH161">
            <v>4</v>
          </cell>
          <cell r="AI161">
            <v>0</v>
          </cell>
          <cell r="AJ161">
            <v>0</v>
          </cell>
          <cell r="AK161">
            <v>0</v>
          </cell>
          <cell r="AL161">
            <v>0</v>
          </cell>
          <cell r="AM161">
            <v>0</v>
          </cell>
          <cell r="AN161">
            <v>0</v>
          </cell>
          <cell r="AO161">
            <v>0</v>
          </cell>
          <cell r="AQ161"/>
          <cell r="AR161"/>
          <cell r="AS161"/>
          <cell r="AT161"/>
          <cell r="AU161"/>
          <cell r="AV161"/>
          <cell r="AW161"/>
          <cell r="AX161">
            <v>8838</v>
          </cell>
          <cell r="AY161"/>
          <cell r="AZ161">
            <v>8838</v>
          </cell>
          <cell r="BA161">
            <v>8838</v>
          </cell>
          <cell r="BB161">
            <v>8838</v>
          </cell>
          <cell r="BC161">
            <v>8838</v>
          </cell>
          <cell r="BD161">
            <v>8838</v>
          </cell>
          <cell r="BE161">
            <v>8838</v>
          </cell>
          <cell r="BF161">
            <v>8838</v>
          </cell>
          <cell r="BG161">
            <v>8838</v>
          </cell>
          <cell r="BH161">
            <v>8838</v>
          </cell>
          <cell r="BI161">
            <v>8838</v>
          </cell>
          <cell r="BJ161">
            <v>8838</v>
          </cell>
          <cell r="BK161">
            <v>8838</v>
          </cell>
          <cell r="BL161">
            <v>8838</v>
          </cell>
          <cell r="BM161">
            <v>8749</v>
          </cell>
          <cell r="BN161">
            <v>0</v>
          </cell>
          <cell r="BO161">
            <v>0</v>
          </cell>
          <cell r="BP161">
            <v>0</v>
          </cell>
          <cell r="BQ161">
            <v>0</v>
          </cell>
          <cell r="BR161">
            <v>0</v>
          </cell>
          <cell r="BS161">
            <v>0</v>
          </cell>
          <cell r="BT161">
            <v>0</v>
          </cell>
          <cell r="BV161" t="str">
            <v>Save on Energy Heating &amp; Cooling Program2015Adjustment</v>
          </cell>
        </row>
        <row r="162">
          <cell r="L162"/>
          <cell r="M162"/>
          <cell r="N162"/>
          <cell r="O162"/>
          <cell r="P162"/>
          <cell r="Q162"/>
          <cell r="R162"/>
          <cell r="S162">
            <v>21</v>
          </cell>
          <cell r="T162"/>
          <cell r="U162">
            <v>21</v>
          </cell>
          <cell r="V162">
            <v>20</v>
          </cell>
          <cell r="W162">
            <v>20</v>
          </cell>
          <cell r="X162">
            <v>20</v>
          </cell>
          <cell r="Y162">
            <v>16</v>
          </cell>
          <cell r="Z162">
            <v>7</v>
          </cell>
          <cell r="AA162">
            <v>7</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Q162"/>
          <cell r="AR162"/>
          <cell r="AS162"/>
          <cell r="AT162"/>
          <cell r="AU162"/>
          <cell r="AV162"/>
          <cell r="AW162"/>
          <cell r="AX162">
            <v>112828</v>
          </cell>
          <cell r="AY162"/>
          <cell r="AZ162">
            <v>112828</v>
          </cell>
          <cell r="BA162">
            <v>107087</v>
          </cell>
          <cell r="BB162">
            <v>107087</v>
          </cell>
          <cell r="BC162">
            <v>107087</v>
          </cell>
          <cell r="BD162">
            <v>88957</v>
          </cell>
          <cell r="BE162">
            <v>45667</v>
          </cell>
          <cell r="BF162">
            <v>45667</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V162" t="str">
            <v>Save on Energy Retrofit Program2015Adjustment</v>
          </cell>
        </row>
        <row r="163">
          <cell r="L163"/>
          <cell r="M163"/>
          <cell r="N163"/>
          <cell r="O163"/>
          <cell r="P163"/>
          <cell r="Q163"/>
          <cell r="R163"/>
          <cell r="S163"/>
          <cell r="T163"/>
          <cell r="U163"/>
          <cell r="V163"/>
          <cell r="W163"/>
          <cell r="X163"/>
          <cell r="Y163"/>
          <cell r="Z163"/>
          <cell r="AA163"/>
          <cell r="AB163"/>
          <cell r="AC163"/>
          <cell r="AD163"/>
          <cell r="AE163"/>
          <cell r="AF163"/>
          <cell r="AG163"/>
          <cell r="AH163"/>
          <cell r="AI163"/>
          <cell r="AJ163"/>
          <cell r="AK163"/>
          <cell r="AL163"/>
          <cell r="AM163"/>
          <cell r="AN163"/>
          <cell r="AO163"/>
          <cell r="AQ163"/>
          <cell r="AR163"/>
          <cell r="AS163"/>
          <cell r="AT163"/>
          <cell r="AU163"/>
          <cell r="AV163"/>
          <cell r="AW163"/>
          <cell r="AX163"/>
          <cell r="AY163"/>
          <cell r="AZ163"/>
          <cell r="BA163"/>
          <cell r="BB163"/>
          <cell r="BC163"/>
          <cell r="BD163"/>
          <cell r="BE163"/>
          <cell r="BF163"/>
          <cell r="BG163"/>
          <cell r="BH163"/>
          <cell r="BI163"/>
          <cell r="BJ163"/>
          <cell r="BK163"/>
          <cell r="BL163"/>
          <cell r="BM163"/>
          <cell r="BN163"/>
          <cell r="BO163"/>
          <cell r="BP163"/>
          <cell r="BQ163"/>
          <cell r="BR163"/>
          <cell r="BS163"/>
          <cell r="BT163"/>
        </row>
        <row r="164">
          <cell r="L164"/>
          <cell r="M164"/>
          <cell r="N164"/>
          <cell r="O164"/>
          <cell r="P164"/>
          <cell r="Q164"/>
          <cell r="R164"/>
          <cell r="S164">
            <v>0</v>
          </cell>
          <cell r="T164"/>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Q164"/>
          <cell r="AR164"/>
          <cell r="AS164"/>
          <cell r="AT164"/>
          <cell r="AU164"/>
          <cell r="AV164"/>
          <cell r="AW164"/>
          <cell r="AX164">
            <v>0</v>
          </cell>
          <cell r="AY164"/>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V164" t="str">
            <v>New Construction and Major Renovation Initiative2015Adjustment</v>
          </cell>
        </row>
        <row r="165">
          <cell r="L165"/>
          <cell r="M165"/>
          <cell r="N165"/>
          <cell r="O165"/>
          <cell r="P165"/>
          <cell r="Q165"/>
          <cell r="R165"/>
          <cell r="S165">
            <v>0</v>
          </cell>
          <cell r="T165"/>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Q165"/>
          <cell r="AR165"/>
          <cell r="AS165"/>
          <cell r="AT165"/>
          <cell r="AU165"/>
          <cell r="AV165"/>
          <cell r="AW165"/>
          <cell r="AX165">
            <v>0</v>
          </cell>
          <cell r="AY165"/>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V165" t="str">
            <v>Existing Building Commissioning Incentive Initiative2015Adjustment</v>
          </cell>
        </row>
        <row r="166">
          <cell r="L166"/>
          <cell r="M166"/>
          <cell r="N166"/>
          <cell r="O166"/>
          <cell r="P166"/>
          <cell r="Q166"/>
          <cell r="R166"/>
          <cell r="S166">
            <v>0</v>
          </cell>
          <cell r="T166"/>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Q166"/>
          <cell r="AR166"/>
          <cell r="AS166"/>
          <cell r="AT166"/>
          <cell r="AU166"/>
          <cell r="AV166"/>
          <cell r="AW166"/>
          <cell r="AX166">
            <v>0</v>
          </cell>
          <cell r="AY166"/>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V166" t="str">
            <v>Process and Systems Upgrades Initiatives - Project Incentive Initiative2015Adjustment</v>
          </cell>
        </row>
        <row r="167">
          <cell r="L167"/>
          <cell r="M167"/>
          <cell r="N167"/>
          <cell r="O167"/>
          <cell r="P167"/>
          <cell r="Q167"/>
          <cell r="R167"/>
          <cell r="S167">
            <v>0</v>
          </cell>
          <cell r="T167"/>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Q167"/>
          <cell r="AR167"/>
          <cell r="AS167"/>
          <cell r="AT167"/>
          <cell r="AU167"/>
          <cell r="AV167"/>
          <cell r="AW167"/>
          <cell r="AX167">
            <v>0</v>
          </cell>
          <cell r="AY167"/>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V167" t="str">
            <v>Process and Systems Upgrades Initiatives - Energy Manager Initiative2015Adjustment</v>
          </cell>
        </row>
        <row r="168">
          <cell r="L168"/>
          <cell r="M168"/>
          <cell r="N168"/>
          <cell r="O168"/>
          <cell r="P168"/>
          <cell r="Q168"/>
          <cell r="R168"/>
          <cell r="S168">
            <v>0</v>
          </cell>
          <cell r="T168"/>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Q168"/>
          <cell r="AR168"/>
          <cell r="AS168"/>
          <cell r="AT168"/>
          <cell r="AU168"/>
          <cell r="AV168"/>
          <cell r="AW168"/>
          <cell r="AX168">
            <v>0</v>
          </cell>
          <cell r="AY168"/>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V168" t="str">
            <v>Process and Systems Upgrades Initiatives - Monitoring and Targeting Initiative2015Adjustment</v>
          </cell>
        </row>
        <row r="169">
          <cell r="L169"/>
          <cell r="M169"/>
          <cell r="N169"/>
          <cell r="O169"/>
          <cell r="P169"/>
          <cell r="Q169"/>
          <cell r="R169"/>
          <cell r="S169">
            <v>0</v>
          </cell>
          <cell r="T169"/>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Q169"/>
          <cell r="AR169"/>
          <cell r="AS169"/>
          <cell r="AT169"/>
          <cell r="AU169"/>
          <cell r="AV169"/>
          <cell r="AW169"/>
          <cell r="AX169">
            <v>0</v>
          </cell>
          <cell r="AY169"/>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V169" t="str">
            <v>Low Income Initiative2015Adjustment</v>
          </cell>
        </row>
        <row r="170">
          <cell r="L170"/>
          <cell r="M170"/>
          <cell r="N170"/>
          <cell r="O170"/>
          <cell r="P170"/>
          <cell r="Q170"/>
          <cell r="R170"/>
          <cell r="S170">
            <v>0</v>
          </cell>
          <cell r="T170"/>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Q170"/>
          <cell r="AR170"/>
          <cell r="AS170"/>
          <cell r="AT170"/>
          <cell r="AU170"/>
          <cell r="AV170"/>
          <cell r="AW170"/>
          <cell r="AX170">
            <v>0</v>
          </cell>
          <cell r="AY170"/>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V170" t="str">
            <v>Aboriginal Conservation Program2015Adjustment</v>
          </cell>
        </row>
        <row r="171">
          <cell r="L171"/>
          <cell r="M171"/>
          <cell r="N171"/>
          <cell r="O171"/>
          <cell r="P171"/>
          <cell r="Q171"/>
          <cell r="R171"/>
          <cell r="S171">
            <v>0</v>
          </cell>
          <cell r="T171"/>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Q171"/>
          <cell r="AR171"/>
          <cell r="AS171"/>
          <cell r="AT171"/>
          <cell r="AU171"/>
          <cell r="AV171"/>
          <cell r="AW171"/>
          <cell r="AX171">
            <v>0</v>
          </cell>
          <cell r="AY171"/>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V171" t="str">
            <v>Program Enabled Savings2015Adjustment</v>
          </cell>
        </row>
        <row r="172">
          <cell r="L172"/>
          <cell r="M172"/>
          <cell r="N172"/>
          <cell r="O172"/>
          <cell r="P172"/>
          <cell r="Q172"/>
          <cell r="R172"/>
          <cell r="S172">
            <v>130</v>
          </cell>
          <cell r="T172"/>
          <cell r="U172">
            <v>130</v>
          </cell>
          <cell r="V172">
            <v>130</v>
          </cell>
          <cell r="W172">
            <v>130</v>
          </cell>
          <cell r="X172">
            <v>130</v>
          </cell>
          <cell r="Y172">
            <v>130</v>
          </cell>
          <cell r="Z172">
            <v>130</v>
          </cell>
          <cell r="AA172">
            <v>125</v>
          </cell>
          <cell r="AB172">
            <v>125</v>
          </cell>
          <cell r="AC172">
            <v>125</v>
          </cell>
          <cell r="AD172">
            <v>125</v>
          </cell>
          <cell r="AE172">
            <v>109</v>
          </cell>
          <cell r="AF172">
            <v>109</v>
          </cell>
          <cell r="AG172">
            <v>47</v>
          </cell>
          <cell r="AH172">
            <v>0</v>
          </cell>
          <cell r="AI172">
            <v>0</v>
          </cell>
          <cell r="AJ172">
            <v>0</v>
          </cell>
          <cell r="AK172">
            <v>0</v>
          </cell>
          <cell r="AL172">
            <v>0</v>
          </cell>
          <cell r="AM172">
            <v>0</v>
          </cell>
          <cell r="AN172">
            <v>0</v>
          </cell>
          <cell r="AO172">
            <v>0</v>
          </cell>
          <cell r="AQ172"/>
          <cell r="AR172"/>
          <cell r="AS172"/>
          <cell r="AT172"/>
          <cell r="AU172"/>
          <cell r="AV172"/>
          <cell r="AW172"/>
          <cell r="AX172">
            <v>2005471</v>
          </cell>
          <cell r="AY172"/>
          <cell r="AZ172">
            <v>2005471</v>
          </cell>
          <cell r="BA172">
            <v>2005471</v>
          </cell>
          <cell r="BB172">
            <v>2005471</v>
          </cell>
          <cell r="BC172">
            <v>2005167</v>
          </cell>
          <cell r="BD172">
            <v>2005167</v>
          </cell>
          <cell r="BE172">
            <v>1996210</v>
          </cell>
          <cell r="BF172">
            <v>1972049</v>
          </cell>
          <cell r="BG172">
            <v>1970877</v>
          </cell>
          <cell r="BH172">
            <v>1970877</v>
          </cell>
          <cell r="BI172">
            <v>1960302</v>
          </cell>
          <cell r="BJ172">
            <v>1699073</v>
          </cell>
          <cell r="BK172">
            <v>1699073</v>
          </cell>
          <cell r="BL172">
            <v>749223</v>
          </cell>
          <cell r="BM172">
            <v>0</v>
          </cell>
          <cell r="BN172">
            <v>0</v>
          </cell>
          <cell r="BO172">
            <v>0</v>
          </cell>
          <cell r="BP172">
            <v>0</v>
          </cell>
          <cell r="BQ172">
            <v>0</v>
          </cell>
          <cell r="BR172">
            <v>0</v>
          </cell>
          <cell r="BS172">
            <v>0</v>
          </cell>
          <cell r="BT172">
            <v>0</v>
          </cell>
          <cell r="BV172" t="str">
            <v>Save on Energy Coupon Program2016Current year savings</v>
          </cell>
        </row>
        <row r="173">
          <cell r="L173"/>
          <cell r="M173"/>
          <cell r="N173"/>
          <cell r="O173"/>
          <cell r="P173"/>
          <cell r="Q173"/>
          <cell r="R173"/>
          <cell r="S173">
            <v>186</v>
          </cell>
          <cell r="T173"/>
          <cell r="U173">
            <v>186</v>
          </cell>
          <cell r="V173">
            <v>186</v>
          </cell>
          <cell r="W173">
            <v>186</v>
          </cell>
          <cell r="X173">
            <v>186</v>
          </cell>
          <cell r="Y173">
            <v>186</v>
          </cell>
          <cell r="Z173">
            <v>186</v>
          </cell>
          <cell r="AA173">
            <v>186</v>
          </cell>
          <cell r="AB173">
            <v>186</v>
          </cell>
          <cell r="AC173">
            <v>186</v>
          </cell>
          <cell r="AD173">
            <v>186</v>
          </cell>
          <cell r="AE173">
            <v>186</v>
          </cell>
          <cell r="AF173">
            <v>186</v>
          </cell>
          <cell r="AG173">
            <v>186</v>
          </cell>
          <cell r="AH173">
            <v>186</v>
          </cell>
          <cell r="AI173">
            <v>167</v>
          </cell>
          <cell r="AJ173">
            <v>0</v>
          </cell>
          <cell r="AK173">
            <v>0</v>
          </cell>
          <cell r="AL173">
            <v>0</v>
          </cell>
          <cell r="AM173">
            <v>0</v>
          </cell>
          <cell r="AN173">
            <v>0</v>
          </cell>
          <cell r="AO173">
            <v>0</v>
          </cell>
          <cell r="AQ173"/>
          <cell r="AR173"/>
          <cell r="AS173"/>
          <cell r="AT173"/>
          <cell r="AU173"/>
          <cell r="AV173"/>
          <cell r="AW173"/>
          <cell r="AX173">
            <v>623179</v>
          </cell>
          <cell r="AY173"/>
          <cell r="AZ173">
            <v>623179</v>
          </cell>
          <cell r="BA173">
            <v>623179</v>
          </cell>
          <cell r="BB173">
            <v>623179</v>
          </cell>
          <cell r="BC173">
            <v>623179</v>
          </cell>
          <cell r="BD173">
            <v>623179</v>
          </cell>
          <cell r="BE173">
            <v>623179</v>
          </cell>
          <cell r="BF173">
            <v>623179</v>
          </cell>
          <cell r="BG173">
            <v>623179</v>
          </cell>
          <cell r="BH173">
            <v>623179</v>
          </cell>
          <cell r="BI173">
            <v>623179</v>
          </cell>
          <cell r="BJ173">
            <v>623179</v>
          </cell>
          <cell r="BK173">
            <v>623179</v>
          </cell>
          <cell r="BL173">
            <v>623179</v>
          </cell>
          <cell r="BM173">
            <v>623179</v>
          </cell>
          <cell r="BN173">
            <v>606611</v>
          </cell>
          <cell r="BO173">
            <v>0</v>
          </cell>
          <cell r="BP173">
            <v>0</v>
          </cell>
          <cell r="BQ173">
            <v>0</v>
          </cell>
          <cell r="BR173">
            <v>0</v>
          </cell>
          <cell r="BS173">
            <v>0</v>
          </cell>
          <cell r="BT173">
            <v>0</v>
          </cell>
          <cell r="BV173" t="str">
            <v>Save on Energy Heating &amp; Cooling Program2016Current year savings</v>
          </cell>
        </row>
        <row r="174">
          <cell r="L174"/>
          <cell r="M174"/>
          <cell r="N174"/>
          <cell r="O174"/>
          <cell r="P174"/>
          <cell r="Q174"/>
          <cell r="R174"/>
          <cell r="S174">
            <v>0</v>
          </cell>
          <cell r="T174"/>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Q174"/>
          <cell r="AR174"/>
          <cell r="AS174"/>
          <cell r="AT174"/>
          <cell r="AU174"/>
          <cell r="AV174"/>
          <cell r="AW174"/>
          <cell r="AX174">
            <v>0</v>
          </cell>
          <cell r="AY174"/>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V174" t="str">
            <v>Save on Energy New Construction Program2016Current year savings</v>
          </cell>
        </row>
        <row r="175">
          <cell r="L175"/>
          <cell r="M175"/>
          <cell r="N175"/>
          <cell r="O175"/>
          <cell r="P175"/>
          <cell r="Q175"/>
          <cell r="R175"/>
          <cell r="S175">
            <v>0</v>
          </cell>
          <cell r="T175"/>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Q175"/>
          <cell r="AR175"/>
          <cell r="AS175"/>
          <cell r="AT175"/>
          <cell r="AU175"/>
          <cell r="AV175"/>
          <cell r="AW175"/>
          <cell r="AX175">
            <v>0</v>
          </cell>
          <cell r="AY175"/>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V175" t="str">
            <v>Save on Energy Home Assistance Program2016Current year savings</v>
          </cell>
        </row>
        <row r="176">
          <cell r="L176"/>
          <cell r="M176"/>
          <cell r="N176"/>
          <cell r="O176"/>
          <cell r="P176"/>
          <cell r="Q176"/>
          <cell r="R176"/>
          <cell r="S176">
            <v>5</v>
          </cell>
          <cell r="T176"/>
          <cell r="U176">
            <v>5</v>
          </cell>
          <cell r="V176">
            <v>5</v>
          </cell>
          <cell r="W176">
            <v>5</v>
          </cell>
          <cell r="X176">
            <v>5</v>
          </cell>
          <cell r="Y176">
            <v>5</v>
          </cell>
          <cell r="Z176">
            <v>5</v>
          </cell>
          <cell r="AA176">
            <v>1</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Q176"/>
          <cell r="AR176"/>
          <cell r="AS176"/>
          <cell r="AT176"/>
          <cell r="AU176"/>
          <cell r="AV176"/>
          <cell r="AW176"/>
          <cell r="AX176">
            <v>39428</v>
          </cell>
          <cell r="AY176"/>
          <cell r="AZ176">
            <v>39428</v>
          </cell>
          <cell r="BA176">
            <v>39428</v>
          </cell>
          <cell r="BB176">
            <v>39428</v>
          </cell>
          <cell r="BC176">
            <v>39428</v>
          </cell>
          <cell r="BD176">
            <v>39428</v>
          </cell>
          <cell r="BE176">
            <v>39428</v>
          </cell>
          <cell r="BF176">
            <v>9734</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V176" t="str">
            <v>Save on Energy Audit Funding Program2016Current year savings</v>
          </cell>
        </row>
        <row r="177">
          <cell r="L177"/>
          <cell r="M177"/>
          <cell r="N177"/>
          <cell r="O177"/>
          <cell r="P177"/>
          <cell r="Q177"/>
          <cell r="R177"/>
          <cell r="S177">
            <v>319</v>
          </cell>
          <cell r="T177"/>
          <cell r="U177">
            <v>319</v>
          </cell>
          <cell r="V177">
            <v>317</v>
          </cell>
          <cell r="W177">
            <v>317</v>
          </cell>
          <cell r="X177">
            <v>317</v>
          </cell>
          <cell r="Y177">
            <v>317</v>
          </cell>
          <cell r="Z177">
            <v>317</v>
          </cell>
          <cell r="AA177">
            <v>315</v>
          </cell>
          <cell r="AB177">
            <v>216</v>
          </cell>
          <cell r="AC177">
            <v>91</v>
          </cell>
          <cell r="AD177">
            <v>91</v>
          </cell>
          <cell r="AE177">
            <v>7</v>
          </cell>
          <cell r="AF177">
            <v>0</v>
          </cell>
          <cell r="AG177">
            <v>0</v>
          </cell>
          <cell r="AH177">
            <v>0</v>
          </cell>
          <cell r="AI177">
            <v>0</v>
          </cell>
          <cell r="AJ177">
            <v>0</v>
          </cell>
          <cell r="AK177">
            <v>0</v>
          </cell>
          <cell r="AL177">
            <v>0</v>
          </cell>
          <cell r="AM177">
            <v>0</v>
          </cell>
          <cell r="AN177">
            <v>0</v>
          </cell>
          <cell r="AO177">
            <v>0</v>
          </cell>
          <cell r="AQ177"/>
          <cell r="AR177"/>
          <cell r="AS177"/>
          <cell r="AT177"/>
          <cell r="AU177"/>
          <cell r="AV177"/>
          <cell r="AW177"/>
          <cell r="AX177">
            <v>2273186</v>
          </cell>
          <cell r="AY177"/>
          <cell r="AZ177">
            <v>2273186</v>
          </cell>
          <cell r="BA177">
            <v>2248538</v>
          </cell>
          <cell r="BB177">
            <v>2248538</v>
          </cell>
          <cell r="BC177">
            <v>2248538</v>
          </cell>
          <cell r="BD177">
            <v>2230706</v>
          </cell>
          <cell r="BE177">
            <v>2230706</v>
          </cell>
          <cell r="BF177">
            <v>2208411</v>
          </cell>
          <cell r="BG177">
            <v>1743895</v>
          </cell>
          <cell r="BH177">
            <v>725954</v>
          </cell>
          <cell r="BI177">
            <v>725954</v>
          </cell>
          <cell r="BJ177">
            <v>51562</v>
          </cell>
          <cell r="BK177">
            <v>0</v>
          </cell>
          <cell r="BL177">
            <v>0</v>
          </cell>
          <cell r="BM177">
            <v>0</v>
          </cell>
          <cell r="BN177">
            <v>0</v>
          </cell>
          <cell r="BO177">
            <v>0</v>
          </cell>
          <cell r="BP177">
            <v>0</v>
          </cell>
          <cell r="BQ177">
            <v>0</v>
          </cell>
          <cell r="BR177">
            <v>0</v>
          </cell>
          <cell r="BS177">
            <v>0</v>
          </cell>
          <cell r="BT177">
            <v>0</v>
          </cell>
          <cell r="BV177" t="str">
            <v>Save on Energy Retrofit Program2016Current year savings</v>
          </cell>
        </row>
        <row r="178">
          <cell r="L178"/>
          <cell r="M178"/>
          <cell r="N178"/>
          <cell r="O178"/>
          <cell r="P178"/>
          <cell r="Q178"/>
          <cell r="R178"/>
          <cell r="S178">
            <v>1</v>
          </cell>
          <cell r="T178"/>
          <cell r="U178">
            <v>1</v>
          </cell>
          <cell r="V178">
            <v>1</v>
          </cell>
          <cell r="W178">
            <v>1</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Q178"/>
          <cell r="AR178"/>
          <cell r="AS178"/>
          <cell r="AT178"/>
          <cell r="AU178"/>
          <cell r="AV178"/>
          <cell r="AW178"/>
          <cell r="AX178">
            <v>9710</v>
          </cell>
          <cell r="AY178"/>
          <cell r="AZ178">
            <v>7878</v>
          </cell>
          <cell r="BA178">
            <v>7513</v>
          </cell>
          <cell r="BB178">
            <v>7513</v>
          </cell>
          <cell r="BC178">
            <v>3725</v>
          </cell>
          <cell r="BD178">
            <v>1304</v>
          </cell>
          <cell r="BE178">
            <v>102</v>
          </cell>
          <cell r="BF178">
            <v>102</v>
          </cell>
          <cell r="BG178">
            <v>102</v>
          </cell>
          <cell r="BH178">
            <v>102</v>
          </cell>
          <cell r="BI178">
            <v>102</v>
          </cell>
          <cell r="BJ178">
            <v>0</v>
          </cell>
          <cell r="BK178">
            <v>0</v>
          </cell>
          <cell r="BL178">
            <v>0</v>
          </cell>
          <cell r="BM178">
            <v>0</v>
          </cell>
          <cell r="BN178">
            <v>0</v>
          </cell>
          <cell r="BO178">
            <v>0</v>
          </cell>
          <cell r="BP178">
            <v>0</v>
          </cell>
          <cell r="BQ178">
            <v>0</v>
          </cell>
          <cell r="BR178">
            <v>0</v>
          </cell>
          <cell r="BS178">
            <v>0</v>
          </cell>
          <cell r="BT178">
            <v>0</v>
          </cell>
          <cell r="BV178" t="str">
            <v>Save on Energy Small Business Lighting Program2016Current year savings</v>
          </cell>
        </row>
        <row r="179">
          <cell r="L179"/>
          <cell r="M179"/>
          <cell r="N179"/>
          <cell r="O179"/>
          <cell r="P179"/>
          <cell r="Q179"/>
          <cell r="R179"/>
          <cell r="S179">
            <v>759</v>
          </cell>
          <cell r="T179"/>
          <cell r="U179">
            <v>759</v>
          </cell>
          <cell r="V179">
            <v>759</v>
          </cell>
          <cell r="W179">
            <v>759</v>
          </cell>
          <cell r="X179">
            <v>759</v>
          </cell>
          <cell r="Y179">
            <v>759</v>
          </cell>
          <cell r="Z179">
            <v>759</v>
          </cell>
          <cell r="AA179">
            <v>759</v>
          </cell>
          <cell r="AB179">
            <v>759</v>
          </cell>
          <cell r="AC179">
            <v>759</v>
          </cell>
          <cell r="AD179">
            <v>759</v>
          </cell>
          <cell r="AE179">
            <v>759</v>
          </cell>
          <cell r="AF179">
            <v>273</v>
          </cell>
          <cell r="AG179">
            <v>0</v>
          </cell>
          <cell r="AH179">
            <v>0</v>
          </cell>
          <cell r="AI179">
            <v>0</v>
          </cell>
          <cell r="AJ179">
            <v>0</v>
          </cell>
          <cell r="AK179">
            <v>0</v>
          </cell>
          <cell r="AL179">
            <v>0</v>
          </cell>
          <cell r="AM179">
            <v>0</v>
          </cell>
          <cell r="AN179">
            <v>0</v>
          </cell>
          <cell r="AO179">
            <v>0</v>
          </cell>
          <cell r="AQ179"/>
          <cell r="AR179"/>
          <cell r="AS179"/>
          <cell r="AT179"/>
          <cell r="AU179"/>
          <cell r="AV179"/>
          <cell r="AW179"/>
          <cell r="AX179">
            <v>12703</v>
          </cell>
          <cell r="AY179"/>
          <cell r="AZ179">
            <v>12703</v>
          </cell>
          <cell r="BA179">
            <v>12703</v>
          </cell>
          <cell r="BB179">
            <v>12703</v>
          </cell>
          <cell r="BC179">
            <v>12703</v>
          </cell>
          <cell r="BD179">
            <v>12703</v>
          </cell>
          <cell r="BE179">
            <v>12703</v>
          </cell>
          <cell r="BF179">
            <v>12703</v>
          </cell>
          <cell r="BG179">
            <v>12703</v>
          </cell>
          <cell r="BH179">
            <v>12703</v>
          </cell>
          <cell r="BI179">
            <v>12703</v>
          </cell>
          <cell r="BJ179">
            <v>12703</v>
          </cell>
          <cell r="BK179">
            <v>4564</v>
          </cell>
          <cell r="BL179">
            <v>0</v>
          </cell>
          <cell r="BM179">
            <v>0</v>
          </cell>
          <cell r="BN179">
            <v>0</v>
          </cell>
          <cell r="BO179">
            <v>0</v>
          </cell>
          <cell r="BP179">
            <v>0</v>
          </cell>
          <cell r="BQ179">
            <v>0</v>
          </cell>
          <cell r="BR179">
            <v>0</v>
          </cell>
          <cell r="BS179">
            <v>0</v>
          </cell>
          <cell r="BT179">
            <v>0</v>
          </cell>
          <cell r="BV179" t="str">
            <v>Save on Energy High Performance New Construction Program2016Current year savings</v>
          </cell>
        </row>
        <row r="180">
          <cell r="L180"/>
          <cell r="M180"/>
          <cell r="N180"/>
          <cell r="O180"/>
          <cell r="P180"/>
          <cell r="Q180"/>
          <cell r="R180"/>
          <cell r="S180">
            <v>0</v>
          </cell>
          <cell r="T180"/>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Q180"/>
          <cell r="AR180"/>
          <cell r="AS180"/>
          <cell r="AT180"/>
          <cell r="AU180"/>
          <cell r="AV180"/>
          <cell r="AW180"/>
          <cell r="AX180">
            <v>0</v>
          </cell>
          <cell r="AY180"/>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V180" t="str">
            <v>Save on Energy Existing Building Commissioning Program2016Current year savings</v>
          </cell>
        </row>
        <row r="181">
          <cell r="L181"/>
          <cell r="M181"/>
          <cell r="N181"/>
          <cell r="O181"/>
          <cell r="P181"/>
          <cell r="Q181"/>
          <cell r="R181"/>
          <cell r="S181">
            <v>0</v>
          </cell>
          <cell r="T181"/>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Q181"/>
          <cell r="AR181"/>
          <cell r="AS181"/>
          <cell r="AT181"/>
          <cell r="AU181"/>
          <cell r="AV181"/>
          <cell r="AW181"/>
          <cell r="AX181">
            <v>0</v>
          </cell>
          <cell r="AY181"/>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V181" t="str">
            <v>Save on Energy Process &amp; Systems Upgrades Program2016Current year savings</v>
          </cell>
        </row>
        <row r="182">
          <cell r="L182"/>
          <cell r="M182"/>
          <cell r="N182"/>
          <cell r="O182"/>
          <cell r="P182"/>
          <cell r="Q182"/>
          <cell r="R182"/>
          <cell r="S182">
            <v>0</v>
          </cell>
          <cell r="T182"/>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Q182"/>
          <cell r="AR182"/>
          <cell r="AS182"/>
          <cell r="AT182"/>
          <cell r="AU182"/>
          <cell r="AV182"/>
          <cell r="AW182"/>
          <cell r="AX182">
            <v>0</v>
          </cell>
          <cell r="AY182"/>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V182" t="str">
            <v>Save on Energy Energy Manager Program2016Current year savings</v>
          </cell>
        </row>
        <row r="183">
          <cell r="L183"/>
          <cell r="M183"/>
          <cell r="N183"/>
          <cell r="O183"/>
          <cell r="P183"/>
          <cell r="Q183"/>
          <cell r="R183"/>
          <cell r="S183">
            <v>0</v>
          </cell>
          <cell r="T183"/>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Q183"/>
          <cell r="AR183"/>
          <cell r="AS183"/>
          <cell r="AT183"/>
          <cell r="AU183"/>
          <cell r="AV183"/>
          <cell r="AW183"/>
          <cell r="AX183">
            <v>0</v>
          </cell>
          <cell r="AY183"/>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V183" t="str">
            <v>Save on Energy Monitoring &amp; Targeting Program2016Current year savings</v>
          </cell>
        </row>
        <row r="184">
          <cell r="L184"/>
          <cell r="M184"/>
          <cell r="N184"/>
          <cell r="O184"/>
          <cell r="P184"/>
          <cell r="Q184"/>
          <cell r="R184"/>
          <cell r="S184">
            <v>0</v>
          </cell>
          <cell r="T184"/>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Q184"/>
          <cell r="AR184"/>
          <cell r="AS184"/>
          <cell r="AT184"/>
          <cell r="AU184"/>
          <cell r="AV184"/>
          <cell r="AW184"/>
          <cell r="AX184">
            <v>0</v>
          </cell>
          <cell r="AY184"/>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V184" t="str">
            <v>Save on Energy Retrofit Program - P4P2016Current year savings</v>
          </cell>
        </row>
        <row r="185">
          <cell r="L185"/>
          <cell r="M185"/>
          <cell r="N185"/>
          <cell r="O185"/>
          <cell r="P185"/>
          <cell r="Q185"/>
          <cell r="R185"/>
          <cell r="S185">
            <v>0</v>
          </cell>
          <cell r="T185"/>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Q185"/>
          <cell r="AR185"/>
          <cell r="AS185"/>
          <cell r="AT185"/>
          <cell r="AU185"/>
          <cell r="AV185"/>
          <cell r="AW185"/>
          <cell r="AX185">
            <v>0</v>
          </cell>
          <cell r="AY185"/>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V185" t="str">
            <v>Save on Energy Process &amp; Systems Upgrades Program - P4P2016Current year savings</v>
          </cell>
        </row>
        <row r="186">
          <cell r="L186"/>
          <cell r="M186"/>
          <cell r="N186"/>
          <cell r="O186"/>
          <cell r="P186"/>
          <cell r="Q186"/>
          <cell r="R186"/>
          <cell r="S186">
            <v>0</v>
          </cell>
          <cell r="T186"/>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Q186"/>
          <cell r="AR186"/>
          <cell r="AS186"/>
          <cell r="AT186"/>
          <cell r="AU186"/>
          <cell r="AV186"/>
          <cell r="AW186"/>
          <cell r="AX186">
            <v>0</v>
          </cell>
          <cell r="AY186"/>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V186" t="str">
            <v>Adaptive Thermostat Local Program2016Current year savings</v>
          </cell>
        </row>
        <row r="187">
          <cell r="L187"/>
          <cell r="M187"/>
          <cell r="N187"/>
          <cell r="O187"/>
          <cell r="P187"/>
          <cell r="Q187"/>
          <cell r="R187"/>
          <cell r="S187">
            <v>0</v>
          </cell>
          <cell r="T187"/>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Q187"/>
          <cell r="AR187"/>
          <cell r="AS187"/>
          <cell r="AT187"/>
          <cell r="AU187"/>
          <cell r="AV187"/>
          <cell r="AW187"/>
          <cell r="AX187">
            <v>0</v>
          </cell>
          <cell r="AY187"/>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V187" t="str">
            <v>Business Refrigeration Incentives Local Program2016Current year savings</v>
          </cell>
        </row>
        <row r="188">
          <cell r="L188"/>
          <cell r="M188"/>
          <cell r="N188"/>
          <cell r="O188"/>
          <cell r="P188"/>
          <cell r="Q188"/>
          <cell r="R188"/>
          <cell r="S188">
            <v>0</v>
          </cell>
          <cell r="T188"/>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Q188"/>
          <cell r="AR188"/>
          <cell r="AS188"/>
          <cell r="AT188"/>
          <cell r="AU188"/>
          <cell r="AV188"/>
          <cell r="AW188"/>
          <cell r="AX188">
            <v>0</v>
          </cell>
          <cell r="AY188"/>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V188" t="str">
            <v>Conservation on the Coast Home Assistance Local Program2016Current year savings</v>
          </cell>
        </row>
        <row r="189">
          <cell r="L189"/>
          <cell r="M189"/>
          <cell r="N189"/>
          <cell r="O189"/>
          <cell r="P189"/>
          <cell r="Q189"/>
          <cell r="R189"/>
          <cell r="S189">
            <v>0</v>
          </cell>
          <cell r="T189"/>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Q189"/>
          <cell r="AR189"/>
          <cell r="AS189"/>
          <cell r="AT189"/>
          <cell r="AU189"/>
          <cell r="AV189"/>
          <cell r="AW189"/>
          <cell r="AX189">
            <v>0</v>
          </cell>
          <cell r="AY189"/>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V189" t="str">
            <v>Conservation on the Coast Small Business Lighting Local Program2016Current year savings</v>
          </cell>
        </row>
        <row r="190">
          <cell r="L190"/>
          <cell r="M190"/>
          <cell r="N190"/>
          <cell r="O190"/>
          <cell r="P190"/>
          <cell r="Q190"/>
          <cell r="R190"/>
          <cell r="S190">
            <v>0</v>
          </cell>
          <cell r="T190"/>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Q190"/>
          <cell r="AR190"/>
          <cell r="AS190"/>
          <cell r="AT190"/>
          <cell r="AU190"/>
          <cell r="AV190"/>
          <cell r="AW190"/>
          <cell r="AX190">
            <v>0</v>
          </cell>
          <cell r="AY190"/>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V190" t="str">
            <v>First Nations Conservation Local Program2016Current year savings</v>
          </cell>
        </row>
        <row r="191">
          <cell r="L191"/>
          <cell r="M191"/>
          <cell r="N191"/>
          <cell r="O191"/>
          <cell r="P191"/>
          <cell r="Q191"/>
          <cell r="R191"/>
          <cell r="S191">
            <v>0</v>
          </cell>
          <cell r="T191"/>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Q191"/>
          <cell r="AR191"/>
          <cell r="AS191"/>
          <cell r="AT191"/>
          <cell r="AU191"/>
          <cell r="AV191"/>
          <cell r="AW191"/>
          <cell r="AX191">
            <v>0</v>
          </cell>
          <cell r="AY191"/>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V191" t="str">
            <v>High Efficiency Agriculturual Pumping Local Program2016Current year savings</v>
          </cell>
        </row>
        <row r="192">
          <cell r="L192"/>
          <cell r="M192"/>
          <cell r="N192"/>
          <cell r="O192"/>
          <cell r="P192"/>
          <cell r="Q192"/>
          <cell r="R192"/>
          <cell r="S192">
            <v>0</v>
          </cell>
          <cell r="T192"/>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Q192"/>
          <cell r="AR192"/>
          <cell r="AS192"/>
          <cell r="AT192"/>
          <cell r="AU192"/>
          <cell r="AV192"/>
          <cell r="AW192"/>
          <cell r="AX192">
            <v>0</v>
          </cell>
          <cell r="AY192"/>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V192" t="str">
            <v>Instant Savings Local Program2016Current year savings</v>
          </cell>
        </row>
        <row r="193">
          <cell r="L193"/>
          <cell r="M193"/>
          <cell r="N193"/>
          <cell r="O193"/>
          <cell r="P193"/>
          <cell r="Q193"/>
          <cell r="R193"/>
          <cell r="S193">
            <v>0</v>
          </cell>
          <cell r="T193"/>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Q193"/>
          <cell r="AR193"/>
          <cell r="AS193"/>
          <cell r="AT193"/>
          <cell r="AU193"/>
          <cell r="AV193"/>
          <cell r="AW193"/>
          <cell r="AX193">
            <v>0</v>
          </cell>
          <cell r="AY193"/>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V193" t="str">
            <v>OPsaver Local Program2016Current year savings</v>
          </cell>
        </row>
        <row r="194">
          <cell r="L194"/>
          <cell r="M194"/>
          <cell r="N194"/>
          <cell r="O194"/>
          <cell r="P194"/>
          <cell r="Q194"/>
          <cell r="R194"/>
          <cell r="S194">
            <v>0</v>
          </cell>
          <cell r="T194"/>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Q194"/>
          <cell r="AR194"/>
          <cell r="AS194"/>
          <cell r="AT194"/>
          <cell r="AU194"/>
          <cell r="AV194"/>
          <cell r="AW194"/>
          <cell r="AX194">
            <v>0</v>
          </cell>
          <cell r="AY194"/>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V194" t="str">
            <v>PUMPsaver Local Program2016Current year savings</v>
          </cell>
        </row>
        <row r="195">
          <cell r="L195"/>
          <cell r="M195"/>
          <cell r="N195"/>
          <cell r="O195"/>
          <cell r="P195"/>
          <cell r="Q195"/>
          <cell r="R195"/>
          <cell r="S195">
            <v>0</v>
          </cell>
          <cell r="T195"/>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Q195"/>
          <cell r="AR195"/>
          <cell r="AS195"/>
          <cell r="AT195"/>
          <cell r="AU195"/>
          <cell r="AV195"/>
          <cell r="AW195"/>
          <cell r="AX195">
            <v>0</v>
          </cell>
          <cell r="AY195"/>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V195" t="str">
            <v>Social Benchmarking Local Program2016Current year savings</v>
          </cell>
        </row>
        <row r="196">
          <cell r="L196"/>
          <cell r="M196"/>
          <cell r="N196"/>
          <cell r="O196"/>
          <cell r="P196"/>
          <cell r="Q196"/>
          <cell r="R196"/>
          <cell r="S196">
            <v>0</v>
          </cell>
          <cell r="T196"/>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Q196"/>
          <cell r="AR196"/>
          <cell r="AS196"/>
          <cell r="AT196"/>
          <cell r="AU196"/>
          <cell r="AV196"/>
          <cell r="AW196"/>
          <cell r="AX196">
            <v>0</v>
          </cell>
          <cell r="AY196"/>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V196" t="str">
            <v>THESL Swimming Pool Efficiency Local Program2016Current year savings</v>
          </cell>
        </row>
        <row r="197">
          <cell r="L197"/>
          <cell r="M197"/>
          <cell r="N197"/>
          <cell r="O197"/>
          <cell r="P197"/>
          <cell r="Q197"/>
          <cell r="R197"/>
          <cell r="S197">
            <v>0</v>
          </cell>
          <cell r="T197"/>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Q197"/>
          <cell r="AR197"/>
          <cell r="AS197"/>
          <cell r="AT197"/>
          <cell r="AU197"/>
          <cell r="AV197"/>
          <cell r="AW197"/>
          <cell r="AX197">
            <v>0</v>
          </cell>
          <cell r="AY197"/>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V197" t="str">
            <v>Air Source Heat Pump for Residential Water Heating Pilot Program2016Current year savings</v>
          </cell>
        </row>
        <row r="198">
          <cell r="L198"/>
          <cell r="M198"/>
          <cell r="N198"/>
          <cell r="O198"/>
          <cell r="P198"/>
          <cell r="Q198"/>
          <cell r="R198"/>
          <cell r="S198">
            <v>0</v>
          </cell>
          <cell r="T198"/>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Q198"/>
          <cell r="AR198"/>
          <cell r="AS198"/>
          <cell r="AT198"/>
          <cell r="AU198"/>
          <cell r="AV198"/>
          <cell r="AW198"/>
          <cell r="AX198">
            <v>0</v>
          </cell>
          <cell r="AY198"/>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V198" t="str">
            <v>Building Optimization Pilot Program2016Current year savings</v>
          </cell>
        </row>
        <row r="199">
          <cell r="L199"/>
          <cell r="M199"/>
          <cell r="N199"/>
          <cell r="O199"/>
          <cell r="P199"/>
          <cell r="Q199"/>
          <cell r="R199"/>
          <cell r="S199">
            <v>0</v>
          </cell>
          <cell r="T199"/>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Q199"/>
          <cell r="AR199"/>
          <cell r="AS199"/>
          <cell r="AT199"/>
          <cell r="AU199"/>
          <cell r="AV199"/>
          <cell r="AW199"/>
          <cell r="AX199">
            <v>0</v>
          </cell>
          <cell r="AY199"/>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V199" t="str">
            <v>Conservation Voltage Regulation Leveraging AMI Data Pilot Program2016Current year savings</v>
          </cell>
        </row>
        <row r="200">
          <cell r="L200"/>
          <cell r="M200"/>
          <cell r="N200"/>
          <cell r="O200"/>
          <cell r="P200"/>
          <cell r="Q200"/>
          <cell r="R200"/>
          <cell r="S200">
            <v>0</v>
          </cell>
          <cell r="T200"/>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Q200"/>
          <cell r="AR200"/>
          <cell r="AS200"/>
          <cell r="AT200"/>
          <cell r="AU200"/>
          <cell r="AV200"/>
          <cell r="AW200"/>
          <cell r="AX200">
            <v>0</v>
          </cell>
          <cell r="AY200"/>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V200" t="str">
            <v>Demand Control Kitchen Ventilation Pilot Program2016Current year savings</v>
          </cell>
        </row>
        <row r="201">
          <cell r="L201"/>
          <cell r="M201"/>
          <cell r="N201"/>
          <cell r="O201"/>
          <cell r="P201"/>
          <cell r="Q201"/>
          <cell r="R201"/>
          <cell r="S201">
            <v>0</v>
          </cell>
          <cell r="T201"/>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Q201"/>
          <cell r="AR201"/>
          <cell r="AS201"/>
          <cell r="AT201"/>
          <cell r="AU201"/>
          <cell r="AV201"/>
          <cell r="AW201"/>
          <cell r="AX201">
            <v>0</v>
          </cell>
          <cell r="AY201"/>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V201" t="str">
            <v>Direct Install - Hydronic Pilot Program2016Current year savings</v>
          </cell>
        </row>
        <row r="202">
          <cell r="L202"/>
          <cell r="M202"/>
          <cell r="N202"/>
          <cell r="O202"/>
          <cell r="P202"/>
          <cell r="Q202"/>
          <cell r="R202"/>
          <cell r="S202">
            <v>0</v>
          </cell>
          <cell r="T202"/>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Q202"/>
          <cell r="AR202"/>
          <cell r="AS202"/>
          <cell r="AT202"/>
          <cell r="AU202"/>
          <cell r="AV202"/>
          <cell r="AW202"/>
          <cell r="AX202">
            <v>0</v>
          </cell>
          <cell r="AY202"/>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V202" t="str">
            <v>Direct Install - RTU Controls Pilot Program2016Current year savings</v>
          </cell>
        </row>
        <row r="203">
          <cell r="L203"/>
          <cell r="M203"/>
          <cell r="N203"/>
          <cell r="O203"/>
          <cell r="P203"/>
          <cell r="Q203"/>
          <cell r="R203"/>
          <cell r="S203">
            <v>0</v>
          </cell>
          <cell r="T203"/>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Q203"/>
          <cell r="AR203"/>
          <cell r="AS203"/>
          <cell r="AT203"/>
          <cell r="AU203"/>
          <cell r="AV203"/>
          <cell r="AW203"/>
          <cell r="AX203">
            <v>0</v>
          </cell>
          <cell r="AY203"/>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V203" t="str">
            <v>Electronically Commutated Furnace Motor Pilot Program2016Current year savings</v>
          </cell>
        </row>
        <row r="204">
          <cell r="L204"/>
          <cell r="M204"/>
          <cell r="N204"/>
          <cell r="O204"/>
          <cell r="P204"/>
          <cell r="Q204"/>
          <cell r="R204"/>
          <cell r="S204">
            <v>0</v>
          </cell>
          <cell r="T204"/>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Q204"/>
          <cell r="AR204"/>
          <cell r="AS204"/>
          <cell r="AT204"/>
          <cell r="AU204"/>
          <cell r="AV204"/>
          <cell r="AW204"/>
          <cell r="AX204">
            <v>0</v>
          </cell>
          <cell r="AY204"/>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V204" t="str">
            <v>Electronics Takeback Pilot Program2016Current year savings</v>
          </cell>
        </row>
        <row r="205">
          <cell r="L205"/>
          <cell r="M205"/>
          <cell r="N205"/>
          <cell r="O205"/>
          <cell r="P205"/>
          <cell r="Q205"/>
          <cell r="R205"/>
          <cell r="S205">
            <v>0</v>
          </cell>
          <cell r="T205"/>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Q205"/>
          <cell r="AR205"/>
          <cell r="AS205"/>
          <cell r="AT205"/>
          <cell r="AU205"/>
          <cell r="AV205"/>
          <cell r="AW205"/>
          <cell r="AX205">
            <v>0</v>
          </cell>
          <cell r="AY205"/>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V205" t="str">
            <v>Home Energy Assessment and Retrofit Pilot Program2016Current year savings</v>
          </cell>
        </row>
        <row r="206">
          <cell r="L206"/>
          <cell r="M206"/>
          <cell r="N206"/>
          <cell r="O206"/>
          <cell r="P206"/>
          <cell r="Q206"/>
          <cell r="R206"/>
          <cell r="S206">
            <v>0</v>
          </cell>
          <cell r="T206"/>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Q206"/>
          <cell r="AR206"/>
          <cell r="AS206"/>
          <cell r="AT206"/>
          <cell r="AU206"/>
          <cell r="AV206"/>
          <cell r="AW206"/>
          <cell r="AX206">
            <v>0</v>
          </cell>
          <cell r="AY206"/>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V206" t="str">
            <v>HONI HP Pilot Program2016Current year savings</v>
          </cell>
        </row>
        <row r="207">
          <cell r="L207"/>
          <cell r="M207"/>
          <cell r="N207"/>
          <cell r="O207"/>
          <cell r="P207"/>
          <cell r="Q207"/>
          <cell r="R207"/>
          <cell r="S207">
            <v>0</v>
          </cell>
          <cell r="T207"/>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Q207"/>
          <cell r="AR207"/>
          <cell r="AS207"/>
          <cell r="AT207"/>
          <cell r="AU207"/>
          <cell r="AV207"/>
          <cell r="AW207"/>
          <cell r="AX207">
            <v>0</v>
          </cell>
          <cell r="AY207"/>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V207" t="str">
            <v>P4P for Class B Office Pilot Program2016Current year savings</v>
          </cell>
        </row>
        <row r="208">
          <cell r="L208"/>
          <cell r="M208"/>
          <cell r="N208"/>
          <cell r="O208"/>
          <cell r="P208"/>
          <cell r="Q208"/>
          <cell r="R208"/>
          <cell r="S208">
            <v>0</v>
          </cell>
          <cell r="T208"/>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Q208"/>
          <cell r="AR208"/>
          <cell r="AS208"/>
          <cell r="AT208"/>
          <cell r="AU208"/>
          <cell r="AV208"/>
          <cell r="AW208"/>
          <cell r="AX208">
            <v>0</v>
          </cell>
          <cell r="AY208"/>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V208" t="str">
            <v>Performance Based Conservation Pilot Program2016Current year savings</v>
          </cell>
        </row>
        <row r="209">
          <cell r="L209"/>
          <cell r="M209"/>
          <cell r="N209"/>
          <cell r="O209"/>
          <cell r="P209"/>
          <cell r="Q209"/>
          <cell r="R209"/>
          <cell r="S209">
            <v>0</v>
          </cell>
          <cell r="T209"/>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Q209"/>
          <cell r="AR209"/>
          <cell r="AS209"/>
          <cell r="AT209"/>
          <cell r="AU209"/>
          <cell r="AV209"/>
          <cell r="AW209"/>
          <cell r="AX209">
            <v>0</v>
          </cell>
          <cell r="AY209"/>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V209" t="str">
            <v>Re-Invest Pilot Program2016Current year savings</v>
          </cell>
        </row>
        <row r="210">
          <cell r="L210"/>
          <cell r="M210"/>
          <cell r="N210"/>
          <cell r="O210"/>
          <cell r="P210"/>
          <cell r="Q210"/>
          <cell r="R210"/>
          <cell r="S210">
            <v>0</v>
          </cell>
          <cell r="T210"/>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Q210"/>
          <cell r="AR210"/>
          <cell r="AS210"/>
          <cell r="AT210"/>
          <cell r="AU210"/>
          <cell r="AV210"/>
          <cell r="AW210"/>
          <cell r="AX210">
            <v>0</v>
          </cell>
          <cell r="AY210"/>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V210" t="str">
            <v>Residential Direct Install Pilot Program2016Current year savings</v>
          </cell>
        </row>
        <row r="211">
          <cell r="L211"/>
          <cell r="M211"/>
          <cell r="N211"/>
          <cell r="O211"/>
          <cell r="P211"/>
          <cell r="Q211"/>
          <cell r="R211"/>
          <cell r="S211">
            <v>0</v>
          </cell>
          <cell r="T211"/>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Q211"/>
          <cell r="AR211"/>
          <cell r="AS211"/>
          <cell r="AT211"/>
          <cell r="AU211"/>
          <cell r="AV211"/>
          <cell r="AW211"/>
          <cell r="AX211">
            <v>0</v>
          </cell>
          <cell r="AY211"/>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V211" t="str">
            <v>Residential Direct Mail Pilot Program2016Current year savings</v>
          </cell>
        </row>
        <row r="212">
          <cell r="L212"/>
          <cell r="M212"/>
          <cell r="N212"/>
          <cell r="O212"/>
          <cell r="P212"/>
          <cell r="Q212"/>
          <cell r="R212"/>
          <cell r="S212">
            <v>0</v>
          </cell>
          <cell r="T212"/>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Q212"/>
          <cell r="AR212"/>
          <cell r="AS212"/>
          <cell r="AT212"/>
          <cell r="AU212"/>
          <cell r="AV212"/>
          <cell r="AW212"/>
          <cell r="AX212">
            <v>0</v>
          </cell>
          <cell r="AY212"/>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V212" t="str">
            <v>Residential Ductless Heat Pump Pilot Program2016Current year savings</v>
          </cell>
        </row>
        <row r="213">
          <cell r="L213"/>
          <cell r="M213"/>
          <cell r="N213"/>
          <cell r="O213"/>
          <cell r="P213"/>
          <cell r="Q213"/>
          <cell r="R213"/>
          <cell r="S213">
            <v>0</v>
          </cell>
          <cell r="T213"/>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Q213"/>
          <cell r="AR213"/>
          <cell r="AS213"/>
          <cell r="AT213"/>
          <cell r="AU213"/>
          <cell r="AV213"/>
          <cell r="AW213"/>
          <cell r="AX213">
            <v>0</v>
          </cell>
          <cell r="AY213"/>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V213" t="str">
            <v>Residential Install Pilot Program2016Current year savings</v>
          </cell>
        </row>
        <row r="214">
          <cell r="L214"/>
          <cell r="M214"/>
          <cell r="N214"/>
          <cell r="O214"/>
          <cell r="P214"/>
          <cell r="Q214"/>
          <cell r="R214"/>
          <cell r="S214">
            <v>0</v>
          </cell>
          <cell r="T214"/>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Q214"/>
          <cell r="AR214"/>
          <cell r="AS214"/>
          <cell r="AT214"/>
          <cell r="AU214"/>
          <cell r="AV214"/>
          <cell r="AW214"/>
          <cell r="AX214">
            <v>0</v>
          </cell>
          <cell r="AY214"/>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V214" t="str">
            <v>Social Benchmarking Pilot Program2016Current year savings</v>
          </cell>
        </row>
        <row r="215">
          <cell r="L215"/>
          <cell r="M215"/>
          <cell r="N215"/>
          <cell r="O215"/>
          <cell r="P215"/>
          <cell r="Q215"/>
          <cell r="R215"/>
          <cell r="S215">
            <v>0</v>
          </cell>
          <cell r="T215"/>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Q215"/>
          <cell r="AR215"/>
          <cell r="AS215"/>
          <cell r="AT215"/>
          <cell r="AU215"/>
          <cell r="AV215"/>
          <cell r="AW215"/>
          <cell r="AX215">
            <v>0</v>
          </cell>
          <cell r="AY215"/>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V215" t="str">
            <v>Solar Powered Attic Ventilation Pilot Program2016Current year savings</v>
          </cell>
        </row>
        <row r="216">
          <cell r="L216"/>
          <cell r="M216"/>
          <cell r="N216"/>
          <cell r="O216"/>
          <cell r="P216"/>
          <cell r="Q216"/>
          <cell r="R216"/>
          <cell r="S216">
            <v>0</v>
          </cell>
          <cell r="T216"/>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Q216"/>
          <cell r="AR216"/>
          <cell r="AS216"/>
          <cell r="AT216"/>
          <cell r="AU216"/>
          <cell r="AV216"/>
          <cell r="AW216"/>
          <cell r="AX216">
            <v>0</v>
          </cell>
          <cell r="AY216"/>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V216" t="str">
            <v>Truckload Event Pilot Program2016Current year savings</v>
          </cell>
        </row>
        <row r="217">
          <cell r="L217"/>
          <cell r="M217"/>
          <cell r="N217"/>
          <cell r="O217"/>
          <cell r="P217"/>
          <cell r="Q217"/>
          <cell r="R217"/>
          <cell r="S217">
            <v>0</v>
          </cell>
          <cell r="T217"/>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Q217"/>
          <cell r="AR217"/>
          <cell r="AS217"/>
          <cell r="AT217"/>
          <cell r="AU217"/>
          <cell r="AV217"/>
          <cell r="AW217"/>
          <cell r="AX217">
            <v>0</v>
          </cell>
          <cell r="AY217"/>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V217" t="str">
            <v>Save on Energy Retrofit Program Enabled Savings2016Current year savings</v>
          </cell>
        </row>
        <row r="218">
          <cell r="L218"/>
          <cell r="M218"/>
          <cell r="N218"/>
          <cell r="O218"/>
          <cell r="P218"/>
          <cell r="Q218"/>
          <cell r="R218"/>
          <cell r="S218">
            <v>0</v>
          </cell>
          <cell r="T218"/>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Q218"/>
          <cell r="AR218"/>
          <cell r="AS218"/>
          <cell r="AT218"/>
          <cell r="AU218"/>
          <cell r="AV218"/>
          <cell r="AW218"/>
          <cell r="AX218">
            <v>0</v>
          </cell>
          <cell r="AY218"/>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V218" t="str">
            <v>Save on Energy High Performance New Construction Program Enabled Savings2016Current year savings</v>
          </cell>
        </row>
        <row r="219">
          <cell r="L219"/>
          <cell r="M219"/>
          <cell r="N219"/>
          <cell r="O219"/>
          <cell r="P219"/>
          <cell r="Q219"/>
          <cell r="R219"/>
          <cell r="S219">
            <v>0</v>
          </cell>
          <cell r="T219"/>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Q219"/>
          <cell r="AR219"/>
          <cell r="AS219"/>
          <cell r="AT219"/>
          <cell r="AU219"/>
          <cell r="AV219"/>
          <cell r="AW219"/>
          <cell r="AX219">
            <v>0</v>
          </cell>
          <cell r="AY219"/>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V219" t="str">
            <v>Save on Energy Process &amp; Systems Upgrades Program Enabled Savings2016Current year savings</v>
          </cell>
        </row>
        <row r="220">
          <cell r="L220"/>
          <cell r="M220"/>
          <cell r="N220"/>
          <cell r="O220"/>
          <cell r="P220"/>
          <cell r="Q220"/>
          <cell r="R220"/>
          <cell r="S220">
            <v>0</v>
          </cell>
          <cell r="T220"/>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Q220"/>
          <cell r="AR220"/>
          <cell r="AS220"/>
          <cell r="AT220"/>
          <cell r="AU220"/>
          <cell r="AV220"/>
          <cell r="AW220"/>
          <cell r="AX220">
            <v>0</v>
          </cell>
          <cell r="AY220"/>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V220" t="str">
            <v>Proposed Program or Pilot2016Current year savings</v>
          </cell>
        </row>
        <row r="221">
          <cell r="L221"/>
          <cell r="M221"/>
          <cell r="N221"/>
          <cell r="O221"/>
          <cell r="P221"/>
          <cell r="Q221"/>
          <cell r="R221"/>
          <cell r="S221">
            <v>0</v>
          </cell>
          <cell r="T221"/>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Q221"/>
          <cell r="AR221"/>
          <cell r="AS221"/>
          <cell r="AT221"/>
          <cell r="AU221"/>
          <cell r="AV221"/>
          <cell r="AW221"/>
          <cell r="AX221">
            <v>0</v>
          </cell>
          <cell r="AY221"/>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V221" t="str">
            <v>Unassigned Target2016Current year savings</v>
          </cell>
        </row>
        <row r="222">
          <cell r="L222"/>
          <cell r="M222"/>
          <cell r="N222"/>
          <cell r="O222"/>
          <cell r="P222"/>
          <cell r="Q222"/>
          <cell r="R222"/>
          <cell r="S222">
            <v>0</v>
          </cell>
          <cell r="T222"/>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Q222"/>
          <cell r="AR222"/>
          <cell r="AS222"/>
          <cell r="AT222"/>
          <cell r="AU222"/>
          <cell r="AV222"/>
          <cell r="AW222"/>
          <cell r="AX222">
            <v>0</v>
          </cell>
          <cell r="AY222"/>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V222" t="str">
            <v>EnerNOC Conservation Fund Pilot Program2016Current year savings</v>
          </cell>
        </row>
        <row r="223">
          <cell r="L223"/>
          <cell r="M223"/>
          <cell r="N223"/>
          <cell r="O223"/>
          <cell r="P223"/>
          <cell r="Q223"/>
          <cell r="R223"/>
          <cell r="S223">
            <v>0</v>
          </cell>
          <cell r="T223"/>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Q223"/>
          <cell r="AR223"/>
          <cell r="AS223"/>
          <cell r="AT223"/>
          <cell r="AU223"/>
          <cell r="AV223"/>
          <cell r="AW223"/>
          <cell r="AX223">
            <v>674</v>
          </cell>
          <cell r="AY223"/>
          <cell r="AZ223">
            <v>674</v>
          </cell>
          <cell r="BA223">
            <v>674</v>
          </cell>
          <cell r="BB223">
            <v>674</v>
          </cell>
          <cell r="BC223">
            <v>674</v>
          </cell>
          <cell r="BD223">
            <v>674</v>
          </cell>
          <cell r="BE223">
            <v>674</v>
          </cell>
          <cell r="BF223">
            <v>674</v>
          </cell>
          <cell r="BG223">
            <v>674</v>
          </cell>
          <cell r="BH223">
            <v>674</v>
          </cell>
          <cell r="BI223">
            <v>674</v>
          </cell>
          <cell r="BJ223">
            <v>478</v>
          </cell>
          <cell r="BK223">
            <v>478</v>
          </cell>
          <cell r="BL223">
            <v>478</v>
          </cell>
          <cell r="BM223">
            <v>478</v>
          </cell>
          <cell r="BN223">
            <v>0</v>
          </cell>
          <cell r="BO223">
            <v>0</v>
          </cell>
          <cell r="BP223">
            <v>0</v>
          </cell>
          <cell r="BQ223">
            <v>0</v>
          </cell>
          <cell r="BR223">
            <v>0</v>
          </cell>
          <cell r="BS223">
            <v>0</v>
          </cell>
          <cell r="BT223">
            <v>0</v>
          </cell>
          <cell r="BV223" t="str">
            <v>Home Depot Home Appliance Market Uplift Conservation Fund Pilot Program2016Current year savings</v>
          </cell>
        </row>
        <row r="224">
          <cell r="L224"/>
          <cell r="M224"/>
          <cell r="N224"/>
          <cell r="O224"/>
          <cell r="P224"/>
          <cell r="Q224"/>
          <cell r="R224"/>
          <cell r="S224">
            <v>0</v>
          </cell>
          <cell r="T224"/>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Q224"/>
          <cell r="AR224"/>
          <cell r="AS224"/>
          <cell r="AT224"/>
          <cell r="AU224"/>
          <cell r="AV224"/>
          <cell r="AW224"/>
          <cell r="AX224">
            <v>0</v>
          </cell>
          <cell r="AY224"/>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V224" t="str">
            <v>Loblaw P4P Conservation Fund Pilot Program2016Current year savings</v>
          </cell>
        </row>
        <row r="225">
          <cell r="L225"/>
          <cell r="M225"/>
          <cell r="N225"/>
          <cell r="O225"/>
          <cell r="P225"/>
          <cell r="Q225"/>
          <cell r="R225"/>
          <cell r="S225">
            <v>0</v>
          </cell>
          <cell r="T225"/>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Q225"/>
          <cell r="AR225"/>
          <cell r="AS225"/>
          <cell r="AT225"/>
          <cell r="AU225"/>
          <cell r="AV225"/>
          <cell r="AW225"/>
          <cell r="AX225">
            <v>0</v>
          </cell>
          <cell r="AY225"/>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V225" t="str">
            <v>Ontario Clean Water Agency P4P Conservation Fund Pilot Program2016Current year savings</v>
          </cell>
        </row>
        <row r="226">
          <cell r="L226"/>
          <cell r="M226"/>
          <cell r="N226"/>
          <cell r="O226"/>
          <cell r="P226"/>
          <cell r="Q226"/>
          <cell r="R226"/>
          <cell r="S226">
            <v>0</v>
          </cell>
          <cell r="T226"/>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Q226"/>
          <cell r="AR226"/>
          <cell r="AS226"/>
          <cell r="AT226"/>
          <cell r="AU226"/>
          <cell r="AV226"/>
          <cell r="AW226"/>
          <cell r="AX226">
            <v>0</v>
          </cell>
          <cell r="AY226"/>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V226" t="str">
            <v>Strategic Energy Group Conservation Fund Pilot Program2016Current year savings</v>
          </cell>
        </row>
        <row r="227">
          <cell r="L227"/>
          <cell r="M227"/>
          <cell r="N227"/>
          <cell r="O227"/>
          <cell r="P227"/>
          <cell r="Q227"/>
          <cell r="R227"/>
          <cell r="S227">
            <v>0</v>
          </cell>
          <cell r="T227"/>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Q227"/>
          <cell r="AR227"/>
          <cell r="AS227"/>
          <cell r="AT227"/>
          <cell r="AU227"/>
          <cell r="AV227"/>
          <cell r="AW227"/>
          <cell r="AX227">
            <v>0</v>
          </cell>
          <cell r="AY227"/>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V227" t="str">
            <v>Social Benchmarking Conservation Fund Pilot Program2016Current year savings</v>
          </cell>
        </row>
        <row r="228">
          <cell r="L228"/>
          <cell r="M228"/>
          <cell r="N228"/>
          <cell r="O228"/>
          <cell r="P228"/>
          <cell r="Q228"/>
          <cell r="R228"/>
          <cell r="S228">
            <v>0</v>
          </cell>
          <cell r="T228"/>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Q228"/>
          <cell r="AR228"/>
          <cell r="AS228"/>
          <cell r="AT228"/>
          <cell r="AU228"/>
          <cell r="AV228"/>
          <cell r="AW228"/>
          <cell r="AX228">
            <v>0</v>
          </cell>
          <cell r="AY228"/>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V228" t="str">
            <v>Appliance Retirement Initiative2016Current year savings</v>
          </cell>
        </row>
        <row r="229">
          <cell r="L229"/>
          <cell r="M229"/>
          <cell r="N229"/>
          <cell r="O229"/>
          <cell r="P229"/>
          <cell r="Q229"/>
          <cell r="R229"/>
          <cell r="S229">
            <v>0</v>
          </cell>
          <cell r="T229"/>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Q229"/>
          <cell r="AR229"/>
          <cell r="AS229"/>
          <cell r="AT229"/>
          <cell r="AU229"/>
          <cell r="AV229"/>
          <cell r="AW229"/>
          <cell r="AX229">
            <v>0</v>
          </cell>
          <cell r="AY229"/>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V229" t="str">
            <v>Coupon Initiative2016Current year savings</v>
          </cell>
        </row>
        <row r="230">
          <cell r="L230"/>
          <cell r="M230"/>
          <cell r="N230"/>
          <cell r="O230"/>
          <cell r="P230"/>
          <cell r="Q230"/>
          <cell r="R230"/>
          <cell r="S230">
            <v>0</v>
          </cell>
          <cell r="T230"/>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Q230"/>
          <cell r="AR230"/>
          <cell r="AS230"/>
          <cell r="AT230"/>
          <cell r="AU230"/>
          <cell r="AV230"/>
          <cell r="AW230"/>
          <cell r="AX230">
            <v>0</v>
          </cell>
          <cell r="AY230"/>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V230" t="str">
            <v>Bi-Annual Retailer Event Initiative2016Current year savings</v>
          </cell>
        </row>
        <row r="231">
          <cell r="L231"/>
          <cell r="M231"/>
          <cell r="N231"/>
          <cell r="O231"/>
          <cell r="P231"/>
          <cell r="Q231"/>
          <cell r="R231"/>
          <cell r="S231">
            <v>0</v>
          </cell>
          <cell r="T231"/>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Q231"/>
          <cell r="AR231"/>
          <cell r="AS231"/>
          <cell r="AT231"/>
          <cell r="AU231"/>
          <cell r="AV231"/>
          <cell r="AW231"/>
          <cell r="AX231">
            <v>0</v>
          </cell>
          <cell r="AY231"/>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V231" t="str">
            <v>HVAC Incentives Initiative2016Current year savings</v>
          </cell>
        </row>
        <row r="232">
          <cell r="L232"/>
          <cell r="M232"/>
          <cell r="N232"/>
          <cell r="O232"/>
          <cell r="P232"/>
          <cell r="Q232"/>
          <cell r="R232"/>
          <cell r="S232">
            <v>0</v>
          </cell>
          <cell r="T232"/>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Q232"/>
          <cell r="AR232"/>
          <cell r="AS232"/>
          <cell r="AT232"/>
          <cell r="AU232"/>
          <cell r="AV232"/>
          <cell r="AW232"/>
          <cell r="AX232">
            <v>0</v>
          </cell>
          <cell r="AY232"/>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V232" t="str">
            <v>Residential New Construction and Major Renovation Initiative2016Current year savings</v>
          </cell>
        </row>
        <row r="233">
          <cell r="L233"/>
          <cell r="M233"/>
          <cell r="N233"/>
          <cell r="O233"/>
          <cell r="P233"/>
          <cell r="Q233"/>
          <cell r="R233"/>
          <cell r="S233">
            <v>0</v>
          </cell>
          <cell r="T233"/>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Q233"/>
          <cell r="AR233"/>
          <cell r="AS233"/>
          <cell r="AT233"/>
          <cell r="AU233"/>
          <cell r="AV233"/>
          <cell r="AW233"/>
          <cell r="AX233">
            <v>0</v>
          </cell>
          <cell r="AY233"/>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V233" t="str">
            <v>Energy Audit Initiative2016Current year savings</v>
          </cell>
        </row>
        <row r="234">
          <cell r="L234"/>
          <cell r="M234"/>
          <cell r="N234"/>
          <cell r="O234"/>
          <cell r="P234"/>
          <cell r="Q234"/>
          <cell r="R234"/>
          <cell r="S234">
            <v>0</v>
          </cell>
          <cell r="T234"/>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Q234"/>
          <cell r="AR234"/>
          <cell r="AS234"/>
          <cell r="AT234"/>
          <cell r="AU234"/>
          <cell r="AV234"/>
          <cell r="AW234"/>
          <cell r="AX234">
            <v>0</v>
          </cell>
          <cell r="AY234"/>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V234" t="str">
            <v>Efficiency:  Equipment Replacement Incentive Initiative2016Current year savings</v>
          </cell>
        </row>
        <row r="235">
          <cell r="L235"/>
          <cell r="M235"/>
          <cell r="N235"/>
          <cell r="O235"/>
          <cell r="P235"/>
          <cell r="Q235"/>
          <cell r="R235"/>
          <cell r="S235">
            <v>0</v>
          </cell>
          <cell r="T235"/>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Q235"/>
          <cell r="AR235"/>
          <cell r="AS235"/>
          <cell r="AT235"/>
          <cell r="AU235"/>
          <cell r="AV235"/>
          <cell r="AW235"/>
          <cell r="AX235">
            <v>0</v>
          </cell>
          <cell r="AY235"/>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V235" t="str">
            <v>Direct Install Lighting and Water Heating Initiative2016Current year savings</v>
          </cell>
        </row>
        <row r="236">
          <cell r="L236"/>
          <cell r="M236"/>
          <cell r="N236"/>
          <cell r="O236"/>
          <cell r="P236"/>
          <cell r="Q236"/>
          <cell r="R236"/>
          <cell r="S236">
            <v>0</v>
          </cell>
          <cell r="T236"/>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Q236"/>
          <cell r="AR236"/>
          <cell r="AS236"/>
          <cell r="AT236"/>
          <cell r="AU236"/>
          <cell r="AV236"/>
          <cell r="AW236"/>
          <cell r="AX236">
            <v>0</v>
          </cell>
          <cell r="AY236"/>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V236" t="str">
            <v>New Construction and Major Renovation Initiative2016Current year savings</v>
          </cell>
        </row>
        <row r="237">
          <cell r="L237"/>
          <cell r="M237"/>
          <cell r="N237"/>
          <cell r="O237"/>
          <cell r="P237"/>
          <cell r="Q237"/>
          <cell r="R237"/>
          <cell r="S237">
            <v>0</v>
          </cell>
          <cell r="T237"/>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Q237"/>
          <cell r="AR237"/>
          <cell r="AS237"/>
          <cell r="AT237"/>
          <cell r="AU237"/>
          <cell r="AV237"/>
          <cell r="AW237"/>
          <cell r="AX237">
            <v>0</v>
          </cell>
          <cell r="AY237"/>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V237" t="str">
            <v>Existing Building Commissioning Incentive Initiative2016Current year savings</v>
          </cell>
        </row>
        <row r="238">
          <cell r="L238"/>
          <cell r="M238"/>
          <cell r="N238"/>
          <cell r="O238"/>
          <cell r="P238"/>
          <cell r="Q238"/>
          <cell r="R238"/>
          <cell r="S238">
            <v>0</v>
          </cell>
          <cell r="T238"/>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Q238"/>
          <cell r="AR238"/>
          <cell r="AS238"/>
          <cell r="AT238"/>
          <cell r="AU238"/>
          <cell r="AV238"/>
          <cell r="AW238"/>
          <cell r="AX238">
            <v>0</v>
          </cell>
          <cell r="AY238"/>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V238" t="str">
            <v>Process and Systems Upgrades Initiatives - Project Incentive Initiative2016Current year savings</v>
          </cell>
        </row>
        <row r="239">
          <cell r="L239"/>
          <cell r="M239"/>
          <cell r="N239"/>
          <cell r="O239"/>
          <cell r="P239"/>
          <cell r="Q239"/>
          <cell r="R239"/>
          <cell r="S239">
            <v>0</v>
          </cell>
          <cell r="T239"/>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Q239"/>
          <cell r="AR239"/>
          <cell r="AS239"/>
          <cell r="AT239"/>
          <cell r="AU239"/>
          <cell r="AV239"/>
          <cell r="AW239"/>
          <cell r="AX239">
            <v>0</v>
          </cell>
          <cell r="AY239"/>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V239" t="str">
            <v>Process and Systems Upgrades Initiatives - Energy Manager Initiative2016Current year savings</v>
          </cell>
        </row>
        <row r="240">
          <cell r="L240"/>
          <cell r="M240"/>
          <cell r="N240"/>
          <cell r="O240"/>
          <cell r="P240"/>
          <cell r="Q240"/>
          <cell r="R240"/>
          <cell r="S240">
            <v>0</v>
          </cell>
          <cell r="T240"/>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Q240"/>
          <cell r="AR240"/>
          <cell r="AS240"/>
          <cell r="AT240"/>
          <cell r="AU240"/>
          <cell r="AV240"/>
          <cell r="AW240"/>
          <cell r="AX240">
            <v>0</v>
          </cell>
          <cell r="AY240"/>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V240" t="str">
            <v>Process and Systems Upgrades Initiatives - Monitoring and Targeting Initiative2016Current year savings</v>
          </cell>
        </row>
        <row r="241">
          <cell r="L241"/>
          <cell r="M241"/>
          <cell r="N241"/>
          <cell r="O241"/>
          <cell r="P241"/>
          <cell r="Q241"/>
          <cell r="R241"/>
          <cell r="S241">
            <v>0</v>
          </cell>
          <cell r="T241"/>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Q241"/>
          <cell r="AR241"/>
          <cell r="AS241"/>
          <cell r="AT241"/>
          <cell r="AU241"/>
          <cell r="AV241"/>
          <cell r="AW241"/>
          <cell r="AX241">
            <v>0</v>
          </cell>
          <cell r="AY241"/>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V241" t="str">
            <v>Low Income Initiative2016Current year savings</v>
          </cell>
        </row>
        <row r="242">
          <cell r="L242"/>
          <cell r="M242"/>
          <cell r="N242"/>
          <cell r="O242"/>
          <cell r="P242"/>
          <cell r="Q242"/>
          <cell r="R242"/>
          <cell r="S242">
            <v>0</v>
          </cell>
          <cell r="T242"/>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Q242"/>
          <cell r="AR242"/>
          <cell r="AS242"/>
          <cell r="AT242"/>
          <cell r="AU242"/>
          <cell r="AV242"/>
          <cell r="AW242"/>
          <cell r="AX242">
            <v>0</v>
          </cell>
          <cell r="AY242"/>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V242" t="str">
            <v>Aboriginal Conservation Program2016Current year savings</v>
          </cell>
        </row>
        <row r="243">
          <cell r="L243"/>
          <cell r="M243"/>
          <cell r="N243"/>
          <cell r="O243"/>
          <cell r="P243"/>
          <cell r="Q243"/>
          <cell r="R243"/>
          <cell r="S243">
            <v>0</v>
          </cell>
          <cell r="T243"/>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Q243"/>
          <cell r="AR243"/>
          <cell r="AS243"/>
          <cell r="AT243"/>
          <cell r="AU243"/>
          <cell r="AV243"/>
          <cell r="AW243"/>
          <cell r="AX243">
            <v>0</v>
          </cell>
          <cell r="AY243"/>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V243" t="str">
            <v>Program Enabled Savings2016Current year savings</v>
          </cell>
        </row>
        <row r="244">
          <cell r="L244"/>
          <cell r="M244"/>
          <cell r="N244"/>
          <cell r="O244"/>
          <cell r="P244"/>
          <cell r="Q244"/>
          <cell r="R244"/>
          <cell r="S244">
            <v>0</v>
          </cell>
          <cell r="T244"/>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Q244"/>
          <cell r="AR244"/>
          <cell r="AS244"/>
          <cell r="AT244"/>
          <cell r="AU244"/>
          <cell r="AV244"/>
          <cell r="AW244"/>
          <cell r="AX244">
            <v>0</v>
          </cell>
          <cell r="AY244"/>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V244" t="str">
            <v>Appliance Exchange2011Current year savings</v>
          </cell>
        </row>
        <row r="245">
          <cell r="L245"/>
          <cell r="M245"/>
          <cell r="N245"/>
          <cell r="O245"/>
          <cell r="P245"/>
          <cell r="Q245"/>
          <cell r="R245"/>
          <cell r="S245">
            <v>0</v>
          </cell>
          <cell r="T245"/>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Q245"/>
          <cell r="AR245"/>
          <cell r="AS245"/>
          <cell r="AT245"/>
          <cell r="AU245"/>
          <cell r="AV245"/>
          <cell r="AW245"/>
          <cell r="AX245">
            <v>0</v>
          </cell>
          <cell r="AY245"/>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V245" t="str">
            <v>Appliance Retirement2011Current year savings</v>
          </cell>
        </row>
        <row r="246">
          <cell r="L246"/>
          <cell r="M246"/>
          <cell r="N246"/>
          <cell r="O246"/>
          <cell r="P246"/>
          <cell r="Q246"/>
          <cell r="R246"/>
          <cell r="S246">
            <v>7.6260277879581722</v>
          </cell>
          <cell r="T246"/>
          <cell r="U246">
            <v>4.3855720220687031</v>
          </cell>
          <cell r="V246">
            <v>0.62367015659605463</v>
          </cell>
          <cell r="W246">
            <v>0.62341073998285645</v>
          </cell>
          <cell r="X246">
            <v>0.62341073998285645</v>
          </cell>
          <cell r="Y246">
            <v>0.57863562388327272</v>
          </cell>
          <cell r="Z246">
            <v>0.57863562388327272</v>
          </cell>
          <cell r="AA246">
            <v>0.4883899166897317</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Q246"/>
          <cell r="AR246"/>
          <cell r="AS246"/>
          <cell r="AT246"/>
          <cell r="AU246"/>
          <cell r="AV246"/>
          <cell r="AW246"/>
          <cell r="AX246">
            <v>119575.09889143193</v>
          </cell>
          <cell r="AY246"/>
          <cell r="AZ246">
            <v>49591.312573665789</v>
          </cell>
          <cell r="BA246">
            <v>17856.227266042519</v>
          </cell>
          <cell r="BB246">
            <v>15718.337609961249</v>
          </cell>
          <cell r="BC246">
            <v>15718.337609961249</v>
          </cell>
          <cell r="BD246">
            <v>11608.652521650871</v>
          </cell>
          <cell r="BE246">
            <v>11608.652521650871</v>
          </cell>
          <cell r="BF246">
            <v>10547.706260691368</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V246" t="str">
            <v>Bi-Annual Retailer Event2011Current year savings</v>
          </cell>
        </row>
        <row r="247">
          <cell r="L247"/>
          <cell r="M247"/>
          <cell r="N247"/>
          <cell r="O247"/>
          <cell r="P247"/>
          <cell r="Q247"/>
          <cell r="R247"/>
          <cell r="S247">
            <v>0.37221550973323309</v>
          </cell>
          <cell r="T247"/>
          <cell r="U247">
            <v>0.11687930343246912</v>
          </cell>
          <cell r="V247">
            <v>4.8561901903214501E-2</v>
          </cell>
          <cell r="W247">
            <v>4.8548902314714482E-2</v>
          </cell>
          <cell r="X247">
            <v>4.8548902314714482E-2</v>
          </cell>
          <cell r="Y247">
            <v>4.6316638405588098E-2</v>
          </cell>
          <cell r="Z247">
            <v>4.6316638405588098E-2</v>
          </cell>
          <cell r="AA247">
            <v>4.6214425937273172E-2</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Q247"/>
          <cell r="AR247"/>
          <cell r="AS247"/>
          <cell r="AT247"/>
          <cell r="AU247"/>
          <cell r="AV247"/>
          <cell r="AW247"/>
          <cell r="AX247">
            <v>7075.345476799157</v>
          </cell>
          <cell r="AY247"/>
          <cell r="AZ247">
            <v>1560.8759725265793</v>
          </cell>
          <cell r="BA247">
            <v>1311.3096585568605</v>
          </cell>
          <cell r="BB247">
            <v>1204.1781782523283</v>
          </cell>
          <cell r="BC247">
            <v>1204.1781782523283</v>
          </cell>
          <cell r="BD247">
            <v>999.2897826509278</v>
          </cell>
          <cell r="BE247">
            <v>999.2897826509278</v>
          </cell>
          <cell r="BF247">
            <v>998.08815279556416</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V247" t="str">
            <v>Bi-Annual Retailer Event2011Adjustment</v>
          </cell>
        </row>
        <row r="248">
          <cell r="L248"/>
          <cell r="M248"/>
          <cell r="N248"/>
          <cell r="O248"/>
          <cell r="P248"/>
          <cell r="Q248"/>
          <cell r="R248"/>
          <cell r="S248">
            <v>5.6372190255598582</v>
          </cell>
          <cell r="T248"/>
          <cell r="U248">
            <v>3.7237641784607938</v>
          </cell>
          <cell r="V248">
            <v>0.45063487003204167</v>
          </cell>
          <cell r="W248">
            <v>0.45035719931005186</v>
          </cell>
          <cell r="X248">
            <v>0.45035719931005186</v>
          </cell>
          <cell r="Y248">
            <v>0.44151674242925931</v>
          </cell>
          <cell r="Z248">
            <v>0.44151674242925931</v>
          </cell>
          <cell r="AA248">
            <v>0.41932666595439466</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Q248"/>
          <cell r="AR248"/>
          <cell r="AS248"/>
          <cell r="AT248"/>
          <cell r="AU248"/>
          <cell r="AV248"/>
          <cell r="AW248"/>
          <cell r="AX248">
            <v>79770.055166072503</v>
          </cell>
          <cell r="AY248"/>
          <cell r="AZ248">
            <v>38445.369744446987</v>
          </cell>
          <cell r="BA248">
            <v>12416.771249942365</v>
          </cell>
          <cell r="BB248">
            <v>10128.446855369426</v>
          </cell>
          <cell r="BC248">
            <v>10128.446855369426</v>
          </cell>
          <cell r="BD248">
            <v>9317.0253118486999</v>
          </cell>
          <cell r="BE248">
            <v>9317.0253118486999</v>
          </cell>
          <cell r="BF248">
            <v>9056.1544139574144</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V248" t="str">
            <v>Conservation Instant Coupon Booklet2011Current year savings</v>
          </cell>
        </row>
        <row r="249">
          <cell r="L249"/>
          <cell r="M249"/>
          <cell r="N249"/>
          <cell r="O249"/>
          <cell r="P249"/>
          <cell r="Q249"/>
          <cell r="R249"/>
          <cell r="S249">
            <v>6.9142605360815304E-2</v>
          </cell>
          <cell r="T249"/>
          <cell r="U249">
            <v>3.8660333713684124E-2</v>
          </cell>
          <cell r="V249">
            <v>5.1103714702288826E-3</v>
          </cell>
          <cell r="W249">
            <v>5.1049809951494414E-3</v>
          </cell>
          <cell r="X249">
            <v>5.1049809951494414E-3</v>
          </cell>
          <cell r="Y249">
            <v>4.9724341927844676E-3</v>
          </cell>
          <cell r="Z249">
            <v>4.9724341927844676E-3</v>
          </cell>
          <cell r="AA249">
            <v>4.8814912564120704E-3</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Q249"/>
          <cell r="AR249"/>
          <cell r="AS249"/>
          <cell r="AT249"/>
          <cell r="AU249"/>
          <cell r="AV249"/>
          <cell r="AW249"/>
          <cell r="AX249">
            <v>1019.4137008364279</v>
          </cell>
          <cell r="AY249"/>
          <cell r="AZ249">
            <v>361.09124882561554</v>
          </cell>
          <cell r="BA249">
            <v>163.08369478835289</v>
          </cell>
          <cell r="BB249">
            <v>118.66001362302934</v>
          </cell>
          <cell r="BC249">
            <v>118.66001362302934</v>
          </cell>
          <cell r="BD249">
            <v>106.49420223862022</v>
          </cell>
          <cell r="BE249">
            <v>106.49420223862022</v>
          </cell>
          <cell r="BF249">
            <v>105.42505921447561</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V249" t="str">
            <v>Conservation Instant Coupon Booklet2011Adjustment</v>
          </cell>
        </row>
        <row r="250">
          <cell r="L250"/>
          <cell r="M250"/>
          <cell r="N250"/>
          <cell r="O250"/>
          <cell r="P250"/>
          <cell r="Q250"/>
          <cell r="R250"/>
          <cell r="S250">
            <v>0</v>
          </cell>
          <cell r="T250"/>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Q250"/>
          <cell r="AR250"/>
          <cell r="AS250"/>
          <cell r="AT250"/>
          <cell r="AU250"/>
          <cell r="AV250"/>
          <cell r="AW250"/>
          <cell r="AX250">
            <v>0</v>
          </cell>
          <cell r="AY250"/>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V250" t="str">
            <v>Appliance Exchange2013Current year savings</v>
          </cell>
        </row>
        <row r="251">
          <cell r="L251"/>
          <cell r="M251"/>
          <cell r="N251"/>
          <cell r="O251"/>
          <cell r="P251"/>
          <cell r="Q251"/>
          <cell r="R251"/>
          <cell r="S251">
            <v>0</v>
          </cell>
          <cell r="T251"/>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Q251"/>
          <cell r="AR251"/>
          <cell r="AS251"/>
          <cell r="AT251"/>
          <cell r="AU251"/>
          <cell r="AV251"/>
          <cell r="AW251"/>
          <cell r="AX251">
            <v>0</v>
          </cell>
          <cell r="AY251"/>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V251" t="str">
            <v>Appliance Exchange2012Current year savings</v>
          </cell>
        </row>
        <row r="252">
          <cell r="L252"/>
          <cell r="M252"/>
          <cell r="N252"/>
          <cell r="O252"/>
          <cell r="P252"/>
          <cell r="Q252"/>
          <cell r="R252"/>
          <cell r="S252">
            <v>28.211692833054439</v>
          </cell>
          <cell r="T252"/>
          <cell r="U252">
            <v>28.211692833054439</v>
          </cell>
          <cell r="V252">
            <v>24.820897602813524</v>
          </cell>
          <cell r="W252">
            <v>24.820897602813524</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Q252"/>
          <cell r="AR252"/>
          <cell r="AS252"/>
          <cell r="AT252"/>
          <cell r="AU252"/>
          <cell r="AV252"/>
          <cell r="AW252"/>
          <cell r="AX252">
            <v>87819.115629882566</v>
          </cell>
          <cell r="AY252"/>
          <cell r="AZ252">
            <v>87819.115629882566</v>
          </cell>
          <cell r="BA252">
            <v>65522.695254192127</v>
          </cell>
          <cell r="BB252">
            <v>65522.695254192127</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V252" t="str">
            <v>Direct Install Lighting2011Current year savings</v>
          </cell>
        </row>
        <row r="253">
          <cell r="L253"/>
          <cell r="M253"/>
          <cell r="N253"/>
          <cell r="O253"/>
          <cell r="P253"/>
          <cell r="Q253"/>
          <cell r="R253"/>
          <cell r="S253">
            <v>0.24886570497181143</v>
          </cell>
          <cell r="T253"/>
          <cell r="U253">
            <v>0.24886570497181143</v>
          </cell>
          <cell r="V253">
            <v>0.24886570497181143</v>
          </cell>
          <cell r="W253">
            <v>0.24886570497181143</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Q253"/>
          <cell r="AR253"/>
          <cell r="AS253"/>
          <cell r="AT253"/>
          <cell r="AU253"/>
          <cell r="AV253"/>
          <cell r="AW253"/>
          <cell r="AX253">
            <v>607.68510311357647</v>
          </cell>
          <cell r="AY253"/>
          <cell r="AZ253">
            <v>607.68510311357647</v>
          </cell>
          <cell r="BA253">
            <v>607.68510311357647</v>
          </cell>
          <cell r="BB253">
            <v>607.68510311357647</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V253" t="str">
            <v>Direct Install Lighting2011Adjustment</v>
          </cell>
        </row>
        <row r="254">
          <cell r="L254"/>
          <cell r="M254"/>
          <cell r="N254"/>
          <cell r="O254"/>
          <cell r="P254"/>
          <cell r="Q254"/>
          <cell r="R254"/>
          <cell r="S254">
            <v>78.392313999999999</v>
          </cell>
          <cell r="T254"/>
          <cell r="U254">
            <v>78.392313999999999</v>
          </cell>
          <cell r="V254">
            <v>78.392313999999999</v>
          </cell>
          <cell r="W254">
            <v>78.392313999999999</v>
          </cell>
          <cell r="X254">
            <v>78.392313999999999</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Q254"/>
          <cell r="AR254"/>
          <cell r="AS254"/>
          <cell r="AT254"/>
          <cell r="AU254"/>
          <cell r="AV254"/>
          <cell r="AW254"/>
          <cell r="AX254">
            <v>455514.21895980003</v>
          </cell>
          <cell r="AY254"/>
          <cell r="AZ254">
            <v>455514.21895980003</v>
          </cell>
          <cell r="BA254">
            <v>455514.21895980003</v>
          </cell>
          <cell r="BB254">
            <v>455514.21895980003</v>
          </cell>
          <cell r="BC254">
            <v>455514.21895980003</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V254" t="str">
            <v>Electricity Retrofit Incentive Program2011Current year savings</v>
          </cell>
        </row>
        <row r="255">
          <cell r="L255"/>
          <cell r="M255"/>
          <cell r="N255"/>
          <cell r="O255"/>
          <cell r="P255"/>
          <cell r="Q255"/>
          <cell r="R255"/>
          <cell r="S255">
            <v>0</v>
          </cell>
          <cell r="T255"/>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Q255"/>
          <cell r="AR255"/>
          <cell r="AS255"/>
          <cell r="AT255"/>
          <cell r="AU255"/>
          <cell r="AV255"/>
          <cell r="AW255"/>
          <cell r="AX255">
            <v>0</v>
          </cell>
          <cell r="AY255"/>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V255" t="str">
            <v>Appliance Retirement2012Current year savings</v>
          </cell>
        </row>
        <row r="256">
          <cell r="L256"/>
          <cell r="M256"/>
          <cell r="N256"/>
          <cell r="O256"/>
          <cell r="P256"/>
          <cell r="Q256"/>
          <cell r="R256"/>
          <cell r="S256">
            <v>5.6697360392609832</v>
          </cell>
          <cell r="T256"/>
          <cell r="U256">
            <v>5.6488025974800182</v>
          </cell>
          <cell r="V256">
            <v>3.6429750993746555</v>
          </cell>
          <cell r="W256">
            <v>1.4252746929512032</v>
          </cell>
          <cell r="X256">
            <v>1.4251495512285106</v>
          </cell>
          <cell r="Y256">
            <v>1.4251495512285106</v>
          </cell>
          <cell r="Z256">
            <v>1.4006929322586306</v>
          </cell>
          <cell r="AA256">
            <v>1.4006929322586306</v>
          </cell>
          <cell r="AB256">
            <v>1.3658918130553419</v>
          </cell>
          <cell r="AC256">
            <v>0.3832428964375808</v>
          </cell>
          <cell r="AD256">
            <v>0.3832428964375808</v>
          </cell>
          <cell r="AE256">
            <v>0.3832428964375808</v>
          </cell>
          <cell r="AF256">
            <v>0.3832428964375808</v>
          </cell>
          <cell r="AG256">
            <v>0</v>
          </cell>
          <cell r="AH256">
            <v>0</v>
          </cell>
          <cell r="AI256">
            <v>0</v>
          </cell>
          <cell r="AJ256">
            <v>0</v>
          </cell>
          <cell r="AK256">
            <v>0</v>
          </cell>
          <cell r="AL256">
            <v>0</v>
          </cell>
          <cell r="AM256">
            <v>0</v>
          </cell>
          <cell r="AN256">
            <v>0</v>
          </cell>
          <cell r="AO256">
            <v>0</v>
          </cell>
          <cell r="AQ256"/>
          <cell r="AR256"/>
          <cell r="AS256"/>
          <cell r="AT256"/>
          <cell r="AU256"/>
          <cell r="AV256"/>
          <cell r="AW256"/>
          <cell r="AX256">
            <v>88217.825754474223</v>
          </cell>
          <cell r="AY256"/>
          <cell r="AZ256">
            <v>88034.448804472951</v>
          </cell>
          <cell r="BA256">
            <v>44714.800841565535</v>
          </cell>
          <cell r="BB256">
            <v>33184.214592340846</v>
          </cell>
          <cell r="BC256">
            <v>32152.903639698998</v>
          </cell>
          <cell r="BD256">
            <v>32152.903639698998</v>
          </cell>
          <cell r="BE256">
            <v>29908.152290144386</v>
          </cell>
          <cell r="BF256">
            <v>29908.152290144386</v>
          </cell>
          <cell r="BG256">
            <v>29499.023496718764</v>
          </cell>
          <cell r="BH256">
            <v>8276.8569947528485</v>
          </cell>
          <cell r="BI256">
            <v>8276.8569947528485</v>
          </cell>
          <cell r="BJ256">
            <v>8276.8569947528485</v>
          </cell>
          <cell r="BK256">
            <v>8276.8569947528485</v>
          </cell>
          <cell r="BL256">
            <v>0</v>
          </cell>
          <cell r="BM256">
            <v>0</v>
          </cell>
          <cell r="BN256">
            <v>0</v>
          </cell>
          <cell r="BO256">
            <v>0</v>
          </cell>
          <cell r="BP256">
            <v>0</v>
          </cell>
          <cell r="BQ256">
            <v>0</v>
          </cell>
          <cell r="BR256">
            <v>0</v>
          </cell>
          <cell r="BS256">
            <v>0</v>
          </cell>
          <cell r="BT256">
            <v>0</v>
          </cell>
          <cell r="BV256" t="str">
            <v>Bi-Annual Retailer Event2012Current year savings</v>
          </cell>
        </row>
        <row r="257">
          <cell r="L257"/>
          <cell r="M257"/>
          <cell r="N257"/>
          <cell r="O257"/>
          <cell r="P257"/>
          <cell r="Q257"/>
          <cell r="R257"/>
          <cell r="S257">
            <v>1.2929165620527046</v>
          </cell>
          <cell r="T257"/>
          <cell r="U257">
            <v>1.2902172498230537</v>
          </cell>
          <cell r="V257">
            <v>1.2902172498230537</v>
          </cell>
          <cell r="W257">
            <v>2.373314428805964E-2</v>
          </cell>
          <cell r="X257">
            <v>2.371679961942633E-2</v>
          </cell>
          <cell r="Y257">
            <v>2.371679961942633E-2</v>
          </cell>
          <cell r="Z257">
            <v>2.286277888124677E-2</v>
          </cell>
          <cell r="AA257">
            <v>2.286277888124677E-2</v>
          </cell>
          <cell r="AB257">
            <v>2.1355643797639781E-2</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Q257"/>
          <cell r="AR257"/>
          <cell r="AS257"/>
          <cell r="AT257"/>
          <cell r="AU257"/>
          <cell r="AV257"/>
          <cell r="AW257"/>
          <cell r="AX257">
            <v>4284.4437856460436</v>
          </cell>
          <cell r="AY257"/>
          <cell r="AZ257">
            <v>4260.7978105143029</v>
          </cell>
          <cell r="BA257">
            <v>4260.7978105143029</v>
          </cell>
          <cell r="BB257">
            <v>692.01887605911634</v>
          </cell>
          <cell r="BC257">
            <v>557.3201088041792</v>
          </cell>
          <cell r="BD257">
            <v>557.3201088041792</v>
          </cell>
          <cell r="BE257">
            <v>478.93379518751851</v>
          </cell>
          <cell r="BF257">
            <v>478.93379518751851</v>
          </cell>
          <cell r="BG257">
            <v>461.21561909428306</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V257" t="str">
            <v>Conservation Instant Coupon Booklet2012Current year savings</v>
          </cell>
        </row>
        <row r="258">
          <cell r="L258"/>
          <cell r="M258"/>
          <cell r="N258"/>
          <cell r="O258"/>
          <cell r="P258"/>
          <cell r="Q258"/>
          <cell r="R258"/>
          <cell r="S258">
            <v>50.76648620800502</v>
          </cell>
          <cell r="T258"/>
          <cell r="U258">
            <v>50.76648620800502</v>
          </cell>
          <cell r="V258">
            <v>50.76648620800502</v>
          </cell>
          <cell r="W258">
            <v>47.950717378927372</v>
          </cell>
          <cell r="X258">
            <v>47.950717378927372</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Q258"/>
          <cell r="AR258"/>
          <cell r="AS258"/>
          <cell r="AT258"/>
          <cell r="AU258"/>
          <cell r="AV258"/>
          <cell r="AW258"/>
          <cell r="AX258">
            <v>205740.25369164796</v>
          </cell>
          <cell r="AY258"/>
          <cell r="AZ258">
            <v>205740.25369164796</v>
          </cell>
          <cell r="BA258">
            <v>205740.25369164796</v>
          </cell>
          <cell r="BB258">
            <v>178188.56889860189</v>
          </cell>
          <cell r="BC258">
            <v>178188.56889860189</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V258" t="str">
            <v>Direct Install Lighting2012Current year savings</v>
          </cell>
        </row>
        <row r="259">
          <cell r="L259"/>
          <cell r="M259"/>
          <cell r="N259"/>
          <cell r="O259"/>
          <cell r="P259"/>
          <cell r="Q259"/>
          <cell r="R259"/>
          <cell r="S259">
            <v>0</v>
          </cell>
          <cell r="T259"/>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Q259"/>
          <cell r="AR259"/>
          <cell r="AS259"/>
          <cell r="AT259"/>
          <cell r="AU259"/>
          <cell r="AV259"/>
          <cell r="AW259"/>
          <cell r="AX259">
            <v>0</v>
          </cell>
          <cell r="AY259"/>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V259" t="str">
            <v>Energy Managers2012Adjustment</v>
          </cell>
        </row>
        <row r="260">
          <cell r="L260"/>
          <cell r="M260"/>
          <cell r="N260"/>
          <cell r="O260"/>
          <cell r="P260"/>
          <cell r="Q260"/>
          <cell r="R260"/>
          <cell r="S260">
            <v>0.74653743393006278</v>
          </cell>
          <cell r="T260"/>
          <cell r="U260">
            <v>0.74653743393006278</v>
          </cell>
          <cell r="V260">
            <v>0.74653743393006278</v>
          </cell>
          <cell r="W260">
            <v>0.74653743393006278</v>
          </cell>
          <cell r="X260">
            <v>0.74653743393006278</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Q260"/>
          <cell r="AR260"/>
          <cell r="AS260"/>
          <cell r="AT260"/>
          <cell r="AU260"/>
          <cell r="AV260"/>
          <cell r="AW260"/>
          <cell r="AX260">
            <v>723.27255274789718</v>
          </cell>
          <cell r="AY260"/>
          <cell r="AZ260">
            <v>723.27255274789718</v>
          </cell>
          <cell r="BA260">
            <v>723.27255274789718</v>
          </cell>
          <cell r="BB260">
            <v>723.27255274789718</v>
          </cell>
          <cell r="BC260">
            <v>723.27255274789718</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V260" t="str">
            <v>High Performance New Construction2012Current year savings</v>
          </cell>
        </row>
        <row r="261">
          <cell r="L261"/>
          <cell r="M261"/>
          <cell r="N261"/>
          <cell r="O261"/>
          <cell r="P261"/>
          <cell r="Q261"/>
          <cell r="R261"/>
          <cell r="S261">
            <v>4.8324233198072744</v>
          </cell>
          <cell r="T261"/>
          <cell r="U261">
            <v>3.4050432443618792</v>
          </cell>
          <cell r="V261">
            <v>2.5870022475719465</v>
          </cell>
          <cell r="W261">
            <v>2.3311322098597893</v>
          </cell>
          <cell r="X261">
            <v>2.3311322098597893</v>
          </cell>
          <cell r="Y261">
            <v>2.3311322098597893</v>
          </cell>
          <cell r="Z261">
            <v>2.3311322098597893</v>
          </cell>
          <cell r="AA261">
            <v>0.60692629870027315</v>
          </cell>
          <cell r="AB261">
            <v>0.52397996187210083</v>
          </cell>
          <cell r="AC261">
            <v>0.52397996187210083</v>
          </cell>
          <cell r="AD261">
            <v>0.52397996187210083</v>
          </cell>
          <cell r="AE261">
            <v>0.52397996187210083</v>
          </cell>
          <cell r="AF261">
            <v>0.52397996187210083</v>
          </cell>
          <cell r="AG261">
            <v>0.34344443678855896</v>
          </cell>
          <cell r="AH261">
            <v>0</v>
          </cell>
          <cell r="AI261">
            <v>0</v>
          </cell>
          <cell r="AJ261">
            <v>0</v>
          </cell>
          <cell r="AK261">
            <v>0</v>
          </cell>
          <cell r="AL261">
            <v>0</v>
          </cell>
          <cell r="AM261">
            <v>0</v>
          </cell>
          <cell r="AN261">
            <v>0</v>
          </cell>
          <cell r="AO261">
            <v>0</v>
          </cell>
          <cell r="AQ261"/>
          <cell r="AR261"/>
          <cell r="AS261"/>
          <cell r="AT261"/>
          <cell r="AU261"/>
          <cell r="AV261"/>
          <cell r="AW261"/>
          <cell r="AX261">
            <v>47672.880661010742</v>
          </cell>
          <cell r="AY261"/>
          <cell r="AZ261">
            <v>20046.83665466309</v>
          </cell>
          <cell r="BA261">
            <v>19282.836654663086</v>
          </cell>
          <cell r="BB261">
            <v>17172.856628417969</v>
          </cell>
          <cell r="BC261">
            <v>17172.856628417969</v>
          </cell>
          <cell r="BD261">
            <v>17172.856628417969</v>
          </cell>
          <cell r="BE261">
            <v>17172.856628417969</v>
          </cell>
          <cell r="BF261">
            <v>3672.8566284179688</v>
          </cell>
          <cell r="BG261">
            <v>2988.8566284179688</v>
          </cell>
          <cell r="BH261">
            <v>2988.8566284179688</v>
          </cell>
          <cell r="BI261">
            <v>2988.8566284179688</v>
          </cell>
          <cell r="BJ261">
            <v>2988.8566284179688</v>
          </cell>
          <cell r="BK261">
            <v>2988.8566284179688</v>
          </cell>
          <cell r="BL261">
            <v>2532</v>
          </cell>
          <cell r="BM261">
            <v>0</v>
          </cell>
          <cell r="BN261">
            <v>0</v>
          </cell>
          <cell r="BO261">
            <v>0</v>
          </cell>
          <cell r="BP261">
            <v>0</v>
          </cell>
          <cell r="BQ261">
            <v>0</v>
          </cell>
          <cell r="BR261">
            <v>0</v>
          </cell>
          <cell r="BS261">
            <v>0</v>
          </cell>
          <cell r="BT261">
            <v>0</v>
          </cell>
          <cell r="BV261" t="str">
            <v>Home Assistance Program2012Current year savings</v>
          </cell>
        </row>
        <row r="262">
          <cell r="L262"/>
          <cell r="M262"/>
          <cell r="N262"/>
          <cell r="O262"/>
          <cell r="P262"/>
          <cell r="Q262"/>
          <cell r="R262"/>
          <cell r="S262">
            <v>196.03534226489899</v>
          </cell>
          <cell r="T262"/>
          <cell r="U262">
            <v>196.03534226489899</v>
          </cell>
          <cell r="V262">
            <v>196.03534226489899</v>
          </cell>
          <cell r="W262">
            <v>196.03534226489899</v>
          </cell>
          <cell r="X262">
            <v>196.03534226489899</v>
          </cell>
          <cell r="Y262">
            <v>196.03534226489899</v>
          </cell>
          <cell r="Z262">
            <v>196.03534226489899</v>
          </cell>
          <cell r="AA262">
            <v>196.03534226489899</v>
          </cell>
          <cell r="AB262">
            <v>196.03534226489899</v>
          </cell>
          <cell r="AC262">
            <v>196.03534226489899</v>
          </cell>
          <cell r="AD262">
            <v>196.03534226489899</v>
          </cell>
          <cell r="AE262">
            <v>148.71551862459938</v>
          </cell>
          <cell r="AF262">
            <v>0</v>
          </cell>
          <cell r="AG262">
            <v>0</v>
          </cell>
          <cell r="AH262">
            <v>0</v>
          </cell>
          <cell r="AI262">
            <v>0</v>
          </cell>
          <cell r="AJ262">
            <v>0</v>
          </cell>
          <cell r="AK262">
            <v>0</v>
          </cell>
          <cell r="AL262">
            <v>0</v>
          </cell>
          <cell r="AM262">
            <v>0</v>
          </cell>
          <cell r="AN262">
            <v>0</v>
          </cell>
          <cell r="AO262">
            <v>0</v>
          </cell>
          <cell r="AQ262"/>
          <cell r="AR262"/>
          <cell r="AS262"/>
          <cell r="AT262"/>
          <cell r="AU262"/>
          <cell r="AV262"/>
          <cell r="AW262"/>
          <cell r="AX262">
            <v>329402.44805685285</v>
          </cell>
          <cell r="AY262"/>
          <cell r="AZ262">
            <v>329402.44805685285</v>
          </cell>
          <cell r="BA262">
            <v>329402.44805685285</v>
          </cell>
          <cell r="BB262">
            <v>329402.44805685285</v>
          </cell>
          <cell r="BC262">
            <v>329402.44805685285</v>
          </cell>
          <cell r="BD262">
            <v>329402.44805685285</v>
          </cell>
          <cell r="BE262">
            <v>329402.44805685285</v>
          </cell>
          <cell r="BF262">
            <v>329402.44805685285</v>
          </cell>
          <cell r="BG262">
            <v>329402.44805685285</v>
          </cell>
          <cell r="BH262">
            <v>329402.44805685285</v>
          </cell>
          <cell r="BI262">
            <v>329402.44805685285</v>
          </cell>
          <cell r="BJ262">
            <v>287086.48659775191</v>
          </cell>
          <cell r="BK262">
            <v>0</v>
          </cell>
          <cell r="BL262">
            <v>0</v>
          </cell>
          <cell r="BM262">
            <v>0</v>
          </cell>
          <cell r="BN262">
            <v>0</v>
          </cell>
          <cell r="BO262">
            <v>0</v>
          </cell>
          <cell r="BP262">
            <v>0</v>
          </cell>
          <cell r="BQ262">
            <v>0</v>
          </cell>
          <cell r="BR262">
            <v>0</v>
          </cell>
          <cell r="BS262">
            <v>0</v>
          </cell>
          <cell r="BT262">
            <v>0</v>
          </cell>
          <cell r="BV262" t="str">
            <v>HVAC Incentives2012Current year savings</v>
          </cell>
        </row>
        <row r="263">
          <cell r="L263"/>
          <cell r="M263"/>
          <cell r="N263"/>
          <cell r="O263"/>
          <cell r="P263"/>
          <cell r="Q263"/>
          <cell r="R263"/>
          <cell r="S263">
            <v>0</v>
          </cell>
          <cell r="T263"/>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Q263"/>
          <cell r="AR263"/>
          <cell r="AS263"/>
          <cell r="AT263"/>
          <cell r="AU263"/>
          <cell r="AV263"/>
          <cell r="AW263"/>
          <cell r="AX263">
            <v>0</v>
          </cell>
          <cell r="AY263"/>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V263" t="str">
            <v>Appliance Exchange2014Current year savings</v>
          </cell>
        </row>
        <row r="264">
          <cell r="L264"/>
          <cell r="M264"/>
          <cell r="N264"/>
          <cell r="O264"/>
          <cell r="P264"/>
          <cell r="Q264"/>
          <cell r="R264"/>
          <cell r="S264">
            <v>0</v>
          </cell>
          <cell r="T264"/>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Q264"/>
          <cell r="AR264"/>
          <cell r="AS264"/>
          <cell r="AT264"/>
          <cell r="AU264"/>
          <cell r="AV264"/>
          <cell r="AW264"/>
          <cell r="AX264">
            <v>0</v>
          </cell>
          <cell r="AY264"/>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V264" t="str">
            <v>High Performance New Construction2011Adjustment</v>
          </cell>
        </row>
        <row r="265">
          <cell r="L265"/>
          <cell r="M265"/>
          <cell r="N265"/>
          <cell r="O265"/>
          <cell r="P265"/>
          <cell r="Q265"/>
          <cell r="R265"/>
          <cell r="S265">
            <v>29.461608114787534</v>
          </cell>
          <cell r="T265"/>
          <cell r="U265">
            <v>29.461608114787534</v>
          </cell>
          <cell r="V265">
            <v>29.461608114787534</v>
          </cell>
          <cell r="W265">
            <v>29.461608114787534</v>
          </cell>
          <cell r="X265">
            <v>29.461608114787534</v>
          </cell>
          <cell r="Y265">
            <v>29.461608114787534</v>
          </cell>
          <cell r="Z265">
            <v>29.461608114787534</v>
          </cell>
          <cell r="AA265">
            <v>29.461608114787534</v>
          </cell>
          <cell r="AB265">
            <v>29.461608114787534</v>
          </cell>
          <cell r="AC265">
            <v>29.461608114787534</v>
          </cell>
          <cell r="AD265">
            <v>29.461608114787534</v>
          </cell>
          <cell r="AE265">
            <v>29.461608114787534</v>
          </cell>
          <cell r="AF265">
            <v>29.461608114787534</v>
          </cell>
          <cell r="AG265">
            <v>29.461608114787534</v>
          </cell>
          <cell r="AH265">
            <v>29.461608114787534</v>
          </cell>
          <cell r="AI265">
            <v>29.461608114787534</v>
          </cell>
          <cell r="AJ265">
            <v>29.461608114787534</v>
          </cell>
          <cell r="AK265">
            <v>29.461608114787534</v>
          </cell>
          <cell r="AL265">
            <v>0</v>
          </cell>
          <cell r="AM265">
            <v>0</v>
          </cell>
          <cell r="AN265">
            <v>0</v>
          </cell>
          <cell r="AO265">
            <v>0</v>
          </cell>
          <cell r="AQ265"/>
          <cell r="AR265"/>
          <cell r="AS265"/>
          <cell r="AT265"/>
          <cell r="AU265"/>
          <cell r="AV265"/>
          <cell r="AW265"/>
          <cell r="AX265">
            <v>151314.81927754878</v>
          </cell>
          <cell r="AY265"/>
          <cell r="AZ265">
            <v>151314.81927754878</v>
          </cell>
          <cell r="BA265">
            <v>151314.81927754878</v>
          </cell>
          <cell r="BB265">
            <v>151314.81927754878</v>
          </cell>
          <cell r="BC265">
            <v>151314.81927754878</v>
          </cell>
          <cell r="BD265">
            <v>151314.81927754878</v>
          </cell>
          <cell r="BE265">
            <v>151314.81927754878</v>
          </cell>
          <cell r="BF265">
            <v>151314.81927754878</v>
          </cell>
          <cell r="BG265">
            <v>151314.81927754878</v>
          </cell>
          <cell r="BH265">
            <v>151314.81927754878</v>
          </cell>
          <cell r="BI265">
            <v>151314.81927754878</v>
          </cell>
          <cell r="BJ265">
            <v>151314.81927754878</v>
          </cell>
          <cell r="BK265">
            <v>151314.81927754878</v>
          </cell>
          <cell r="BL265">
            <v>151314.81927754878</v>
          </cell>
          <cell r="BM265">
            <v>151314.81927754878</v>
          </cell>
          <cell r="BN265">
            <v>151314.81927754878</v>
          </cell>
          <cell r="BO265">
            <v>151314.81927754878</v>
          </cell>
          <cell r="BP265">
            <v>151314.81927754878</v>
          </cell>
          <cell r="BQ265">
            <v>0</v>
          </cell>
          <cell r="BR265">
            <v>0</v>
          </cell>
          <cell r="BS265">
            <v>0</v>
          </cell>
          <cell r="BT265">
            <v>0</v>
          </cell>
          <cell r="BV265" t="str">
            <v>High Performance New Construction2011Current year savings</v>
          </cell>
        </row>
        <row r="266">
          <cell r="L266"/>
          <cell r="M266"/>
          <cell r="N266"/>
          <cell r="O266"/>
          <cell r="P266"/>
          <cell r="Q266"/>
          <cell r="R266"/>
          <cell r="S266">
            <v>29.1</v>
          </cell>
          <cell r="T266"/>
          <cell r="U266">
            <v>29.1</v>
          </cell>
          <cell r="V266">
            <v>29.1</v>
          </cell>
          <cell r="W266">
            <v>29.1</v>
          </cell>
          <cell r="X266">
            <v>29.1</v>
          </cell>
          <cell r="Y266">
            <v>29.1</v>
          </cell>
          <cell r="Z266">
            <v>29.1</v>
          </cell>
          <cell r="AA266">
            <v>29.1</v>
          </cell>
          <cell r="AB266">
            <v>29.1</v>
          </cell>
          <cell r="AC266">
            <v>29.1</v>
          </cell>
          <cell r="AD266">
            <v>29.1</v>
          </cell>
          <cell r="AE266">
            <v>29.1</v>
          </cell>
          <cell r="AF266">
            <v>29.1</v>
          </cell>
          <cell r="AG266">
            <v>29.1</v>
          </cell>
          <cell r="AH266">
            <v>29.1</v>
          </cell>
          <cell r="AI266">
            <v>29.1</v>
          </cell>
          <cell r="AJ266">
            <v>29.1</v>
          </cell>
          <cell r="AK266">
            <v>0</v>
          </cell>
          <cell r="AL266">
            <v>0</v>
          </cell>
          <cell r="AM266">
            <v>0</v>
          </cell>
          <cell r="AN266">
            <v>0</v>
          </cell>
          <cell r="AO266">
            <v>0</v>
          </cell>
          <cell r="AQ266"/>
          <cell r="AR266"/>
          <cell r="AS266"/>
          <cell r="AT266"/>
          <cell r="AU266"/>
          <cell r="AV266"/>
          <cell r="AW266"/>
          <cell r="AX266">
            <v>127966.5</v>
          </cell>
          <cell r="AY266"/>
          <cell r="AZ266">
            <v>127966.5</v>
          </cell>
          <cell r="BA266">
            <v>127966.5</v>
          </cell>
          <cell r="BB266">
            <v>127966.5</v>
          </cell>
          <cell r="BC266">
            <v>127966.5</v>
          </cell>
          <cell r="BD266">
            <v>127966.5</v>
          </cell>
          <cell r="BE266">
            <v>127966.5</v>
          </cell>
          <cell r="BF266">
            <v>127966.5</v>
          </cell>
          <cell r="BG266">
            <v>127966.5</v>
          </cell>
          <cell r="BH266">
            <v>127966.5</v>
          </cell>
          <cell r="BI266">
            <v>127966.5</v>
          </cell>
          <cell r="BJ266">
            <v>127966.5</v>
          </cell>
          <cell r="BK266">
            <v>127966.5</v>
          </cell>
          <cell r="BL266">
            <v>127966.5</v>
          </cell>
          <cell r="BM266">
            <v>127966.5</v>
          </cell>
          <cell r="BN266">
            <v>127966.5</v>
          </cell>
          <cell r="BO266">
            <v>127966.5</v>
          </cell>
          <cell r="BP266">
            <v>0</v>
          </cell>
          <cell r="BQ266">
            <v>0</v>
          </cell>
          <cell r="BR266">
            <v>0</v>
          </cell>
          <cell r="BS266">
            <v>0</v>
          </cell>
          <cell r="BT266">
            <v>0</v>
          </cell>
          <cell r="BV266" t="str">
            <v>High Performance New Construction2011Adjustment</v>
          </cell>
        </row>
        <row r="267">
          <cell r="L267"/>
          <cell r="M267"/>
          <cell r="N267"/>
          <cell r="O267"/>
          <cell r="P267"/>
          <cell r="Q267"/>
          <cell r="R267"/>
          <cell r="S267">
            <v>5.0205956000000003E-2</v>
          </cell>
          <cell r="T267"/>
          <cell r="U267">
            <v>5.0205956000000003E-2</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Q267"/>
          <cell r="AR267"/>
          <cell r="AS267"/>
          <cell r="AT267"/>
          <cell r="AU267"/>
          <cell r="AV267"/>
          <cell r="AW267"/>
          <cell r="AX267">
            <v>963.88087459999997</v>
          </cell>
          <cell r="AY267"/>
          <cell r="AZ267">
            <v>963.88087459999997</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V267" t="str">
            <v>Home Assistance Program2011Adjustment</v>
          </cell>
        </row>
        <row r="268">
          <cell r="L268"/>
          <cell r="M268"/>
          <cell r="N268"/>
          <cell r="O268"/>
          <cell r="P268"/>
          <cell r="Q268"/>
          <cell r="R268"/>
          <cell r="S268">
            <v>256.03823261252819</v>
          </cell>
          <cell r="T268"/>
          <cell r="U268">
            <v>256.03823261252819</v>
          </cell>
          <cell r="V268">
            <v>256.03823261252819</v>
          </cell>
          <cell r="W268">
            <v>256.03823261252819</v>
          </cell>
          <cell r="X268">
            <v>256.03823261252819</v>
          </cell>
          <cell r="Y268">
            <v>256.03823261252819</v>
          </cell>
          <cell r="Z268">
            <v>256.03823261252819</v>
          </cell>
          <cell r="AA268">
            <v>256.03823261252819</v>
          </cell>
          <cell r="AB268">
            <v>256.03823261252819</v>
          </cell>
          <cell r="AC268">
            <v>256.03823261252819</v>
          </cell>
          <cell r="AD268">
            <v>207.85665217617645</v>
          </cell>
          <cell r="AE268">
            <v>0</v>
          </cell>
          <cell r="AF268">
            <v>0</v>
          </cell>
          <cell r="AG268">
            <v>0</v>
          </cell>
          <cell r="AH268">
            <v>0</v>
          </cell>
          <cell r="AI268">
            <v>0</v>
          </cell>
          <cell r="AJ268">
            <v>0</v>
          </cell>
          <cell r="AK268">
            <v>0</v>
          </cell>
          <cell r="AL268">
            <v>0</v>
          </cell>
          <cell r="AM268">
            <v>0</v>
          </cell>
          <cell r="AN268">
            <v>0</v>
          </cell>
          <cell r="AO268">
            <v>0</v>
          </cell>
          <cell r="AQ268"/>
          <cell r="AR268"/>
          <cell r="AS268"/>
          <cell r="AT268"/>
          <cell r="AU268"/>
          <cell r="AV268"/>
          <cell r="AW268"/>
          <cell r="AX268">
            <v>470201.88961928355</v>
          </cell>
          <cell r="AY268"/>
          <cell r="AZ268">
            <v>470201.88961928355</v>
          </cell>
          <cell r="BA268">
            <v>470201.88961928355</v>
          </cell>
          <cell r="BB268">
            <v>470201.88961928355</v>
          </cell>
          <cell r="BC268">
            <v>470201.88961928355</v>
          </cell>
          <cell r="BD268">
            <v>470201.88961928355</v>
          </cell>
          <cell r="BE268">
            <v>470201.88961928355</v>
          </cell>
          <cell r="BF268">
            <v>470201.88961928355</v>
          </cell>
          <cell r="BG268">
            <v>470201.88961928355</v>
          </cell>
          <cell r="BH268">
            <v>470201.88961928355</v>
          </cell>
          <cell r="BI268">
            <v>427120.63742229762</v>
          </cell>
          <cell r="BJ268">
            <v>0</v>
          </cell>
          <cell r="BK268">
            <v>0</v>
          </cell>
          <cell r="BL268">
            <v>0</v>
          </cell>
          <cell r="BM268">
            <v>0</v>
          </cell>
          <cell r="BN268">
            <v>0</v>
          </cell>
          <cell r="BO268">
            <v>0</v>
          </cell>
          <cell r="BP268">
            <v>0</v>
          </cell>
          <cell r="BQ268">
            <v>0</v>
          </cell>
          <cell r="BR268">
            <v>0</v>
          </cell>
          <cell r="BS268">
            <v>0</v>
          </cell>
          <cell r="BT268">
            <v>0</v>
          </cell>
          <cell r="BV268" t="str">
            <v>HVAC Incentives2011Current year savings</v>
          </cell>
        </row>
        <row r="269">
          <cell r="L269"/>
          <cell r="M269"/>
          <cell r="N269"/>
          <cell r="O269"/>
          <cell r="P269"/>
          <cell r="Q269"/>
          <cell r="R269"/>
          <cell r="S269">
            <v>-47.960857457883151</v>
          </cell>
          <cell r="T269"/>
          <cell r="U269">
            <v>-47.960857457883151</v>
          </cell>
          <cell r="V269">
            <v>-47.960857457883151</v>
          </cell>
          <cell r="W269">
            <v>-47.960857457883151</v>
          </cell>
          <cell r="X269">
            <v>-47.960857457883151</v>
          </cell>
          <cell r="Y269">
            <v>-47.960857457883151</v>
          </cell>
          <cell r="Z269">
            <v>-47.960857457883151</v>
          </cell>
          <cell r="AA269">
            <v>-47.960857457883151</v>
          </cell>
          <cell r="AB269">
            <v>-47.960857457883151</v>
          </cell>
          <cell r="AC269">
            <v>-47.960857457883151</v>
          </cell>
          <cell r="AD269">
            <v>-39.304288086385895</v>
          </cell>
          <cell r="AE269">
            <v>0</v>
          </cell>
          <cell r="AF269">
            <v>0</v>
          </cell>
          <cell r="AG269">
            <v>0</v>
          </cell>
          <cell r="AH269">
            <v>0</v>
          </cell>
          <cell r="AI269">
            <v>0</v>
          </cell>
          <cell r="AJ269">
            <v>0</v>
          </cell>
          <cell r="AK269">
            <v>0</v>
          </cell>
          <cell r="AL269">
            <v>0</v>
          </cell>
          <cell r="AM269">
            <v>0</v>
          </cell>
          <cell r="AN269">
            <v>0</v>
          </cell>
          <cell r="AO269">
            <v>0</v>
          </cell>
          <cell r="AQ269"/>
          <cell r="AR269"/>
          <cell r="AS269"/>
          <cell r="AT269"/>
          <cell r="AU269"/>
          <cell r="AV269"/>
          <cell r="AW269"/>
          <cell r="AX269">
            <v>-88548.136135912064</v>
          </cell>
          <cell r="AY269"/>
          <cell r="AZ269">
            <v>-88548.136135912064</v>
          </cell>
          <cell r="BA269">
            <v>-88548.136135912064</v>
          </cell>
          <cell r="BB269">
            <v>-88548.136135912064</v>
          </cell>
          <cell r="BC269">
            <v>-88548.136135912064</v>
          </cell>
          <cell r="BD269">
            <v>-88548.136135912064</v>
          </cell>
          <cell r="BE269">
            <v>-88548.136135912064</v>
          </cell>
          <cell r="BF269">
            <v>-88548.136135912064</v>
          </cell>
          <cell r="BG269">
            <v>-88548.136135912064</v>
          </cell>
          <cell r="BH269">
            <v>-88548.136135912064</v>
          </cell>
          <cell r="BI269">
            <v>-80820.232254803224</v>
          </cell>
          <cell r="BJ269">
            <v>0</v>
          </cell>
          <cell r="BK269">
            <v>0</v>
          </cell>
          <cell r="BL269">
            <v>0</v>
          </cell>
          <cell r="BM269">
            <v>0</v>
          </cell>
          <cell r="BN269">
            <v>0</v>
          </cell>
          <cell r="BO269">
            <v>0</v>
          </cell>
          <cell r="BP269">
            <v>0</v>
          </cell>
          <cell r="BQ269">
            <v>0</v>
          </cell>
          <cell r="BR269">
            <v>0</v>
          </cell>
          <cell r="BS269">
            <v>0</v>
          </cell>
          <cell r="BT269">
            <v>0</v>
          </cell>
          <cell r="BV269" t="str">
            <v>HVAC Incentives2011Adjustment</v>
          </cell>
        </row>
        <row r="270">
          <cell r="L270"/>
          <cell r="M270"/>
          <cell r="N270"/>
          <cell r="O270"/>
          <cell r="P270"/>
          <cell r="Q270"/>
          <cell r="R270"/>
          <cell r="S270">
            <v>5.9254621619999996</v>
          </cell>
          <cell r="T270"/>
          <cell r="U270">
            <v>5.9142531619999996</v>
          </cell>
          <cell r="V270">
            <v>5.0832426850000001</v>
          </cell>
          <cell r="W270">
            <v>5.0832426850000001</v>
          </cell>
          <cell r="X270">
            <v>3.6885475520000002</v>
          </cell>
          <cell r="Y270">
            <v>2.3825346000000001</v>
          </cell>
          <cell r="Z270">
            <v>2.3825346000000001</v>
          </cell>
          <cell r="AA270">
            <v>2.335600356</v>
          </cell>
          <cell r="AB270">
            <v>2.335600356</v>
          </cell>
          <cell r="AC270">
            <v>2.3115218099999999</v>
          </cell>
          <cell r="AD270">
            <v>1.9952317100000003</v>
          </cell>
          <cell r="AE270">
            <v>1.1711559549999999</v>
          </cell>
          <cell r="AF270">
            <v>1.1711559549999999</v>
          </cell>
          <cell r="AG270">
            <v>1.1711559549999999</v>
          </cell>
          <cell r="AH270">
            <v>0</v>
          </cell>
          <cell r="AI270">
            <v>0</v>
          </cell>
          <cell r="AJ270">
            <v>0</v>
          </cell>
          <cell r="AK270">
            <v>0</v>
          </cell>
          <cell r="AL270">
            <v>0</v>
          </cell>
          <cell r="AM270">
            <v>0</v>
          </cell>
          <cell r="AN270">
            <v>0</v>
          </cell>
          <cell r="AO270">
            <v>0</v>
          </cell>
          <cell r="AQ270"/>
          <cell r="AR270"/>
          <cell r="AS270"/>
          <cell r="AT270"/>
          <cell r="AU270"/>
          <cell r="AV270"/>
          <cell r="AW270"/>
          <cell r="AX270">
            <v>83322.094815484001</v>
          </cell>
          <cell r="AY270"/>
          <cell r="AZ270">
            <v>83223.903975584006</v>
          </cell>
          <cell r="BA270">
            <v>69986.468005664006</v>
          </cell>
          <cell r="BB270">
            <v>69986.468005664006</v>
          </cell>
          <cell r="BC270">
            <v>60899.517209721002</v>
          </cell>
          <cell r="BD270">
            <v>39152.503862548001</v>
          </cell>
          <cell r="BE270">
            <v>39152.503862548001</v>
          </cell>
          <cell r="BF270">
            <v>37086.293686545003</v>
          </cell>
          <cell r="BG270">
            <v>37086.293686545003</v>
          </cell>
          <cell r="BH270">
            <v>36820.982194821001</v>
          </cell>
          <cell r="BI270">
            <v>31782.694392693</v>
          </cell>
          <cell r="BJ270">
            <v>18655.723842317999</v>
          </cell>
          <cell r="BK270">
            <v>18655.723842317999</v>
          </cell>
          <cell r="BL270">
            <v>18655.723842317999</v>
          </cell>
          <cell r="BM270">
            <v>0</v>
          </cell>
          <cell r="BN270">
            <v>0</v>
          </cell>
          <cell r="BO270">
            <v>0</v>
          </cell>
          <cell r="BP270">
            <v>0</v>
          </cell>
          <cell r="BQ270">
            <v>0</v>
          </cell>
          <cell r="BR270">
            <v>0</v>
          </cell>
          <cell r="BS270">
            <v>0</v>
          </cell>
          <cell r="BT270">
            <v>0</v>
          </cell>
          <cell r="BV270" t="str">
            <v>Bi-Annual Retailer Event2013Current year savings</v>
          </cell>
        </row>
        <row r="271">
          <cell r="L271"/>
          <cell r="M271"/>
          <cell r="N271"/>
          <cell r="O271"/>
          <cell r="P271"/>
          <cell r="Q271"/>
          <cell r="R271"/>
          <cell r="S271">
            <v>2.820048501</v>
          </cell>
          <cell r="T271"/>
          <cell r="U271">
            <v>2.8161024750000001</v>
          </cell>
          <cell r="V271">
            <v>2.106281557</v>
          </cell>
          <cell r="W271">
            <v>2.106281557</v>
          </cell>
          <cell r="X271">
            <v>1.691904141</v>
          </cell>
          <cell r="Y271">
            <v>1.6918567929999999</v>
          </cell>
          <cell r="Z271">
            <v>1.6918567929999999</v>
          </cell>
          <cell r="AA271">
            <v>1.6893345609999999</v>
          </cell>
          <cell r="AB271">
            <v>1.6893345609999999</v>
          </cell>
          <cell r="AC271">
            <v>1.687268371</v>
          </cell>
          <cell r="AD271">
            <v>1.635129606</v>
          </cell>
          <cell r="AE271">
            <v>0.95978479900000002</v>
          </cell>
          <cell r="AF271">
            <v>0.95978479900000002</v>
          </cell>
          <cell r="AG271">
            <v>0.95978479900000002</v>
          </cell>
          <cell r="AH271">
            <v>0</v>
          </cell>
          <cell r="AI271">
            <v>0</v>
          </cell>
          <cell r="AJ271">
            <v>0</v>
          </cell>
          <cell r="AK271">
            <v>0</v>
          </cell>
          <cell r="AL271">
            <v>0</v>
          </cell>
          <cell r="AM271">
            <v>0</v>
          </cell>
          <cell r="AN271">
            <v>0</v>
          </cell>
          <cell r="AO271">
            <v>0</v>
          </cell>
          <cell r="AQ271"/>
          <cell r="AR271"/>
          <cell r="AS271"/>
          <cell r="AT271"/>
          <cell r="AU271"/>
          <cell r="AV271"/>
          <cell r="AW271"/>
          <cell r="AX271">
            <v>41477.548576850997</v>
          </cell>
          <cell r="AY271"/>
          <cell r="AZ271">
            <v>41442.981393417002</v>
          </cell>
          <cell r="BA271">
            <v>30136.013293159001</v>
          </cell>
          <cell r="BB271">
            <v>30136.013293159001</v>
          </cell>
          <cell r="BC271">
            <v>27401.053318893999</v>
          </cell>
          <cell r="BD271">
            <v>27010.850267585</v>
          </cell>
          <cell r="BE271">
            <v>27010.850267585</v>
          </cell>
          <cell r="BF271">
            <v>26899.812755596002</v>
          </cell>
          <cell r="BG271">
            <v>26899.812755596002</v>
          </cell>
          <cell r="BH271">
            <v>26877.046261914998</v>
          </cell>
          <cell r="BI271">
            <v>26046.510930348999</v>
          </cell>
          <cell r="BJ271">
            <v>15288.724005422</v>
          </cell>
          <cell r="BK271">
            <v>15288.724005422</v>
          </cell>
          <cell r="BL271">
            <v>15288.724005422</v>
          </cell>
          <cell r="BM271">
            <v>0</v>
          </cell>
          <cell r="BN271">
            <v>0</v>
          </cell>
          <cell r="BO271">
            <v>0</v>
          </cell>
          <cell r="BP271">
            <v>0</v>
          </cell>
          <cell r="BQ271">
            <v>0</v>
          </cell>
          <cell r="BR271">
            <v>0</v>
          </cell>
          <cell r="BS271">
            <v>0</v>
          </cell>
          <cell r="BT271">
            <v>0</v>
          </cell>
          <cell r="BV271" t="str">
            <v>Conservation Instant Coupon Booklet2013Current year savings</v>
          </cell>
        </row>
        <row r="272">
          <cell r="L272"/>
          <cell r="M272"/>
          <cell r="N272"/>
          <cell r="O272"/>
          <cell r="P272"/>
          <cell r="Q272"/>
          <cell r="R272"/>
          <cell r="S272">
            <v>0</v>
          </cell>
          <cell r="T272"/>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Q272"/>
          <cell r="AR272"/>
          <cell r="AS272"/>
          <cell r="AT272"/>
          <cell r="AU272"/>
          <cell r="AV272"/>
          <cell r="AW272"/>
          <cell r="AX272">
            <v>0</v>
          </cell>
          <cell r="AY272"/>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V272" t="str">
            <v>Retailer Co-op2011Current year savings</v>
          </cell>
        </row>
        <row r="273">
          <cell r="L273"/>
          <cell r="M273"/>
          <cell r="N273"/>
          <cell r="O273"/>
          <cell r="P273"/>
          <cell r="Q273"/>
          <cell r="R273"/>
          <cell r="S273">
            <v>8.9999999999999993E-3</v>
          </cell>
          <cell r="T273"/>
          <cell r="U273">
            <v>8.9999999999999993E-3</v>
          </cell>
          <cell r="V273">
            <v>8.0000000000000002E-3</v>
          </cell>
          <cell r="W273">
            <v>8.0000000000000002E-3</v>
          </cell>
          <cell r="X273">
            <v>6.0000000000000001E-3</v>
          </cell>
          <cell r="Y273">
            <v>6.0000000000000001E-3</v>
          </cell>
          <cell r="Z273">
            <v>6.0000000000000001E-3</v>
          </cell>
          <cell r="AA273">
            <v>6.0000000000000001E-3</v>
          </cell>
          <cell r="AB273">
            <v>6.0000000000000001E-3</v>
          </cell>
          <cell r="AC273">
            <v>6.0000000000000001E-3</v>
          </cell>
          <cell r="AD273">
            <v>3.0000000000000001E-3</v>
          </cell>
          <cell r="AE273">
            <v>3.0000000000000001E-3</v>
          </cell>
          <cell r="AF273">
            <v>3.0000000000000001E-3</v>
          </cell>
          <cell r="AG273">
            <v>3.0000000000000001E-3</v>
          </cell>
          <cell r="AH273">
            <v>0</v>
          </cell>
          <cell r="AI273">
            <v>0</v>
          </cell>
          <cell r="AJ273">
            <v>0</v>
          </cell>
          <cell r="AK273">
            <v>0</v>
          </cell>
          <cell r="AL273">
            <v>0</v>
          </cell>
          <cell r="AM273">
            <v>0</v>
          </cell>
          <cell r="AN273">
            <v>0</v>
          </cell>
          <cell r="AO273">
            <v>0</v>
          </cell>
          <cell r="AQ273"/>
          <cell r="AR273"/>
          <cell r="AS273"/>
          <cell r="AT273"/>
          <cell r="AU273"/>
          <cell r="AV273"/>
          <cell r="AW273"/>
          <cell r="AX273">
            <v>128</v>
          </cell>
          <cell r="AY273"/>
          <cell r="AZ273">
            <v>128</v>
          </cell>
          <cell r="BA273">
            <v>108</v>
          </cell>
          <cell r="BB273">
            <v>108</v>
          </cell>
          <cell r="BC273">
            <v>102</v>
          </cell>
          <cell r="BD273">
            <v>102</v>
          </cell>
          <cell r="BE273">
            <v>102</v>
          </cell>
          <cell r="BF273">
            <v>102</v>
          </cell>
          <cell r="BG273">
            <v>102</v>
          </cell>
          <cell r="BH273">
            <v>102</v>
          </cell>
          <cell r="BI273">
            <v>54</v>
          </cell>
          <cell r="BJ273">
            <v>54</v>
          </cell>
          <cell r="BK273">
            <v>54</v>
          </cell>
          <cell r="BL273">
            <v>54</v>
          </cell>
          <cell r="BM273">
            <v>0</v>
          </cell>
          <cell r="BN273">
            <v>0</v>
          </cell>
          <cell r="BO273">
            <v>0</v>
          </cell>
          <cell r="BP273">
            <v>0</v>
          </cell>
          <cell r="BQ273">
            <v>0</v>
          </cell>
          <cell r="BR273">
            <v>0</v>
          </cell>
          <cell r="BS273">
            <v>0</v>
          </cell>
          <cell r="BT273">
            <v>0</v>
          </cell>
          <cell r="BV273" t="str">
            <v>Conservation Instant Coupon Booklet2013Adjustment</v>
          </cell>
        </row>
        <row r="274">
          <cell r="L274"/>
          <cell r="M274"/>
          <cell r="N274"/>
          <cell r="O274"/>
          <cell r="P274"/>
          <cell r="Q274"/>
          <cell r="R274"/>
          <cell r="S274">
            <v>3.9857394919999991</v>
          </cell>
          <cell r="T274"/>
          <cell r="U274">
            <v>3.9857394919999991</v>
          </cell>
          <cell r="V274">
            <v>3.9857394919999991</v>
          </cell>
          <cell r="W274">
            <v>3.9857394919999991</v>
          </cell>
          <cell r="X274">
            <v>3.9857394919999991</v>
          </cell>
          <cell r="Y274">
            <v>3.9857394919999991</v>
          </cell>
          <cell r="Z274">
            <v>3.9857394919999991</v>
          </cell>
          <cell r="AA274">
            <v>3.9857394919999991</v>
          </cell>
          <cell r="AB274">
            <v>3.9857394919999991</v>
          </cell>
          <cell r="AC274">
            <v>3.9857394919999991</v>
          </cell>
          <cell r="AD274">
            <v>3.9857394919999991</v>
          </cell>
          <cell r="AE274">
            <v>3.9857394919999991</v>
          </cell>
          <cell r="AF274">
            <v>2.756945349</v>
          </cell>
          <cell r="AG274">
            <v>0</v>
          </cell>
          <cell r="AH274">
            <v>0</v>
          </cell>
          <cell r="AI274">
            <v>0</v>
          </cell>
          <cell r="AJ274">
            <v>0</v>
          </cell>
          <cell r="AK274">
            <v>0</v>
          </cell>
          <cell r="AL274">
            <v>0</v>
          </cell>
          <cell r="AM274">
            <v>0</v>
          </cell>
          <cell r="AN274">
            <v>0</v>
          </cell>
          <cell r="AO274">
            <v>0</v>
          </cell>
          <cell r="AQ274"/>
          <cell r="AR274"/>
          <cell r="AS274"/>
          <cell r="AT274"/>
          <cell r="AU274"/>
          <cell r="AV274"/>
          <cell r="AW274"/>
          <cell r="AX274">
            <v>7294.7129221159994</v>
          </cell>
          <cell r="AY274"/>
          <cell r="AZ274">
            <v>7294.7129221159994</v>
          </cell>
          <cell r="BA274">
            <v>7294.7129221159994</v>
          </cell>
          <cell r="BB274">
            <v>7294.7129221159994</v>
          </cell>
          <cell r="BC274">
            <v>7294.7129221159994</v>
          </cell>
          <cell r="BD274">
            <v>7294.7129221159994</v>
          </cell>
          <cell r="BE274">
            <v>7294.7129221159994</v>
          </cell>
          <cell r="BF274">
            <v>7294.7129221159994</v>
          </cell>
          <cell r="BG274">
            <v>7294.7129221159994</v>
          </cell>
          <cell r="BH274">
            <v>7294.7129221159994</v>
          </cell>
          <cell r="BI274">
            <v>7294.7129221159994</v>
          </cell>
          <cell r="BJ274">
            <v>6069.7271199979996</v>
          </cell>
          <cell r="BK274">
            <v>0</v>
          </cell>
          <cell r="BL274">
            <v>0</v>
          </cell>
          <cell r="BM274">
            <v>0</v>
          </cell>
          <cell r="BN274">
            <v>0</v>
          </cell>
          <cell r="BO274">
            <v>0</v>
          </cell>
          <cell r="BP274">
            <v>0</v>
          </cell>
          <cell r="BQ274">
            <v>0</v>
          </cell>
          <cell r="BR274">
            <v>0</v>
          </cell>
          <cell r="BS274">
            <v>0</v>
          </cell>
          <cell r="BT274">
            <v>0</v>
          </cell>
          <cell r="BV274" t="str">
            <v>HVAC Incentives2012Adjustment</v>
          </cell>
        </row>
        <row r="275">
          <cell r="L275"/>
          <cell r="M275"/>
          <cell r="N275"/>
          <cell r="O275"/>
          <cell r="P275"/>
          <cell r="Q275"/>
          <cell r="R275"/>
          <cell r="S275">
            <v>0</v>
          </cell>
          <cell r="T275"/>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Q275"/>
          <cell r="AR275"/>
          <cell r="AS275"/>
          <cell r="AT275"/>
          <cell r="AU275"/>
          <cell r="AV275"/>
          <cell r="AW275"/>
          <cell r="AX275">
            <v>0</v>
          </cell>
          <cell r="AY275"/>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V275" t="str">
            <v>Energy Audit2013Current year savings</v>
          </cell>
        </row>
        <row r="276">
          <cell r="L276"/>
          <cell r="M276"/>
          <cell r="N276"/>
          <cell r="O276"/>
          <cell r="P276"/>
          <cell r="Q276"/>
          <cell r="R276"/>
          <cell r="S276">
            <v>2.6970118414811794E-2</v>
          </cell>
          <cell r="T276"/>
          <cell r="U276">
            <v>2.6970118414811794E-2</v>
          </cell>
          <cell r="V276">
            <v>2.6970118414811794E-2</v>
          </cell>
          <cell r="W276">
            <v>2.6970118414811794E-2</v>
          </cell>
          <cell r="X276">
            <v>2.6970118414811794E-2</v>
          </cell>
          <cell r="Y276">
            <v>2.6970118414811794E-2</v>
          </cell>
          <cell r="Z276">
            <v>2.6970118414811794E-2</v>
          </cell>
          <cell r="AA276">
            <v>2.6970118414811794E-2</v>
          </cell>
          <cell r="AB276">
            <v>2.6970118414811794E-2</v>
          </cell>
          <cell r="AC276">
            <v>2.6970118414811794E-2</v>
          </cell>
          <cell r="AD276">
            <v>2.6970118414811794E-2</v>
          </cell>
          <cell r="AE276">
            <v>2.6970118414811794E-2</v>
          </cell>
          <cell r="AF276">
            <v>2.318123949142703E-2</v>
          </cell>
          <cell r="AG276">
            <v>0</v>
          </cell>
          <cell r="AH276">
            <v>0</v>
          </cell>
          <cell r="AI276">
            <v>0</v>
          </cell>
          <cell r="AJ276">
            <v>0</v>
          </cell>
          <cell r="AK276">
            <v>0</v>
          </cell>
          <cell r="AL276">
            <v>0</v>
          </cell>
          <cell r="AM276">
            <v>0</v>
          </cell>
          <cell r="AN276">
            <v>0</v>
          </cell>
          <cell r="AO276">
            <v>0</v>
          </cell>
          <cell r="AQ276"/>
          <cell r="AR276"/>
          <cell r="AS276"/>
          <cell r="AT276"/>
          <cell r="AU276"/>
          <cell r="AV276"/>
          <cell r="AW276"/>
          <cell r="AX276">
            <v>54.833802103957183</v>
          </cell>
          <cell r="AY276"/>
          <cell r="AZ276">
            <v>54.833802103957183</v>
          </cell>
          <cell r="BA276">
            <v>54.833802103957183</v>
          </cell>
          <cell r="BB276">
            <v>54.833802103957183</v>
          </cell>
          <cell r="BC276">
            <v>54.833802103957183</v>
          </cell>
          <cell r="BD276">
            <v>54.833802103957183</v>
          </cell>
          <cell r="BE276">
            <v>54.833802103957183</v>
          </cell>
          <cell r="BF276">
            <v>54.833802103957183</v>
          </cell>
          <cell r="BG276">
            <v>54.833802103957183</v>
          </cell>
          <cell r="BH276">
            <v>54.833802103957183</v>
          </cell>
          <cell r="BI276">
            <v>54.833802103957183</v>
          </cell>
          <cell r="BJ276">
            <v>51.036121579620065</v>
          </cell>
          <cell r="BK276">
            <v>0</v>
          </cell>
          <cell r="BL276">
            <v>0</v>
          </cell>
          <cell r="BM276">
            <v>0</v>
          </cell>
          <cell r="BN276">
            <v>0</v>
          </cell>
          <cell r="BO276">
            <v>0</v>
          </cell>
          <cell r="BP276">
            <v>0</v>
          </cell>
          <cell r="BQ276">
            <v>0</v>
          </cell>
          <cell r="BR276">
            <v>0</v>
          </cell>
          <cell r="BS276">
            <v>0</v>
          </cell>
          <cell r="BT276">
            <v>0</v>
          </cell>
          <cell r="BV276" t="str">
            <v>HVAC Incentives2012Adjustment</v>
          </cell>
        </row>
        <row r="277">
          <cell r="L277"/>
          <cell r="M277"/>
          <cell r="N277"/>
          <cell r="O277"/>
          <cell r="P277"/>
          <cell r="Q277"/>
          <cell r="R277"/>
          <cell r="S277">
            <v>0</v>
          </cell>
          <cell r="T277"/>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Q277"/>
          <cell r="AR277"/>
          <cell r="AS277"/>
          <cell r="AT277"/>
          <cell r="AU277"/>
          <cell r="AV277"/>
          <cell r="AW277"/>
          <cell r="AX277">
            <v>0</v>
          </cell>
          <cell r="AY277"/>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V277" t="str">
            <v>Energy Audit2013Adjustment</v>
          </cell>
        </row>
        <row r="278">
          <cell r="L278"/>
          <cell r="M278"/>
          <cell r="N278"/>
          <cell r="O278"/>
          <cell r="P278"/>
          <cell r="Q278"/>
          <cell r="R278"/>
          <cell r="S278">
            <v>0</v>
          </cell>
          <cell r="T278"/>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Q278"/>
          <cell r="AR278"/>
          <cell r="AS278"/>
          <cell r="AT278"/>
          <cell r="AU278"/>
          <cell r="AV278"/>
          <cell r="AW278"/>
          <cell r="AX278">
            <v>0</v>
          </cell>
          <cell r="AY278"/>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V278" t="str">
            <v>Energy Manager2013Current year savings</v>
          </cell>
        </row>
        <row r="279">
          <cell r="L279"/>
          <cell r="M279"/>
          <cell r="N279"/>
          <cell r="O279"/>
          <cell r="P279"/>
          <cell r="Q279"/>
          <cell r="R279"/>
          <cell r="S279">
            <v>0.28444070599999999</v>
          </cell>
          <cell r="T279"/>
          <cell r="U279">
            <v>0.28444070599999999</v>
          </cell>
          <cell r="V279">
            <v>0.28444070599999999</v>
          </cell>
          <cell r="W279">
            <v>0.28444070599999999</v>
          </cell>
          <cell r="X279">
            <v>0.28444070599999999</v>
          </cell>
          <cell r="Y279">
            <v>0.28444070599999999</v>
          </cell>
          <cell r="Z279">
            <v>0.28444070599999999</v>
          </cell>
          <cell r="AA279">
            <v>0.28444070599999999</v>
          </cell>
          <cell r="AB279">
            <v>0.28444070599999999</v>
          </cell>
          <cell r="AC279">
            <v>0.28444070599999999</v>
          </cell>
          <cell r="AD279">
            <v>0.28444070599999999</v>
          </cell>
          <cell r="AE279">
            <v>0.28444070599999999</v>
          </cell>
          <cell r="AF279">
            <v>0</v>
          </cell>
          <cell r="AG279">
            <v>0</v>
          </cell>
          <cell r="AH279">
            <v>0</v>
          </cell>
          <cell r="AI279">
            <v>0</v>
          </cell>
          <cell r="AJ279">
            <v>0</v>
          </cell>
          <cell r="AK279">
            <v>0</v>
          </cell>
          <cell r="AL279">
            <v>0</v>
          </cell>
          <cell r="AM279">
            <v>0</v>
          </cell>
          <cell r="AN279">
            <v>0</v>
          </cell>
          <cell r="AO279">
            <v>0</v>
          </cell>
          <cell r="AQ279"/>
          <cell r="AR279"/>
          <cell r="AS279"/>
          <cell r="AT279"/>
          <cell r="AU279"/>
          <cell r="AV279"/>
          <cell r="AW279"/>
          <cell r="AX279">
            <v>551.2573926</v>
          </cell>
          <cell r="AY279"/>
          <cell r="AZ279">
            <v>551.2573926</v>
          </cell>
          <cell r="BA279">
            <v>551.2573926</v>
          </cell>
          <cell r="BB279">
            <v>551.2573926</v>
          </cell>
          <cell r="BC279">
            <v>551.2573926</v>
          </cell>
          <cell r="BD279">
            <v>551.2573926</v>
          </cell>
          <cell r="BE279">
            <v>551.2573926</v>
          </cell>
          <cell r="BF279">
            <v>551.2573926</v>
          </cell>
          <cell r="BG279">
            <v>551.2573926</v>
          </cell>
          <cell r="BH279">
            <v>551.2573926</v>
          </cell>
          <cell r="BI279">
            <v>551.2573926</v>
          </cell>
          <cell r="BJ279">
            <v>551.2573926</v>
          </cell>
          <cell r="BK279">
            <v>0</v>
          </cell>
          <cell r="BL279">
            <v>0</v>
          </cell>
          <cell r="BM279">
            <v>0</v>
          </cell>
          <cell r="BN279">
            <v>0</v>
          </cell>
          <cell r="BO279">
            <v>0</v>
          </cell>
          <cell r="BP279">
            <v>0</v>
          </cell>
          <cell r="BQ279">
            <v>0</v>
          </cell>
          <cell r="BR279">
            <v>0</v>
          </cell>
          <cell r="BS279">
            <v>0</v>
          </cell>
          <cell r="BT279">
            <v>0</v>
          </cell>
          <cell r="BV279" t="str">
            <v>HVAC Incentives2012Adjustment</v>
          </cell>
        </row>
        <row r="280">
          <cell r="L280"/>
          <cell r="M280"/>
          <cell r="N280"/>
          <cell r="O280"/>
          <cell r="P280"/>
          <cell r="Q280"/>
          <cell r="R280"/>
          <cell r="S280">
            <v>11.7135</v>
          </cell>
          <cell r="T280"/>
          <cell r="U280">
            <v>11.7135</v>
          </cell>
          <cell r="V280">
            <v>11.7135</v>
          </cell>
          <cell r="W280">
            <v>11.7135</v>
          </cell>
          <cell r="X280">
            <v>10.345499999999999</v>
          </cell>
          <cell r="Y280">
            <v>10.345499999999999</v>
          </cell>
          <cell r="Z280">
            <v>10.345499999999999</v>
          </cell>
          <cell r="AA280">
            <v>10.345499999999999</v>
          </cell>
          <cell r="AB280">
            <v>10.345499999999999</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Q280"/>
          <cell r="AR280"/>
          <cell r="AS280"/>
          <cell r="AT280"/>
          <cell r="AU280"/>
          <cell r="AV280"/>
          <cell r="AW280"/>
          <cell r="AX280">
            <v>141300</v>
          </cell>
          <cell r="AY280"/>
          <cell r="AZ280">
            <v>141300</v>
          </cell>
          <cell r="BA280">
            <v>141300</v>
          </cell>
          <cell r="BB280">
            <v>141300</v>
          </cell>
          <cell r="BC280">
            <v>52740</v>
          </cell>
          <cell r="BD280">
            <v>52740</v>
          </cell>
          <cell r="BE280">
            <v>52740</v>
          </cell>
          <cell r="BF280">
            <v>52740</v>
          </cell>
          <cell r="BG280">
            <v>52740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V280" t="str">
            <v>Energy Manager2013Adjustment</v>
          </cell>
        </row>
        <row r="281">
          <cell r="L281"/>
          <cell r="M281"/>
          <cell r="N281"/>
          <cell r="O281"/>
          <cell r="P281"/>
          <cell r="Q281"/>
          <cell r="R281"/>
          <cell r="S281">
            <v>24.697805370000001</v>
          </cell>
          <cell r="T281"/>
          <cell r="U281">
            <v>24.527048966999999</v>
          </cell>
          <cell r="V281">
            <v>22.471504924000001</v>
          </cell>
          <cell r="W281">
            <v>22.273536948</v>
          </cell>
          <cell r="X281">
            <v>20.333828678</v>
          </cell>
          <cell r="Y281">
            <v>20.333828678</v>
          </cell>
          <cell r="Z281">
            <v>20.333828678</v>
          </cell>
          <cell r="AA281">
            <v>20.333828678</v>
          </cell>
          <cell r="AB281">
            <v>18.356077258999999</v>
          </cell>
          <cell r="AC281">
            <v>17.124184486000001</v>
          </cell>
          <cell r="AD281">
            <v>17.124184486000001</v>
          </cell>
          <cell r="AE281">
            <v>17.124184486000001</v>
          </cell>
          <cell r="AF281">
            <v>17.124184486000001</v>
          </cell>
          <cell r="AG281">
            <v>17.124184486000001</v>
          </cell>
          <cell r="AH281">
            <v>0.17128180000000001</v>
          </cell>
          <cell r="AI281">
            <v>0</v>
          </cell>
          <cell r="AJ281">
            <v>0</v>
          </cell>
          <cell r="AK281">
            <v>0</v>
          </cell>
          <cell r="AL281">
            <v>0</v>
          </cell>
          <cell r="AM281">
            <v>0</v>
          </cell>
          <cell r="AN281">
            <v>0</v>
          </cell>
          <cell r="AO281">
            <v>0</v>
          </cell>
          <cell r="AQ281"/>
          <cell r="AR281"/>
          <cell r="AS281"/>
          <cell r="AT281"/>
          <cell r="AU281"/>
          <cell r="AV281"/>
          <cell r="AW281"/>
          <cell r="AX281">
            <v>129033.4649086</v>
          </cell>
          <cell r="AY281"/>
          <cell r="AZ281">
            <v>125557.75474166901</v>
          </cell>
          <cell r="BA281">
            <v>85987.186573029001</v>
          </cell>
          <cell r="BB281">
            <v>85802.296649933007</v>
          </cell>
          <cell r="BC281">
            <v>69806.888874053999</v>
          </cell>
          <cell r="BD281">
            <v>69806.888874053999</v>
          </cell>
          <cell r="BE281">
            <v>69806.888874053999</v>
          </cell>
          <cell r="BF281">
            <v>69806.888874053999</v>
          </cell>
          <cell r="BG281">
            <v>54321.705097197999</v>
          </cell>
          <cell r="BH281">
            <v>44163.153160094997</v>
          </cell>
          <cell r="BI281">
            <v>44163.153160094997</v>
          </cell>
          <cell r="BJ281">
            <v>44163.153160094997</v>
          </cell>
          <cell r="BK281">
            <v>44163.153160094997</v>
          </cell>
          <cell r="BL281">
            <v>44163.153160094997</v>
          </cell>
          <cell r="BM281">
            <v>1262.7531738279999</v>
          </cell>
          <cell r="BN281">
            <v>0</v>
          </cell>
          <cell r="BO281">
            <v>0</v>
          </cell>
          <cell r="BP281">
            <v>0</v>
          </cell>
          <cell r="BQ281">
            <v>0</v>
          </cell>
          <cell r="BR281">
            <v>0</v>
          </cell>
          <cell r="BS281">
            <v>0</v>
          </cell>
          <cell r="BT281">
            <v>0</v>
          </cell>
          <cell r="BV281" t="str">
            <v>Home Assistance Program2013Current year savings</v>
          </cell>
        </row>
        <row r="282">
          <cell r="L282"/>
          <cell r="M282"/>
          <cell r="N282"/>
          <cell r="O282"/>
          <cell r="P282"/>
          <cell r="Q282"/>
          <cell r="R282"/>
          <cell r="S282">
            <v>2.3789187E-2</v>
          </cell>
          <cell r="T282"/>
          <cell r="U282">
            <v>2.3789187E-2</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Q282"/>
          <cell r="AR282"/>
          <cell r="AS282"/>
          <cell r="AT282"/>
          <cell r="AU282"/>
          <cell r="AV282"/>
          <cell r="AW282"/>
          <cell r="AX282">
            <v>456.5668144</v>
          </cell>
          <cell r="AY282"/>
          <cell r="AZ282">
            <v>456.5668144</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V282" t="str">
            <v>Home Assistance Program2013Adjustment</v>
          </cell>
        </row>
        <row r="283">
          <cell r="L283"/>
          <cell r="M283"/>
          <cell r="N283"/>
          <cell r="O283"/>
          <cell r="P283"/>
          <cell r="Q283"/>
          <cell r="R283"/>
          <cell r="S283">
            <v>366.38015898828752</v>
          </cell>
          <cell r="T283"/>
          <cell r="U283">
            <v>339.16453403287204</v>
          </cell>
          <cell r="V283">
            <v>295.87438525992246</v>
          </cell>
          <cell r="W283">
            <v>283.16758530281845</v>
          </cell>
          <cell r="X283">
            <v>283.16758530281845</v>
          </cell>
          <cell r="Y283">
            <v>43.662738837750268</v>
          </cell>
          <cell r="Z283">
            <v>42.613602318011964</v>
          </cell>
          <cell r="AA283">
            <v>42.613602318011964</v>
          </cell>
          <cell r="AB283">
            <v>42.613602318011964</v>
          </cell>
          <cell r="AC283">
            <v>34.864119449271982</v>
          </cell>
          <cell r="AD283">
            <v>34.864119449271982</v>
          </cell>
          <cell r="AE283">
            <v>34.864119449271982</v>
          </cell>
          <cell r="AF283">
            <v>34.864119449271982</v>
          </cell>
          <cell r="AG283">
            <v>0</v>
          </cell>
          <cell r="AH283">
            <v>0</v>
          </cell>
          <cell r="AI283">
            <v>0</v>
          </cell>
          <cell r="AJ283">
            <v>0</v>
          </cell>
          <cell r="AK283">
            <v>0</v>
          </cell>
          <cell r="AL283">
            <v>0</v>
          </cell>
          <cell r="AM283">
            <v>0</v>
          </cell>
          <cell r="AN283">
            <v>0</v>
          </cell>
          <cell r="AO283">
            <v>0</v>
          </cell>
          <cell r="AQ283"/>
          <cell r="AR283"/>
          <cell r="AS283"/>
          <cell r="AT283"/>
          <cell r="AU283"/>
          <cell r="AV283"/>
          <cell r="AW283"/>
          <cell r="AX283">
            <v>1977348.8416335071</v>
          </cell>
          <cell r="AY283"/>
          <cell r="AZ283">
            <v>1874893.0785909996</v>
          </cell>
          <cell r="BA283">
            <v>1645031.0608306474</v>
          </cell>
          <cell r="BB283">
            <v>1540271.7405649973</v>
          </cell>
          <cell r="BC283">
            <v>1540271.7405649973</v>
          </cell>
          <cell r="BD283">
            <v>108134.22992197373</v>
          </cell>
          <cell r="BE283">
            <v>104663.86624200645</v>
          </cell>
          <cell r="BF283">
            <v>104663.86624200645</v>
          </cell>
          <cell r="BG283">
            <v>104663.86624200645</v>
          </cell>
          <cell r="BH283">
            <v>89288.903555819983</v>
          </cell>
          <cell r="BI283">
            <v>89288.903555819983</v>
          </cell>
          <cell r="BJ283">
            <v>89288.903555819983</v>
          </cell>
          <cell r="BK283">
            <v>89288.903555819983</v>
          </cell>
          <cell r="BL283">
            <v>0</v>
          </cell>
          <cell r="BM283">
            <v>0</v>
          </cell>
          <cell r="BN283">
            <v>0</v>
          </cell>
          <cell r="BO283">
            <v>0</v>
          </cell>
          <cell r="BP283">
            <v>0</v>
          </cell>
          <cell r="BQ283">
            <v>0</v>
          </cell>
          <cell r="BR283">
            <v>0</v>
          </cell>
          <cell r="BS283">
            <v>0</v>
          </cell>
          <cell r="BT283">
            <v>0</v>
          </cell>
          <cell r="BV283" t="str">
            <v>Retrofit2012Current year savings</v>
          </cell>
        </row>
        <row r="284">
          <cell r="L284"/>
          <cell r="M284"/>
          <cell r="N284"/>
          <cell r="O284"/>
          <cell r="P284"/>
          <cell r="Q284"/>
          <cell r="R284"/>
          <cell r="S284">
            <v>27.63774106</v>
          </cell>
          <cell r="T284"/>
          <cell r="U284">
            <v>27.63774106</v>
          </cell>
          <cell r="V284">
            <v>26.838868132999998</v>
          </cell>
          <cell r="W284">
            <v>25.080874269999999</v>
          </cell>
          <cell r="X284">
            <v>25.080874269999999</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Q284"/>
          <cell r="AR284"/>
          <cell r="AS284"/>
          <cell r="AT284"/>
          <cell r="AU284"/>
          <cell r="AV284"/>
          <cell r="AW284"/>
          <cell r="AX284">
            <v>160096.103604804</v>
          </cell>
          <cell r="AY284"/>
          <cell r="AZ284">
            <v>160096.103604804</v>
          </cell>
          <cell r="BA284">
            <v>156315.05824971799</v>
          </cell>
          <cell r="BB284">
            <v>147994.51775911101</v>
          </cell>
          <cell r="BC284">
            <v>147994.51775911101</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V284" t="str">
            <v>Retrofit2012Adjustment</v>
          </cell>
        </row>
        <row r="285">
          <cell r="L285"/>
          <cell r="M285"/>
          <cell r="N285"/>
          <cell r="O285"/>
          <cell r="P285"/>
          <cell r="Q285"/>
          <cell r="R285"/>
          <cell r="S285">
            <v>0</v>
          </cell>
          <cell r="T285"/>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Q285"/>
          <cell r="AR285"/>
          <cell r="AS285"/>
          <cell r="AT285"/>
          <cell r="AU285"/>
          <cell r="AV285"/>
          <cell r="AW285"/>
          <cell r="AX285">
            <v>0</v>
          </cell>
          <cell r="AY285"/>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V285" t="str">
            <v>Appliance Retirement2013Current year savings</v>
          </cell>
        </row>
        <row r="286">
          <cell r="L286"/>
          <cell r="M286"/>
          <cell r="N286"/>
          <cell r="O286"/>
          <cell r="P286"/>
          <cell r="Q286"/>
          <cell r="R286"/>
          <cell r="S286">
            <v>0</v>
          </cell>
          <cell r="T286"/>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Q286"/>
          <cell r="AR286"/>
          <cell r="AS286"/>
          <cell r="AT286"/>
          <cell r="AU286"/>
          <cell r="AV286"/>
          <cell r="AW286"/>
          <cell r="AX286">
            <v>0</v>
          </cell>
          <cell r="AY286"/>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V286" t="str">
            <v>Appliance Retirement2013Current year savings</v>
          </cell>
        </row>
        <row r="287">
          <cell r="L287"/>
          <cell r="M287"/>
          <cell r="N287"/>
          <cell r="O287"/>
          <cell r="P287"/>
          <cell r="Q287"/>
          <cell r="R287"/>
          <cell r="S287">
            <v>283.01727667180302</v>
          </cell>
          <cell r="T287"/>
          <cell r="U287">
            <v>228.33658535053877</v>
          </cell>
          <cell r="V287">
            <v>5.629368775326177</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Q287"/>
          <cell r="AR287"/>
          <cell r="AS287"/>
          <cell r="AT287"/>
          <cell r="AU287"/>
          <cell r="AV287"/>
          <cell r="AW287"/>
          <cell r="AX287">
            <v>1660494.3856609801</v>
          </cell>
          <cell r="AY287"/>
          <cell r="AZ287">
            <v>1461869.2111511116</v>
          </cell>
          <cell r="BA287">
            <v>138164.66129369556</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V287" t="str">
            <v>Retrofit2011Current year savings</v>
          </cell>
        </row>
        <row r="288">
          <cell r="L288"/>
          <cell r="M288"/>
          <cell r="N288"/>
          <cell r="O288"/>
          <cell r="P288"/>
          <cell r="Q288"/>
          <cell r="R288"/>
          <cell r="S288">
            <v>14.92</v>
          </cell>
          <cell r="T288"/>
          <cell r="U288">
            <v>11.32</v>
          </cell>
          <cell r="V288">
            <v>9.94</v>
          </cell>
          <cell r="W288">
            <v>6.43</v>
          </cell>
          <cell r="X288">
            <v>1.0900000000000001</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Q288"/>
          <cell r="AR288"/>
          <cell r="AS288"/>
          <cell r="AT288"/>
          <cell r="AU288"/>
          <cell r="AV288"/>
          <cell r="AW288"/>
          <cell r="AX288">
            <v>289779</v>
          </cell>
          <cell r="AY288"/>
          <cell r="AZ288">
            <v>216109</v>
          </cell>
          <cell r="BA288">
            <v>188095</v>
          </cell>
          <cell r="BB288">
            <v>116375</v>
          </cell>
          <cell r="BC288">
            <v>7264</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V288" t="str">
            <v>Retrofit2012Adjustment</v>
          </cell>
        </row>
        <row r="289">
          <cell r="L289"/>
          <cell r="M289"/>
          <cell r="N289"/>
          <cell r="O289"/>
          <cell r="P289"/>
          <cell r="Q289"/>
          <cell r="R289"/>
          <cell r="S289">
            <v>0.48780215300000002</v>
          </cell>
          <cell r="T289"/>
          <cell r="U289">
            <v>0.48780215300000002</v>
          </cell>
          <cell r="V289">
            <v>0.48780215300000002</v>
          </cell>
          <cell r="W289">
            <v>0.48780215300000002</v>
          </cell>
          <cell r="X289">
            <v>0.48780215300000002</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Q289"/>
          <cell r="AR289"/>
          <cell r="AS289"/>
          <cell r="AT289"/>
          <cell r="AU289"/>
          <cell r="AV289"/>
          <cell r="AW289"/>
          <cell r="AX289">
            <v>1772.4534346559999</v>
          </cell>
          <cell r="AY289"/>
          <cell r="AZ289">
            <v>1772.4534346559999</v>
          </cell>
          <cell r="BA289">
            <v>1772.4534346559999</v>
          </cell>
          <cell r="BB289">
            <v>1772.4534346559999</v>
          </cell>
          <cell r="BC289">
            <v>1772.4534346559999</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V289" t="str">
            <v>Energy Audit2012Adjustment</v>
          </cell>
        </row>
        <row r="290">
          <cell r="L290"/>
          <cell r="M290"/>
          <cell r="N290"/>
          <cell r="O290"/>
          <cell r="P290"/>
          <cell r="Q290"/>
          <cell r="R290"/>
          <cell r="S290">
            <v>166.82965403</v>
          </cell>
          <cell r="T290"/>
          <cell r="U290">
            <v>166.82965403</v>
          </cell>
          <cell r="V290">
            <v>166.82965403</v>
          </cell>
          <cell r="W290">
            <v>166.82965403</v>
          </cell>
          <cell r="X290">
            <v>166.82965403</v>
          </cell>
          <cell r="Y290">
            <v>166.82965403</v>
          </cell>
          <cell r="Z290">
            <v>166.82965403</v>
          </cell>
          <cell r="AA290">
            <v>166.82965403</v>
          </cell>
          <cell r="AB290">
            <v>166.82965403</v>
          </cell>
          <cell r="AC290">
            <v>166.82965403</v>
          </cell>
          <cell r="AD290">
            <v>166.82965403</v>
          </cell>
          <cell r="AE290">
            <v>166.82965403</v>
          </cell>
          <cell r="AF290">
            <v>130.41674117299999</v>
          </cell>
          <cell r="AG290">
            <v>0</v>
          </cell>
          <cell r="AH290">
            <v>0</v>
          </cell>
          <cell r="AI290">
            <v>0</v>
          </cell>
          <cell r="AJ290">
            <v>0</v>
          </cell>
          <cell r="AK290">
            <v>0</v>
          </cell>
          <cell r="AL290">
            <v>0</v>
          </cell>
          <cell r="AM290">
            <v>0</v>
          </cell>
          <cell r="AN290">
            <v>0</v>
          </cell>
          <cell r="AO290">
            <v>0</v>
          </cell>
          <cell r="AQ290"/>
          <cell r="AR290"/>
          <cell r="AS290"/>
          <cell r="AT290"/>
          <cell r="AU290"/>
          <cell r="AV290"/>
          <cell r="AW290"/>
          <cell r="AX290">
            <v>285796.35990693897</v>
          </cell>
          <cell r="AY290"/>
          <cell r="AZ290">
            <v>285796.35990693897</v>
          </cell>
          <cell r="BA290">
            <v>285796.35990693897</v>
          </cell>
          <cell r="BB290">
            <v>285796.35990693897</v>
          </cell>
          <cell r="BC290">
            <v>285796.35990693897</v>
          </cell>
          <cell r="BD290">
            <v>285796.35990693897</v>
          </cell>
          <cell r="BE290">
            <v>285796.35990693897</v>
          </cell>
          <cell r="BF290">
            <v>285796.35990693897</v>
          </cell>
          <cell r="BG290">
            <v>285796.35990693897</v>
          </cell>
          <cell r="BH290">
            <v>285796.35990693897</v>
          </cell>
          <cell r="BI290">
            <v>285796.35990693897</v>
          </cell>
          <cell r="BJ290">
            <v>285796.35990693897</v>
          </cell>
          <cell r="BK290">
            <v>253233.951627723</v>
          </cell>
          <cell r="BL290">
            <v>0</v>
          </cell>
          <cell r="BM290">
            <v>0</v>
          </cell>
          <cell r="BN290">
            <v>0</v>
          </cell>
          <cell r="BO290">
            <v>0</v>
          </cell>
          <cell r="BP290">
            <v>0</v>
          </cell>
          <cell r="BQ290">
            <v>0</v>
          </cell>
          <cell r="BR290">
            <v>0</v>
          </cell>
          <cell r="BS290">
            <v>0</v>
          </cell>
          <cell r="BT290">
            <v>0</v>
          </cell>
          <cell r="BV290" t="str">
            <v>HVAC Incentives2013Current year savings</v>
          </cell>
        </row>
        <row r="291">
          <cell r="L291"/>
          <cell r="M291"/>
          <cell r="N291"/>
          <cell r="O291"/>
          <cell r="P291"/>
          <cell r="Q291"/>
          <cell r="R291"/>
          <cell r="S291">
            <v>12.614953809000001</v>
          </cell>
          <cell r="T291"/>
          <cell r="U291">
            <v>12.614953809000001</v>
          </cell>
          <cell r="V291">
            <v>12.614953809000001</v>
          </cell>
          <cell r="W291">
            <v>12.614953809000001</v>
          </cell>
          <cell r="X291">
            <v>12.614953809000001</v>
          </cell>
          <cell r="Y291">
            <v>12.614953809000001</v>
          </cell>
          <cell r="Z291">
            <v>12.614953809000001</v>
          </cell>
          <cell r="AA291">
            <v>12.614953809000001</v>
          </cell>
          <cell r="AB291">
            <v>12.614953809000001</v>
          </cell>
          <cell r="AC291">
            <v>12.614953809000001</v>
          </cell>
          <cell r="AD291">
            <v>12.614953809000001</v>
          </cell>
          <cell r="AE291">
            <v>12.614953809000001</v>
          </cell>
          <cell r="AF291">
            <v>10.254542150000001</v>
          </cell>
          <cell r="AG291">
            <v>0</v>
          </cell>
          <cell r="AH291">
            <v>0</v>
          </cell>
          <cell r="AI291">
            <v>0</v>
          </cell>
          <cell r="AJ291">
            <v>0</v>
          </cell>
          <cell r="AK291">
            <v>0</v>
          </cell>
          <cell r="AL291">
            <v>0</v>
          </cell>
          <cell r="AM291">
            <v>0</v>
          </cell>
          <cell r="AN291">
            <v>0</v>
          </cell>
          <cell r="AO291">
            <v>0</v>
          </cell>
          <cell r="AQ291"/>
          <cell r="AR291"/>
          <cell r="AS291"/>
          <cell r="AT291"/>
          <cell r="AU291"/>
          <cell r="AV291"/>
          <cell r="AW291"/>
          <cell r="AX291">
            <v>22022.349110600004</v>
          </cell>
          <cell r="AY291"/>
          <cell r="AZ291">
            <v>22022.349110600004</v>
          </cell>
          <cell r="BA291">
            <v>22022.349110600004</v>
          </cell>
          <cell r="BB291">
            <v>22022.349110600004</v>
          </cell>
          <cell r="BC291">
            <v>22022.349110600004</v>
          </cell>
          <cell r="BD291">
            <v>22022.349110600004</v>
          </cell>
          <cell r="BE291">
            <v>22022.349110600004</v>
          </cell>
          <cell r="BF291">
            <v>22022.349110600004</v>
          </cell>
          <cell r="BG291">
            <v>22022.349110600004</v>
          </cell>
          <cell r="BH291">
            <v>22022.349110600004</v>
          </cell>
          <cell r="BI291">
            <v>22022.349110600004</v>
          </cell>
          <cell r="BJ291">
            <v>22022.349110600004</v>
          </cell>
          <cell r="BK291">
            <v>19911.540550000002</v>
          </cell>
          <cell r="BL291">
            <v>0</v>
          </cell>
          <cell r="BM291">
            <v>0</v>
          </cell>
          <cell r="BN291">
            <v>0</v>
          </cell>
          <cell r="BO291">
            <v>0</v>
          </cell>
          <cell r="BP291">
            <v>0</v>
          </cell>
          <cell r="BQ291">
            <v>0</v>
          </cell>
          <cell r="BR291">
            <v>0</v>
          </cell>
          <cell r="BS291">
            <v>0</v>
          </cell>
          <cell r="BT291">
            <v>0</v>
          </cell>
          <cell r="BV291" t="str">
            <v>HVAC Incentives2013Adjustment</v>
          </cell>
        </row>
        <row r="292">
          <cell r="L292"/>
          <cell r="M292"/>
          <cell r="N292"/>
          <cell r="O292"/>
          <cell r="P292"/>
          <cell r="Q292"/>
          <cell r="R292"/>
          <cell r="S292">
            <v>5.3575108489999996</v>
          </cell>
          <cell r="T292"/>
          <cell r="U292">
            <v>5.3575108489999996</v>
          </cell>
          <cell r="V292">
            <v>4.0103188489999999</v>
          </cell>
          <cell r="W292">
            <v>4.0103188489999999</v>
          </cell>
          <cell r="X292">
            <v>4.0103188489999999</v>
          </cell>
          <cell r="Y292">
            <v>4.0103188489999999</v>
          </cell>
          <cell r="Z292">
            <v>4.0103188489999999</v>
          </cell>
          <cell r="AA292">
            <v>4.0103188489999999</v>
          </cell>
          <cell r="AB292">
            <v>4.0103188489999999</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Q292"/>
          <cell r="AR292"/>
          <cell r="AS292"/>
          <cell r="AT292"/>
          <cell r="AU292"/>
          <cell r="AV292"/>
          <cell r="AW292"/>
          <cell r="AX292">
            <v>13635.28026</v>
          </cell>
          <cell r="AY292"/>
          <cell r="AZ292">
            <v>13635.28026</v>
          </cell>
          <cell r="BA292">
            <v>9182.5482599999996</v>
          </cell>
          <cell r="BB292">
            <v>9182.5482599999996</v>
          </cell>
          <cell r="BC292">
            <v>9182.5482599999996</v>
          </cell>
          <cell r="BD292">
            <v>9182.5482599999996</v>
          </cell>
          <cell r="BE292">
            <v>9182.5482599999996</v>
          </cell>
          <cell r="BF292">
            <v>9182.5482599999996</v>
          </cell>
          <cell r="BG292">
            <v>9182.5482599999996</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V292" t="str">
            <v>New Construction2013Current year savings</v>
          </cell>
        </row>
        <row r="293">
          <cell r="L293"/>
          <cell r="M293"/>
          <cell r="N293"/>
          <cell r="O293"/>
          <cell r="P293"/>
          <cell r="Q293"/>
          <cell r="R293"/>
          <cell r="S293">
            <v>279.63799772499999</v>
          </cell>
          <cell r="T293"/>
          <cell r="U293">
            <v>279.54245712400001</v>
          </cell>
          <cell r="V293">
            <v>277.47890975299998</v>
          </cell>
          <cell r="W293">
            <v>261.631839641</v>
          </cell>
          <cell r="X293">
            <v>242.55265632800001</v>
          </cell>
          <cell r="Y293">
            <v>241.760484967</v>
          </cell>
          <cell r="Z293">
            <v>110.120763591</v>
          </cell>
          <cell r="AA293">
            <v>110.120763591</v>
          </cell>
          <cell r="AB293">
            <v>110.120763591</v>
          </cell>
          <cell r="AC293">
            <v>101.077471113</v>
          </cell>
          <cell r="AD293">
            <v>57.469666418999999</v>
          </cell>
          <cell r="AE293">
            <v>55.916919960999998</v>
          </cell>
          <cell r="AF293">
            <v>55.916919960999998</v>
          </cell>
          <cell r="AG293">
            <v>55.916919960999998</v>
          </cell>
          <cell r="AH293">
            <v>0</v>
          </cell>
          <cell r="AI293">
            <v>0</v>
          </cell>
          <cell r="AJ293">
            <v>0</v>
          </cell>
          <cell r="AK293">
            <v>0</v>
          </cell>
          <cell r="AL293">
            <v>0</v>
          </cell>
          <cell r="AM293">
            <v>0</v>
          </cell>
          <cell r="AN293">
            <v>0</v>
          </cell>
          <cell r="AO293">
            <v>0</v>
          </cell>
          <cell r="AQ293"/>
          <cell r="AR293"/>
          <cell r="AS293"/>
          <cell r="AT293"/>
          <cell r="AU293"/>
          <cell r="AV293"/>
          <cell r="AW293"/>
          <cell r="AX293">
            <v>1401472.10243102</v>
          </cell>
          <cell r="AY293"/>
          <cell r="AZ293">
            <v>1396536.7045050501</v>
          </cell>
          <cell r="BA293">
            <v>1387526.0858360201</v>
          </cell>
          <cell r="BB293">
            <v>1312952.6159117799</v>
          </cell>
          <cell r="BC293">
            <v>1180813.5501053601</v>
          </cell>
          <cell r="BD293">
            <v>1139891.88048291</v>
          </cell>
          <cell r="BE293">
            <v>382617.15068255598</v>
          </cell>
          <cell r="BF293">
            <v>382617.15068255598</v>
          </cell>
          <cell r="BG293">
            <v>382617.15068255598</v>
          </cell>
          <cell r="BH293">
            <v>323347.98181666498</v>
          </cell>
          <cell r="BI293">
            <v>69477.707737135002</v>
          </cell>
          <cell r="BJ293">
            <v>66974.795780822998</v>
          </cell>
          <cell r="BK293">
            <v>66974.795780822998</v>
          </cell>
          <cell r="BL293">
            <v>66974.795780822998</v>
          </cell>
          <cell r="BM293">
            <v>0</v>
          </cell>
          <cell r="BN293">
            <v>0</v>
          </cell>
          <cell r="BO293">
            <v>0</v>
          </cell>
          <cell r="BP293">
            <v>0</v>
          </cell>
          <cell r="BQ293">
            <v>0</v>
          </cell>
          <cell r="BR293">
            <v>0</v>
          </cell>
          <cell r="BS293">
            <v>0</v>
          </cell>
          <cell r="BT293">
            <v>0</v>
          </cell>
          <cell r="BV293" t="str">
            <v>Retrofit2013Current year savings</v>
          </cell>
        </row>
        <row r="294">
          <cell r="L294"/>
          <cell r="M294"/>
          <cell r="N294"/>
          <cell r="O294"/>
          <cell r="P294"/>
          <cell r="Q294"/>
          <cell r="R294"/>
          <cell r="S294">
            <v>35.613754489999998</v>
          </cell>
          <cell r="T294"/>
          <cell r="U294">
            <v>35.613754489999998</v>
          </cell>
          <cell r="V294">
            <v>32.529544420000001</v>
          </cell>
          <cell r="W294">
            <v>30.25867294</v>
          </cell>
          <cell r="X294">
            <v>26.976759120000001</v>
          </cell>
          <cell r="Y294">
            <v>26.976759120000001</v>
          </cell>
          <cell r="Z294">
            <v>26.976759120000001</v>
          </cell>
          <cell r="AA294">
            <v>25.625511629999998</v>
          </cell>
          <cell r="AB294">
            <v>25.625511629999998</v>
          </cell>
          <cell r="AC294">
            <v>20.960226509999998</v>
          </cell>
          <cell r="AD294">
            <v>1.797033039</v>
          </cell>
          <cell r="AE294">
            <v>1.797033039</v>
          </cell>
          <cell r="AF294">
            <v>1.797033039</v>
          </cell>
          <cell r="AG294">
            <v>1.797033039</v>
          </cell>
          <cell r="AH294">
            <v>0</v>
          </cell>
          <cell r="AI294">
            <v>0</v>
          </cell>
          <cell r="AJ294">
            <v>0</v>
          </cell>
          <cell r="AK294">
            <v>0</v>
          </cell>
          <cell r="AL294">
            <v>0</v>
          </cell>
          <cell r="AM294">
            <v>0</v>
          </cell>
          <cell r="AN294">
            <v>0</v>
          </cell>
          <cell r="AO294">
            <v>0</v>
          </cell>
          <cell r="AQ294"/>
          <cell r="AR294"/>
          <cell r="AS294"/>
          <cell r="AT294"/>
          <cell r="AU294"/>
          <cell r="AV294"/>
          <cell r="AW294"/>
          <cell r="AX294">
            <v>180855.01439999999</v>
          </cell>
          <cell r="AY294"/>
          <cell r="AZ294">
            <v>179038.38529999999</v>
          </cell>
          <cell r="BA294">
            <v>165156.17439999999</v>
          </cell>
          <cell r="BB294">
            <v>150431.93340000001</v>
          </cell>
          <cell r="BC294">
            <v>106841.53320000001</v>
          </cell>
          <cell r="BD294">
            <v>91779.02072</v>
          </cell>
          <cell r="BE294">
            <v>91779.02072</v>
          </cell>
          <cell r="BF294">
            <v>86136.970669999995</v>
          </cell>
          <cell r="BG294">
            <v>86136.970669999995</v>
          </cell>
          <cell r="BH294">
            <v>70498.158379999993</v>
          </cell>
          <cell r="BI294">
            <v>6259.9439769999999</v>
          </cell>
          <cell r="BJ294">
            <v>6259.9439769999999</v>
          </cell>
          <cell r="BK294">
            <v>6259.9439769999999</v>
          </cell>
          <cell r="BL294">
            <v>6259.9439769999999</v>
          </cell>
          <cell r="BM294">
            <v>0</v>
          </cell>
          <cell r="BN294">
            <v>0</v>
          </cell>
          <cell r="BO294">
            <v>0</v>
          </cell>
          <cell r="BP294">
            <v>0</v>
          </cell>
          <cell r="BQ294">
            <v>0</v>
          </cell>
          <cell r="BR294">
            <v>0</v>
          </cell>
          <cell r="BS294">
            <v>0</v>
          </cell>
          <cell r="BT294">
            <v>0</v>
          </cell>
          <cell r="BV294" t="str">
            <v>Retrofit2013Adjustment</v>
          </cell>
        </row>
        <row r="295">
          <cell r="L295"/>
          <cell r="M295"/>
          <cell r="N295"/>
          <cell r="O295"/>
          <cell r="P295"/>
          <cell r="Q295"/>
          <cell r="R295"/>
          <cell r="S295">
            <v>31.941110055999999</v>
          </cell>
          <cell r="T295"/>
          <cell r="U295">
            <v>31.941110055999999</v>
          </cell>
          <cell r="V295">
            <v>31.941110055999999</v>
          </cell>
          <cell r="W295">
            <v>31.941110055999999</v>
          </cell>
          <cell r="X295">
            <v>30.031378256</v>
          </cell>
          <cell r="Y295">
            <v>29.667729648000002</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Q295"/>
          <cell r="AR295"/>
          <cell r="AS295"/>
          <cell r="AT295"/>
          <cell r="AU295"/>
          <cell r="AV295"/>
          <cell r="AW295"/>
          <cell r="AX295">
            <v>113637.770557258</v>
          </cell>
          <cell r="AY295"/>
          <cell r="AZ295">
            <v>113637.770557258</v>
          </cell>
          <cell r="BA295">
            <v>113637.770557258</v>
          </cell>
          <cell r="BB295">
            <v>113637.770557258</v>
          </cell>
          <cell r="BC295">
            <v>96312.922589815003</v>
          </cell>
          <cell r="BD295">
            <v>94911.611544205996</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V295" t="str">
            <v>Direct Install Lighting2013Current year savings</v>
          </cell>
        </row>
        <row r="296">
          <cell r="L296"/>
          <cell r="M296"/>
          <cell r="N296"/>
          <cell r="O296"/>
          <cell r="P296"/>
          <cell r="Q296"/>
          <cell r="R296"/>
          <cell r="S296">
            <v>42.864536659999999</v>
          </cell>
          <cell r="T296"/>
          <cell r="U296">
            <v>42.864536659999999</v>
          </cell>
          <cell r="V296">
            <v>42.832478250000001</v>
          </cell>
          <cell r="W296">
            <v>42.832478250000001</v>
          </cell>
          <cell r="X296">
            <v>39.98709633</v>
          </cell>
          <cell r="Y296">
            <v>36.390713329999997</v>
          </cell>
          <cell r="Z296">
            <v>30.82628953</v>
          </cell>
          <cell r="AA296">
            <v>30.82628953</v>
          </cell>
          <cell r="AB296">
            <v>30.677954079999999</v>
          </cell>
          <cell r="AC296">
            <v>30.677954079999999</v>
          </cell>
          <cell r="AD296">
            <v>30.615292230000001</v>
          </cell>
          <cell r="AE296">
            <v>24.888221210000001</v>
          </cell>
          <cell r="AF296">
            <v>24.888221210000001</v>
          </cell>
          <cell r="AG296">
            <v>24.888221210000001</v>
          </cell>
          <cell r="AH296">
            <v>24.888221210000001</v>
          </cell>
          <cell r="AI296">
            <v>0</v>
          </cell>
          <cell r="AJ296">
            <v>0</v>
          </cell>
          <cell r="AK296">
            <v>0</v>
          </cell>
          <cell r="AL296">
            <v>0</v>
          </cell>
          <cell r="AM296">
            <v>0</v>
          </cell>
          <cell r="AN296">
            <v>0</v>
          </cell>
          <cell r="AO296">
            <v>0</v>
          </cell>
          <cell r="AQ296"/>
          <cell r="AR296"/>
          <cell r="AS296"/>
          <cell r="AT296"/>
          <cell r="AU296"/>
          <cell r="AV296"/>
          <cell r="AW296"/>
          <cell r="AX296">
            <v>648295.33189999999</v>
          </cell>
          <cell r="AY296"/>
          <cell r="AZ296">
            <v>648295.33189999999</v>
          </cell>
          <cell r="BA296">
            <v>648014.50020000001</v>
          </cell>
          <cell r="BB296">
            <v>648014.50020000001</v>
          </cell>
          <cell r="BC296">
            <v>602689.48670000001</v>
          </cell>
          <cell r="BD296">
            <v>585928.95319999999</v>
          </cell>
          <cell r="BE296">
            <v>495466.42170000001</v>
          </cell>
          <cell r="BF296">
            <v>495466.42170000001</v>
          </cell>
          <cell r="BG296">
            <v>488371.38520000002</v>
          </cell>
          <cell r="BH296">
            <v>488371.38520000002</v>
          </cell>
          <cell r="BI296">
            <v>487680.94030000002</v>
          </cell>
          <cell r="BJ296">
            <v>396452.56459999998</v>
          </cell>
          <cell r="BK296">
            <v>396452.56459999998</v>
          </cell>
          <cell r="BL296">
            <v>396452.56459999998</v>
          </cell>
          <cell r="BM296">
            <v>396452.56459999998</v>
          </cell>
          <cell r="BN296">
            <v>0</v>
          </cell>
          <cell r="BO296">
            <v>0</v>
          </cell>
          <cell r="BP296">
            <v>0</v>
          </cell>
          <cell r="BQ296">
            <v>0</v>
          </cell>
          <cell r="BR296">
            <v>0</v>
          </cell>
          <cell r="BS296">
            <v>0</v>
          </cell>
          <cell r="BT296">
            <v>0</v>
          </cell>
          <cell r="BV296" t="str">
            <v>Bi-Annual Retailer Event2014Current year savings</v>
          </cell>
        </row>
        <row r="297">
          <cell r="L297"/>
          <cell r="M297"/>
          <cell r="N297"/>
          <cell r="O297"/>
          <cell r="P297"/>
          <cell r="Q297"/>
          <cell r="R297"/>
          <cell r="S297">
            <v>12.725007489999999</v>
          </cell>
          <cell r="T297"/>
          <cell r="U297">
            <v>12.725007489999999</v>
          </cell>
          <cell r="V297">
            <v>12.687939950000001</v>
          </cell>
          <cell r="W297">
            <v>12.687939950000001</v>
          </cell>
          <cell r="X297">
            <v>11.176842000000001</v>
          </cell>
          <cell r="Y297">
            <v>8.1443526970000004</v>
          </cell>
          <cell r="Z297">
            <v>8.1441519739999997</v>
          </cell>
          <cell r="AA297">
            <v>8.1441519739999997</v>
          </cell>
          <cell r="AB297">
            <v>8.1280532619999999</v>
          </cell>
          <cell r="AC297">
            <v>8.1280532619999999</v>
          </cell>
          <cell r="AD297">
            <v>8.1140276539999991</v>
          </cell>
          <cell r="AE297">
            <v>3.656414813</v>
          </cell>
          <cell r="AF297">
            <v>3.656414813</v>
          </cell>
          <cell r="AG297">
            <v>3.656414813</v>
          </cell>
          <cell r="AH297">
            <v>3.656414813</v>
          </cell>
          <cell r="AI297">
            <v>0</v>
          </cell>
          <cell r="AJ297">
            <v>0</v>
          </cell>
          <cell r="AK297">
            <v>0</v>
          </cell>
          <cell r="AL297">
            <v>0</v>
          </cell>
          <cell r="AM297">
            <v>0</v>
          </cell>
          <cell r="AN297">
            <v>0</v>
          </cell>
          <cell r="AO297">
            <v>0</v>
          </cell>
          <cell r="AQ297"/>
          <cell r="AR297"/>
          <cell r="AS297"/>
          <cell r="AT297"/>
          <cell r="AU297"/>
          <cell r="AV297"/>
          <cell r="AW297"/>
          <cell r="AX297">
            <v>167030.0282</v>
          </cell>
          <cell r="AY297"/>
          <cell r="AZ297">
            <v>167030.0282</v>
          </cell>
          <cell r="BA297">
            <v>166705.31649999999</v>
          </cell>
          <cell r="BB297">
            <v>166705.31649999999</v>
          </cell>
          <cell r="BC297">
            <v>142634.54610000001</v>
          </cell>
          <cell r="BD297">
            <v>131839.3205</v>
          </cell>
          <cell r="BE297">
            <v>130185.13340000001</v>
          </cell>
          <cell r="BF297">
            <v>130185.13340000001</v>
          </cell>
          <cell r="BG297">
            <v>129405.52600000001</v>
          </cell>
          <cell r="BH297">
            <v>129405.52600000001</v>
          </cell>
          <cell r="BI297">
            <v>129250.98370000001</v>
          </cell>
          <cell r="BJ297">
            <v>58244.219929999999</v>
          </cell>
          <cell r="BK297">
            <v>58244.219929999999</v>
          </cell>
          <cell r="BL297">
            <v>58244.219929999999</v>
          </cell>
          <cell r="BM297">
            <v>58244.219929999999</v>
          </cell>
          <cell r="BN297">
            <v>0</v>
          </cell>
          <cell r="BO297">
            <v>0</v>
          </cell>
          <cell r="BP297">
            <v>0</v>
          </cell>
          <cell r="BQ297">
            <v>0</v>
          </cell>
          <cell r="BR297">
            <v>0</v>
          </cell>
          <cell r="BS297">
            <v>0</v>
          </cell>
          <cell r="BT297">
            <v>0</v>
          </cell>
          <cell r="BV297" t="str">
            <v>Conservation Instant Coupon Booklet2014Current year savings</v>
          </cell>
        </row>
        <row r="298">
          <cell r="L298"/>
          <cell r="M298"/>
          <cell r="N298"/>
          <cell r="O298"/>
          <cell r="P298"/>
          <cell r="Q298"/>
          <cell r="R298"/>
          <cell r="S298">
            <v>0</v>
          </cell>
          <cell r="T298"/>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Q298"/>
          <cell r="AR298"/>
          <cell r="AS298"/>
          <cell r="AT298"/>
          <cell r="AU298"/>
          <cell r="AV298"/>
          <cell r="AW298"/>
          <cell r="AX298">
            <v>0</v>
          </cell>
          <cell r="AY298"/>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V298" t="str">
            <v>Appliance Retirement2014Current year savings</v>
          </cell>
        </row>
        <row r="299">
          <cell r="L299"/>
          <cell r="M299"/>
          <cell r="N299"/>
          <cell r="O299"/>
          <cell r="P299"/>
          <cell r="Q299"/>
          <cell r="R299"/>
          <cell r="S299">
            <v>0</v>
          </cell>
          <cell r="T299"/>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Q299"/>
          <cell r="AR299"/>
          <cell r="AS299"/>
          <cell r="AT299"/>
          <cell r="AU299"/>
          <cell r="AV299"/>
          <cell r="AW299"/>
          <cell r="AX299">
            <v>0</v>
          </cell>
          <cell r="AY299"/>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V299" t="str">
            <v>Appliance Retirement2014Current year savings</v>
          </cell>
        </row>
        <row r="300">
          <cell r="L300"/>
          <cell r="M300"/>
          <cell r="N300"/>
          <cell r="O300"/>
          <cell r="P300"/>
          <cell r="Q300"/>
          <cell r="R300"/>
          <cell r="S300">
            <v>0</v>
          </cell>
          <cell r="T300"/>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Q300"/>
          <cell r="AR300"/>
          <cell r="AS300"/>
          <cell r="AT300"/>
          <cell r="AU300"/>
          <cell r="AV300"/>
          <cell r="AW300"/>
          <cell r="AX300">
            <v>0</v>
          </cell>
          <cell r="AY300"/>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V300" t="str">
            <v>Appliance Retirement2014Current year savings</v>
          </cell>
        </row>
        <row r="301">
          <cell r="L301"/>
          <cell r="M301"/>
          <cell r="N301"/>
          <cell r="O301"/>
          <cell r="P301"/>
          <cell r="Q301"/>
          <cell r="R301"/>
          <cell r="S301">
            <v>3.66344744582485</v>
          </cell>
          <cell r="T301"/>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Q301"/>
          <cell r="AR301"/>
          <cell r="AS301"/>
          <cell r="AT301"/>
          <cell r="AU301"/>
          <cell r="AV301"/>
          <cell r="AW301"/>
          <cell r="AX301">
            <v>24927.490007532077</v>
          </cell>
          <cell r="AY301"/>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V301" t="str">
            <v>Appliance Retirement2014Current year savings</v>
          </cell>
        </row>
        <row r="302">
          <cell r="L302"/>
          <cell r="M302"/>
          <cell r="N302"/>
          <cell r="O302"/>
          <cell r="P302"/>
          <cell r="Q302"/>
          <cell r="R302"/>
          <cell r="S302">
            <v>7.8489148899999996</v>
          </cell>
          <cell r="T302"/>
          <cell r="U302">
            <v>7.8489148899999996</v>
          </cell>
          <cell r="V302">
            <v>7.8489148899999996</v>
          </cell>
          <cell r="W302">
            <v>7.8489148899999996</v>
          </cell>
          <cell r="X302">
            <v>7.8489148899999996</v>
          </cell>
          <cell r="Y302">
            <v>7.7289028010000003</v>
          </cell>
          <cell r="Z302">
            <v>4.5560145060000004</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Q302"/>
          <cell r="AR302"/>
          <cell r="AS302"/>
          <cell r="AT302"/>
          <cell r="AU302"/>
          <cell r="AV302"/>
          <cell r="AW302"/>
          <cell r="AX302">
            <v>27513.19267</v>
          </cell>
          <cell r="AY302"/>
          <cell r="AZ302">
            <v>27513.19267</v>
          </cell>
          <cell r="BA302">
            <v>27513.19267</v>
          </cell>
          <cell r="BB302">
            <v>27513.19267</v>
          </cell>
          <cell r="BC302">
            <v>27513.19267</v>
          </cell>
          <cell r="BD302">
            <v>26406.55731</v>
          </cell>
          <cell r="BE302">
            <v>15221.81999</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V302" t="str">
            <v>Direct Install Lighting2014Current year savings</v>
          </cell>
        </row>
        <row r="303">
          <cell r="L303"/>
          <cell r="M303"/>
          <cell r="N303"/>
          <cell r="O303"/>
          <cell r="P303"/>
          <cell r="Q303"/>
          <cell r="R303"/>
          <cell r="S303">
            <v>2.828231283</v>
          </cell>
          <cell r="T303"/>
          <cell r="U303">
            <v>2.7695434799999998</v>
          </cell>
          <cell r="V303">
            <v>2.7695434799999998</v>
          </cell>
          <cell r="W303">
            <v>2.1484537349999999</v>
          </cell>
          <cell r="X303">
            <v>2.017853729</v>
          </cell>
          <cell r="Y303">
            <v>2.017853729</v>
          </cell>
          <cell r="Z303">
            <v>2.017853729</v>
          </cell>
          <cell r="AA303">
            <v>1.7316999360000001</v>
          </cell>
          <cell r="AB303">
            <v>1.7316999360000001</v>
          </cell>
          <cell r="AC303">
            <v>0.17180000200000001</v>
          </cell>
          <cell r="AD303">
            <v>0.17180000200000001</v>
          </cell>
          <cell r="AE303">
            <v>0.17180000200000001</v>
          </cell>
          <cell r="AF303">
            <v>0.17180000200000001</v>
          </cell>
          <cell r="AG303">
            <v>0.17180000200000001</v>
          </cell>
          <cell r="AH303">
            <v>0.17180000200000001</v>
          </cell>
          <cell r="AI303">
            <v>0.17180000200000001</v>
          </cell>
          <cell r="AJ303">
            <v>0</v>
          </cell>
          <cell r="AK303">
            <v>0</v>
          </cell>
          <cell r="AL303">
            <v>0</v>
          </cell>
          <cell r="AM303">
            <v>0</v>
          </cell>
          <cell r="AN303">
            <v>0</v>
          </cell>
          <cell r="AO303">
            <v>0</v>
          </cell>
          <cell r="AQ303"/>
          <cell r="AR303"/>
          <cell r="AS303"/>
          <cell r="AT303"/>
          <cell r="AU303"/>
          <cell r="AV303"/>
          <cell r="AW303"/>
          <cell r="AX303">
            <v>28241.410530000001</v>
          </cell>
          <cell r="AY303"/>
          <cell r="AZ303">
            <v>27115.562859999998</v>
          </cell>
          <cell r="BA303">
            <v>27115.562859999998</v>
          </cell>
          <cell r="BB303">
            <v>15164.2309</v>
          </cell>
          <cell r="BC303">
            <v>15042.2309</v>
          </cell>
          <cell r="BD303">
            <v>15042.2309</v>
          </cell>
          <cell r="BE303">
            <v>15042.2309</v>
          </cell>
          <cell r="BF303">
            <v>14091</v>
          </cell>
          <cell r="BG303">
            <v>14091</v>
          </cell>
          <cell r="BH303">
            <v>1266</v>
          </cell>
          <cell r="BI303">
            <v>1266</v>
          </cell>
          <cell r="BJ303">
            <v>1266</v>
          </cell>
          <cell r="BK303">
            <v>1266</v>
          </cell>
          <cell r="BL303">
            <v>1266</v>
          </cell>
          <cell r="BM303">
            <v>1266</v>
          </cell>
          <cell r="BN303">
            <v>1266</v>
          </cell>
          <cell r="BO303">
            <v>0</v>
          </cell>
          <cell r="BP303">
            <v>0</v>
          </cell>
          <cell r="BQ303">
            <v>0</v>
          </cell>
          <cell r="BR303">
            <v>0</v>
          </cell>
          <cell r="BS303">
            <v>0</v>
          </cell>
          <cell r="BT303">
            <v>0</v>
          </cell>
          <cell r="BV303" t="str">
            <v>Home Assistance Program2014Current year savings</v>
          </cell>
        </row>
        <row r="304">
          <cell r="L304"/>
          <cell r="M304"/>
          <cell r="N304"/>
          <cell r="O304"/>
          <cell r="P304"/>
          <cell r="Q304"/>
          <cell r="R304"/>
          <cell r="S304">
            <v>210.328817491</v>
          </cell>
          <cell r="T304"/>
          <cell r="U304">
            <v>210.328817491</v>
          </cell>
          <cell r="V304">
            <v>210.328817491</v>
          </cell>
          <cell r="W304">
            <v>210.328817491</v>
          </cell>
          <cell r="X304">
            <v>210.328817491</v>
          </cell>
          <cell r="Y304">
            <v>210.328817491</v>
          </cell>
          <cell r="Z304">
            <v>210.328817491</v>
          </cell>
          <cell r="AA304">
            <v>210.328817491</v>
          </cell>
          <cell r="AB304">
            <v>210.328817491</v>
          </cell>
          <cell r="AC304">
            <v>210.328817491</v>
          </cell>
          <cell r="AD304">
            <v>210.328817491</v>
          </cell>
          <cell r="AE304">
            <v>210.328817491</v>
          </cell>
          <cell r="AF304">
            <v>210.328817491</v>
          </cell>
          <cell r="AG304">
            <v>189.7619014</v>
          </cell>
          <cell r="AH304">
            <v>0</v>
          </cell>
          <cell r="AI304">
            <v>0</v>
          </cell>
          <cell r="AJ304">
            <v>0</v>
          </cell>
          <cell r="AK304">
            <v>0</v>
          </cell>
          <cell r="AL304">
            <v>0</v>
          </cell>
          <cell r="AM304">
            <v>0</v>
          </cell>
          <cell r="AN304">
            <v>0</v>
          </cell>
          <cell r="AO304">
            <v>0</v>
          </cell>
          <cell r="AQ304"/>
          <cell r="AR304"/>
          <cell r="AS304"/>
          <cell r="AT304"/>
          <cell r="AU304"/>
          <cell r="AV304"/>
          <cell r="AW304"/>
          <cell r="AX304">
            <v>389383.71912200004</v>
          </cell>
          <cell r="AY304"/>
          <cell r="AZ304">
            <v>389383.71912200004</v>
          </cell>
          <cell r="BA304">
            <v>389383.71912200004</v>
          </cell>
          <cell r="BB304">
            <v>389383.71912200004</v>
          </cell>
          <cell r="BC304">
            <v>389383.71912200004</v>
          </cell>
          <cell r="BD304">
            <v>389383.71912200004</v>
          </cell>
          <cell r="BE304">
            <v>389383.71912200004</v>
          </cell>
          <cell r="BF304">
            <v>389383.71912200004</v>
          </cell>
          <cell r="BG304">
            <v>389383.71912200004</v>
          </cell>
          <cell r="BH304">
            <v>389383.71912200004</v>
          </cell>
          <cell r="BI304">
            <v>389383.71912200004</v>
          </cell>
          <cell r="BJ304">
            <v>389383.71912200004</v>
          </cell>
          <cell r="BK304">
            <v>389383.71912200004</v>
          </cell>
          <cell r="BL304">
            <v>370991.66350000002</v>
          </cell>
          <cell r="BM304">
            <v>0</v>
          </cell>
          <cell r="BN304">
            <v>0</v>
          </cell>
          <cell r="BO304">
            <v>0</v>
          </cell>
          <cell r="BP304">
            <v>0</v>
          </cell>
          <cell r="BQ304">
            <v>0</v>
          </cell>
          <cell r="BR304">
            <v>0</v>
          </cell>
          <cell r="BS304">
            <v>0</v>
          </cell>
          <cell r="BT304">
            <v>0</v>
          </cell>
          <cell r="BV304" t="str">
            <v>HVAC Incentives2014Current year savings</v>
          </cell>
        </row>
        <row r="305">
          <cell r="L305"/>
          <cell r="M305"/>
          <cell r="N305"/>
          <cell r="O305"/>
          <cell r="P305"/>
          <cell r="Q305"/>
          <cell r="R305"/>
          <cell r="S305">
            <v>13.22230027785989</v>
          </cell>
          <cell r="T305"/>
          <cell r="U305">
            <v>13.22230027785989</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Q305"/>
          <cell r="AR305"/>
          <cell r="AS305"/>
          <cell r="AT305"/>
          <cell r="AU305"/>
          <cell r="AV305"/>
          <cell r="AW305"/>
          <cell r="AX305">
            <v>77895.920895787349</v>
          </cell>
          <cell r="AY305"/>
          <cell r="AZ305">
            <v>77895.920895787349</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V305" t="str">
            <v>Retrofit2011Current year savings</v>
          </cell>
        </row>
        <row r="306">
          <cell r="L306"/>
          <cell r="M306"/>
          <cell r="N306"/>
          <cell r="O306"/>
          <cell r="P306"/>
          <cell r="Q306"/>
          <cell r="R306"/>
          <cell r="S306">
            <v>322.47354689999997</v>
          </cell>
          <cell r="T306"/>
          <cell r="U306">
            <v>314.87391300000002</v>
          </cell>
          <cell r="V306">
            <v>314.87391300000002</v>
          </cell>
          <cell r="W306">
            <v>300.13756510000002</v>
          </cell>
          <cell r="X306">
            <v>267.94182499999999</v>
          </cell>
          <cell r="Y306">
            <v>234.82587520000001</v>
          </cell>
          <cell r="Z306">
            <v>232.68779230000001</v>
          </cell>
          <cell r="AA306">
            <v>129.28103899999999</v>
          </cell>
          <cell r="AB306">
            <v>129.28103899999999</v>
          </cell>
          <cell r="AC306">
            <v>129.28103899999999</v>
          </cell>
          <cell r="AD306">
            <v>108.86234760000001</v>
          </cell>
          <cell r="AE306">
            <v>64.406873829999995</v>
          </cell>
          <cell r="AF306">
            <v>64.406873829999995</v>
          </cell>
          <cell r="AG306">
            <v>64.406873829999995</v>
          </cell>
          <cell r="AH306">
            <v>64.406873829999995</v>
          </cell>
          <cell r="AI306">
            <v>0</v>
          </cell>
          <cell r="AJ306">
            <v>0</v>
          </cell>
          <cell r="AK306">
            <v>0</v>
          </cell>
          <cell r="AL306">
            <v>0</v>
          </cell>
          <cell r="AM306">
            <v>0</v>
          </cell>
          <cell r="AN306">
            <v>0</v>
          </cell>
          <cell r="AO306">
            <v>0</v>
          </cell>
          <cell r="AQ306"/>
          <cell r="AR306"/>
          <cell r="AS306"/>
          <cell r="AT306"/>
          <cell r="AU306"/>
          <cell r="AV306"/>
          <cell r="AW306"/>
          <cell r="AX306">
            <v>1765869.7180000001</v>
          </cell>
          <cell r="AY306"/>
          <cell r="AZ306">
            <v>1713986.757</v>
          </cell>
          <cell r="BA306">
            <v>1713986.757</v>
          </cell>
          <cell r="BB306">
            <v>1644948.686</v>
          </cell>
          <cell r="BC306">
            <v>1417663.5730000001</v>
          </cell>
          <cell r="BD306">
            <v>1182814.9909999999</v>
          </cell>
          <cell r="BE306">
            <v>1156547.3149999999</v>
          </cell>
          <cell r="BF306">
            <v>445281.04629999999</v>
          </cell>
          <cell r="BG306">
            <v>445281.04629999999</v>
          </cell>
          <cell r="BH306">
            <v>445281.04629999999</v>
          </cell>
          <cell r="BI306">
            <v>365966.80479999998</v>
          </cell>
          <cell r="BJ306">
            <v>142272.35819999999</v>
          </cell>
          <cell r="BK306">
            <v>142272.35819999999</v>
          </cell>
          <cell r="BL306">
            <v>142272.35819999999</v>
          </cell>
          <cell r="BM306">
            <v>142272.35819999999</v>
          </cell>
          <cell r="BN306">
            <v>0</v>
          </cell>
          <cell r="BO306">
            <v>0</v>
          </cell>
          <cell r="BP306">
            <v>0</v>
          </cell>
          <cell r="BQ306">
            <v>0</v>
          </cell>
          <cell r="BR306">
            <v>0</v>
          </cell>
          <cell r="BS306">
            <v>0</v>
          </cell>
          <cell r="BT306">
            <v>0</v>
          </cell>
          <cell r="BV306" t="str">
            <v>Retrofit2014Current year savings</v>
          </cell>
        </row>
        <row r="307">
          <cell r="L307"/>
          <cell r="M307"/>
          <cell r="N307"/>
          <cell r="O307"/>
          <cell r="P307"/>
          <cell r="Q307"/>
          <cell r="R307"/>
          <cell r="S307">
            <v>0</v>
          </cell>
          <cell r="T307"/>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Q307"/>
          <cell r="AR307"/>
          <cell r="AS307"/>
          <cell r="AT307"/>
          <cell r="AU307"/>
          <cell r="AV307"/>
          <cell r="AW307"/>
          <cell r="AX307">
            <v>0</v>
          </cell>
          <cell r="AY307"/>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V307" t="str">
            <v>Time of Use Savings2014Current year savings</v>
          </cell>
        </row>
        <row r="308">
          <cell r="L308"/>
          <cell r="M308"/>
          <cell r="N308"/>
          <cell r="O308"/>
          <cell r="P308"/>
          <cell r="Q308"/>
          <cell r="R308"/>
          <cell r="S308">
            <v>0</v>
          </cell>
          <cell r="T308"/>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Q308"/>
          <cell r="AR308"/>
          <cell r="AS308"/>
          <cell r="AT308"/>
          <cell r="AU308"/>
          <cell r="AV308"/>
          <cell r="AW308"/>
          <cell r="AX308">
            <v>92807.423999999999</v>
          </cell>
          <cell r="AY308"/>
          <cell r="AZ308">
            <v>92807.423999999999</v>
          </cell>
          <cell r="BA308">
            <v>92807.423999999999</v>
          </cell>
          <cell r="BB308">
            <v>92807.423999999999</v>
          </cell>
          <cell r="BC308">
            <v>92807.423999999999</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V308" t="str">
            <v>Energy Manager2014Current year savings</v>
          </cell>
        </row>
        <row r="309">
          <cell r="L309"/>
          <cell r="M309"/>
          <cell r="N309"/>
          <cell r="O309"/>
          <cell r="P309"/>
          <cell r="Q309"/>
          <cell r="R309"/>
          <cell r="S309">
            <v>0</v>
          </cell>
          <cell r="T309"/>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Q309"/>
          <cell r="AR309"/>
          <cell r="AS309"/>
          <cell r="AT309"/>
          <cell r="AU309"/>
          <cell r="AV309"/>
          <cell r="AW309"/>
          <cell r="AX309">
            <v>0</v>
          </cell>
          <cell r="AY309"/>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V309" t="str">
            <v>Save on Energy Instant Discount Program2015Adjustment</v>
          </cell>
        </row>
        <row r="310">
          <cell r="L310"/>
          <cell r="M310"/>
          <cell r="N310"/>
          <cell r="O310"/>
          <cell r="P310"/>
          <cell r="Q310"/>
          <cell r="R310"/>
          <cell r="S310">
            <v>0</v>
          </cell>
          <cell r="T310"/>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t="str">
            <v/>
          </cell>
          <cell r="AQ310"/>
          <cell r="AR310"/>
          <cell r="AS310"/>
          <cell r="AT310"/>
          <cell r="AU310"/>
          <cell r="AV310"/>
          <cell r="AW310"/>
          <cell r="AX310">
            <v>0</v>
          </cell>
          <cell r="AY310"/>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V310" t="str">
            <v>Save on Energy Heating &amp; Cooling Program2015Adjustment</v>
          </cell>
        </row>
        <row r="311">
          <cell r="L311"/>
          <cell r="M311"/>
          <cell r="N311"/>
          <cell r="O311"/>
          <cell r="P311"/>
          <cell r="Q311"/>
          <cell r="R311"/>
          <cell r="S311">
            <v>0</v>
          </cell>
          <cell r="T311"/>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t="str">
            <v/>
          </cell>
          <cell r="AQ311"/>
          <cell r="AR311"/>
          <cell r="AS311"/>
          <cell r="AT311"/>
          <cell r="AU311"/>
          <cell r="AV311"/>
          <cell r="AW311"/>
          <cell r="AX311">
            <v>0</v>
          </cell>
          <cell r="AY311"/>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V311" t="str">
            <v>Save on Energy New Construction Program2015Adjustment</v>
          </cell>
        </row>
        <row r="312">
          <cell r="L312"/>
          <cell r="M312"/>
          <cell r="N312"/>
          <cell r="O312"/>
          <cell r="P312"/>
          <cell r="Q312"/>
          <cell r="R312"/>
          <cell r="S312">
            <v>0</v>
          </cell>
          <cell r="T312"/>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Q312"/>
          <cell r="AR312"/>
          <cell r="AS312"/>
          <cell r="AT312"/>
          <cell r="AU312"/>
          <cell r="AV312"/>
          <cell r="AW312"/>
          <cell r="AX312">
            <v>0</v>
          </cell>
          <cell r="AY312"/>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V312" t="str">
            <v>Save on Energy Home Assistance Program2015Adjustment</v>
          </cell>
        </row>
        <row r="313">
          <cell r="L313"/>
          <cell r="M313"/>
          <cell r="N313"/>
          <cell r="O313"/>
          <cell r="P313"/>
          <cell r="Q313"/>
          <cell r="R313"/>
          <cell r="S313">
            <v>0</v>
          </cell>
          <cell r="T313"/>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t="str">
            <v/>
          </cell>
          <cell r="AQ313"/>
          <cell r="AR313"/>
          <cell r="AS313"/>
          <cell r="AT313"/>
          <cell r="AU313"/>
          <cell r="AV313"/>
          <cell r="AW313"/>
          <cell r="AX313">
            <v>0</v>
          </cell>
          <cell r="AY313"/>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V313" t="str">
            <v>Save on Energy Audit Funding Program2015Adjustment</v>
          </cell>
        </row>
        <row r="314">
          <cell r="L314"/>
          <cell r="M314"/>
          <cell r="N314"/>
          <cell r="O314"/>
          <cell r="P314"/>
          <cell r="Q314"/>
          <cell r="R314"/>
          <cell r="S314">
            <v>0</v>
          </cell>
          <cell r="T314"/>
          <cell r="U314">
            <v>0</v>
          </cell>
          <cell r="V314">
            <v>1</v>
          </cell>
          <cell r="W314">
            <v>1</v>
          </cell>
          <cell r="X314">
            <v>1</v>
          </cell>
          <cell r="Y314">
            <v>1</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t="str">
            <v/>
          </cell>
          <cell r="AQ314"/>
          <cell r="AR314"/>
          <cell r="AS314"/>
          <cell r="AT314"/>
          <cell r="AU314"/>
          <cell r="AV314"/>
          <cell r="AW314"/>
          <cell r="AX314">
            <v>0</v>
          </cell>
          <cell r="AY314"/>
          <cell r="AZ314">
            <v>0</v>
          </cell>
          <cell r="BA314">
            <v>5741</v>
          </cell>
          <cell r="BB314">
            <v>5741</v>
          </cell>
          <cell r="BC314">
            <v>5741</v>
          </cell>
          <cell r="BD314">
            <v>4046</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V314" t="str">
            <v>Save on Energy Retrofit Program2015Adjustment</v>
          </cell>
        </row>
        <row r="315">
          <cell r="L315"/>
          <cell r="M315"/>
          <cell r="N315"/>
          <cell r="O315"/>
          <cell r="P315"/>
          <cell r="Q315"/>
          <cell r="R315"/>
          <cell r="S315">
            <v>0</v>
          </cell>
          <cell r="T315"/>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Q315"/>
          <cell r="AR315"/>
          <cell r="AS315"/>
          <cell r="AT315"/>
          <cell r="AU315"/>
          <cell r="AV315"/>
          <cell r="AW315"/>
          <cell r="AX315">
            <v>0</v>
          </cell>
          <cell r="AY315"/>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V315" t="str">
            <v>Save on Energy Small Business Lighting Program2015Adjustment</v>
          </cell>
        </row>
        <row r="316">
          <cell r="L316"/>
          <cell r="M316"/>
          <cell r="N316"/>
          <cell r="O316"/>
          <cell r="P316"/>
          <cell r="Q316"/>
          <cell r="R316"/>
          <cell r="S316">
            <v>0</v>
          </cell>
          <cell r="T316"/>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t="str">
            <v/>
          </cell>
          <cell r="AQ316"/>
          <cell r="AR316"/>
          <cell r="AS316"/>
          <cell r="AT316"/>
          <cell r="AU316"/>
          <cell r="AV316"/>
          <cell r="AW316"/>
          <cell r="AX316">
            <v>0</v>
          </cell>
          <cell r="AY316"/>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V316" t="str">
            <v>Save on Energy High Performance New Construction Program2015Adjustment</v>
          </cell>
        </row>
        <row r="317">
          <cell r="L317"/>
          <cell r="M317"/>
          <cell r="N317"/>
          <cell r="O317"/>
          <cell r="P317"/>
          <cell r="Q317"/>
          <cell r="R317"/>
          <cell r="S317">
            <v>0</v>
          </cell>
          <cell r="T317"/>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t="str">
            <v/>
          </cell>
          <cell r="AQ317"/>
          <cell r="AR317"/>
          <cell r="AS317"/>
          <cell r="AT317"/>
          <cell r="AU317"/>
          <cell r="AV317"/>
          <cell r="AW317"/>
          <cell r="AX317">
            <v>0</v>
          </cell>
          <cell r="AY317"/>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V317" t="str">
            <v>Save on Energy Existing Building Commissioning Program2015Adjustment</v>
          </cell>
        </row>
        <row r="318">
          <cell r="L318"/>
          <cell r="M318"/>
          <cell r="N318"/>
          <cell r="O318"/>
          <cell r="P318"/>
          <cell r="Q318"/>
          <cell r="R318"/>
          <cell r="S318">
            <v>0</v>
          </cell>
          <cell r="T318"/>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Q318"/>
          <cell r="AR318"/>
          <cell r="AS318"/>
          <cell r="AT318"/>
          <cell r="AU318"/>
          <cell r="AV318"/>
          <cell r="AW318"/>
          <cell r="AX318">
            <v>0</v>
          </cell>
          <cell r="AY318"/>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V318" t="str">
            <v>Save on Energy Business Refrigeration Incentive Program2015Adjustment</v>
          </cell>
        </row>
        <row r="319">
          <cell r="L319"/>
          <cell r="M319"/>
          <cell r="N319"/>
          <cell r="O319"/>
          <cell r="P319"/>
          <cell r="Q319"/>
          <cell r="R319"/>
          <cell r="S319">
            <v>0</v>
          </cell>
          <cell r="T319"/>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t="str">
            <v/>
          </cell>
          <cell r="AQ319"/>
          <cell r="AR319"/>
          <cell r="AS319"/>
          <cell r="AT319"/>
          <cell r="AU319"/>
          <cell r="AV319"/>
          <cell r="AW319"/>
          <cell r="AX319">
            <v>0</v>
          </cell>
          <cell r="AY319"/>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V319" t="str">
            <v>Save on Energy Process &amp; Systems Upgrades Program2015Adjustment</v>
          </cell>
        </row>
        <row r="320">
          <cell r="L320"/>
          <cell r="M320"/>
          <cell r="N320"/>
          <cell r="O320"/>
          <cell r="P320"/>
          <cell r="Q320"/>
          <cell r="R320"/>
          <cell r="S320">
            <v>0</v>
          </cell>
          <cell r="T320"/>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t="str">
            <v/>
          </cell>
          <cell r="AQ320"/>
          <cell r="AR320"/>
          <cell r="AS320"/>
          <cell r="AT320"/>
          <cell r="AU320"/>
          <cell r="AV320"/>
          <cell r="AW320"/>
          <cell r="AX320">
            <v>0</v>
          </cell>
          <cell r="AY320"/>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V320" t="str">
            <v>Save on Energy Energy Manager Program2015Adjustment</v>
          </cell>
        </row>
        <row r="321">
          <cell r="L321"/>
          <cell r="M321"/>
          <cell r="N321"/>
          <cell r="O321"/>
          <cell r="P321"/>
          <cell r="Q321"/>
          <cell r="R321"/>
          <cell r="S321">
            <v>0</v>
          </cell>
          <cell r="T321"/>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Q321"/>
          <cell r="AR321"/>
          <cell r="AS321"/>
          <cell r="AT321"/>
          <cell r="AU321"/>
          <cell r="AV321"/>
          <cell r="AW321"/>
          <cell r="AX321">
            <v>0</v>
          </cell>
          <cell r="AY321"/>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V321" t="str">
            <v>Save on Energy Monitoring &amp; Targeting Program2015Adjustment</v>
          </cell>
        </row>
        <row r="322">
          <cell r="L322"/>
          <cell r="M322"/>
          <cell r="N322"/>
          <cell r="O322"/>
          <cell r="P322"/>
          <cell r="Q322"/>
          <cell r="R322"/>
          <cell r="S322">
            <v>0</v>
          </cell>
          <cell r="T322"/>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t="str">
            <v/>
          </cell>
          <cell r="AQ322"/>
          <cell r="AR322"/>
          <cell r="AS322"/>
          <cell r="AT322"/>
          <cell r="AU322"/>
          <cell r="AV322"/>
          <cell r="AW322"/>
          <cell r="AX322">
            <v>0</v>
          </cell>
          <cell r="AY322"/>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V322" t="str">
            <v>Save on Energy Retrofit Program - P4P2015Adjustment</v>
          </cell>
        </row>
        <row r="323">
          <cell r="L323"/>
          <cell r="M323"/>
          <cell r="N323"/>
          <cell r="O323"/>
          <cell r="P323"/>
          <cell r="Q323"/>
          <cell r="R323"/>
          <cell r="S323">
            <v>0</v>
          </cell>
          <cell r="T323"/>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t="str">
            <v/>
          </cell>
          <cell r="AQ323"/>
          <cell r="AR323"/>
          <cell r="AS323"/>
          <cell r="AT323"/>
          <cell r="AU323"/>
          <cell r="AV323"/>
          <cell r="AW323"/>
          <cell r="AX323">
            <v>0</v>
          </cell>
          <cell r="AY323"/>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V323" t="str">
            <v>Save on Energy Process &amp; Systems Upgrades Program - P4P2015Adjustment</v>
          </cell>
        </row>
        <row r="324">
          <cell r="L324"/>
          <cell r="M324"/>
          <cell r="N324"/>
          <cell r="O324"/>
          <cell r="P324"/>
          <cell r="Q324"/>
          <cell r="R324"/>
          <cell r="S324">
            <v>0</v>
          </cell>
          <cell r="T324"/>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Q324"/>
          <cell r="AR324"/>
          <cell r="AS324"/>
          <cell r="AT324"/>
          <cell r="AU324"/>
          <cell r="AV324"/>
          <cell r="AW324"/>
          <cell r="AX324">
            <v>0</v>
          </cell>
          <cell r="AY324"/>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V324" t="str">
            <v>Adaptive Thermostat Local Program2015Adjustment</v>
          </cell>
        </row>
        <row r="325">
          <cell r="L325"/>
          <cell r="M325"/>
          <cell r="N325"/>
          <cell r="O325"/>
          <cell r="P325"/>
          <cell r="Q325"/>
          <cell r="R325"/>
          <cell r="S325">
            <v>0</v>
          </cell>
          <cell r="T325"/>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t="str">
            <v/>
          </cell>
          <cell r="AQ325"/>
          <cell r="AR325"/>
          <cell r="AS325"/>
          <cell r="AT325"/>
          <cell r="AU325"/>
          <cell r="AV325"/>
          <cell r="AW325"/>
          <cell r="AX325">
            <v>0</v>
          </cell>
          <cell r="AY325"/>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V325" t="str">
            <v>Business Refrigeration Incentives Local Program2015Adjustment</v>
          </cell>
        </row>
        <row r="326">
          <cell r="L326"/>
          <cell r="M326"/>
          <cell r="N326"/>
          <cell r="O326"/>
          <cell r="P326"/>
          <cell r="Q326"/>
          <cell r="R326"/>
          <cell r="S326">
            <v>0</v>
          </cell>
          <cell r="T326"/>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t="str">
            <v/>
          </cell>
          <cell r="AQ326"/>
          <cell r="AR326"/>
          <cell r="AS326"/>
          <cell r="AT326"/>
          <cell r="AU326"/>
          <cell r="AV326"/>
          <cell r="AW326"/>
          <cell r="AX326">
            <v>0</v>
          </cell>
          <cell r="AY326"/>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V326" t="str">
            <v>Conservation on the Coast Home Assistance Local Program2015Adjustment</v>
          </cell>
        </row>
        <row r="327">
          <cell r="L327"/>
          <cell r="M327"/>
          <cell r="N327"/>
          <cell r="O327"/>
          <cell r="P327"/>
          <cell r="Q327"/>
          <cell r="R327"/>
          <cell r="S327">
            <v>0</v>
          </cell>
          <cell r="T327"/>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Q327"/>
          <cell r="AR327"/>
          <cell r="AS327"/>
          <cell r="AT327"/>
          <cell r="AU327"/>
          <cell r="AV327"/>
          <cell r="AW327"/>
          <cell r="AX327">
            <v>0</v>
          </cell>
          <cell r="AY327"/>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V327" t="str">
            <v>Conservation on the Coast Small Business Lighting Local Program2015Adjustment</v>
          </cell>
        </row>
        <row r="328">
          <cell r="L328"/>
          <cell r="M328"/>
          <cell r="N328"/>
          <cell r="O328"/>
          <cell r="P328"/>
          <cell r="Q328"/>
          <cell r="R328"/>
          <cell r="S328">
            <v>0</v>
          </cell>
          <cell r="T328"/>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t="str">
            <v/>
          </cell>
          <cell r="AQ328"/>
          <cell r="AR328"/>
          <cell r="AS328"/>
          <cell r="AT328"/>
          <cell r="AU328"/>
          <cell r="AV328"/>
          <cell r="AW328"/>
          <cell r="AX328">
            <v>0</v>
          </cell>
          <cell r="AY328"/>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V328" t="str">
            <v>First Nations Conservation Local Program2015Adjustment</v>
          </cell>
        </row>
        <row r="329">
          <cell r="L329"/>
          <cell r="M329"/>
          <cell r="N329"/>
          <cell r="O329"/>
          <cell r="P329"/>
          <cell r="Q329"/>
          <cell r="R329"/>
          <cell r="S329">
            <v>0</v>
          </cell>
          <cell r="T329"/>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t="str">
            <v/>
          </cell>
          <cell r="AQ329"/>
          <cell r="AR329"/>
          <cell r="AS329"/>
          <cell r="AT329"/>
          <cell r="AU329"/>
          <cell r="AV329"/>
          <cell r="AW329"/>
          <cell r="AX329">
            <v>0</v>
          </cell>
          <cell r="AY329"/>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V329" t="str">
            <v>High Efficiency Agriculturual Pumping Local Program2015Adjustment</v>
          </cell>
        </row>
        <row r="330">
          <cell r="L330"/>
          <cell r="M330"/>
          <cell r="N330"/>
          <cell r="O330"/>
          <cell r="P330"/>
          <cell r="Q330"/>
          <cell r="R330"/>
          <cell r="S330">
            <v>0</v>
          </cell>
          <cell r="T330"/>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Q330"/>
          <cell r="AR330"/>
          <cell r="AS330"/>
          <cell r="AT330"/>
          <cell r="AU330"/>
          <cell r="AV330"/>
          <cell r="AW330"/>
          <cell r="AX330">
            <v>0</v>
          </cell>
          <cell r="AY330"/>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V330" t="str">
            <v>Instant Savings Local Program2015Adjustment</v>
          </cell>
        </row>
        <row r="331">
          <cell r="L331"/>
          <cell r="M331"/>
          <cell r="N331"/>
          <cell r="O331"/>
          <cell r="P331"/>
          <cell r="Q331"/>
          <cell r="R331"/>
          <cell r="S331">
            <v>0</v>
          </cell>
          <cell r="T331"/>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t="str">
            <v/>
          </cell>
          <cell r="AQ331"/>
          <cell r="AR331"/>
          <cell r="AS331"/>
          <cell r="AT331"/>
          <cell r="AU331"/>
          <cell r="AV331"/>
          <cell r="AW331"/>
          <cell r="AX331">
            <v>0</v>
          </cell>
          <cell r="AY331"/>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V331" t="str">
            <v>OPsaver Local Program2015Adjustment</v>
          </cell>
        </row>
        <row r="332">
          <cell r="L332"/>
          <cell r="M332"/>
          <cell r="N332"/>
          <cell r="O332"/>
          <cell r="P332"/>
          <cell r="Q332"/>
          <cell r="R332"/>
          <cell r="S332">
            <v>0</v>
          </cell>
          <cell r="T332"/>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t="str">
            <v/>
          </cell>
          <cell r="AQ332"/>
          <cell r="AR332"/>
          <cell r="AS332"/>
          <cell r="AT332"/>
          <cell r="AU332"/>
          <cell r="AV332"/>
          <cell r="AW332"/>
          <cell r="AX332">
            <v>0</v>
          </cell>
          <cell r="AY332"/>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V332" t="str">
            <v>Pool Saver Local Program2015Adjustment</v>
          </cell>
        </row>
        <row r="333">
          <cell r="L333"/>
          <cell r="M333"/>
          <cell r="N333"/>
          <cell r="O333"/>
          <cell r="P333"/>
          <cell r="Q333"/>
          <cell r="R333"/>
          <cell r="S333">
            <v>0</v>
          </cell>
          <cell r="T333"/>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Q333"/>
          <cell r="AR333"/>
          <cell r="AS333"/>
          <cell r="AT333"/>
          <cell r="AU333"/>
          <cell r="AV333"/>
          <cell r="AW333"/>
          <cell r="AX333">
            <v>0</v>
          </cell>
          <cell r="AY333"/>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V333" t="str">
            <v>PUMPsaver Local Program2015Adjustment</v>
          </cell>
        </row>
        <row r="334">
          <cell r="L334"/>
          <cell r="M334"/>
          <cell r="N334"/>
          <cell r="O334"/>
          <cell r="P334"/>
          <cell r="Q334"/>
          <cell r="R334"/>
          <cell r="S334">
            <v>0</v>
          </cell>
          <cell r="T334"/>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t="str">
            <v/>
          </cell>
          <cell r="AQ334"/>
          <cell r="AR334"/>
          <cell r="AS334"/>
          <cell r="AT334"/>
          <cell r="AU334"/>
          <cell r="AV334"/>
          <cell r="AW334"/>
          <cell r="AX334">
            <v>0</v>
          </cell>
          <cell r="AY334"/>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V334" t="str">
            <v>RTUsaver Local Program2015Adjustment</v>
          </cell>
        </row>
        <row r="335">
          <cell r="L335"/>
          <cell r="M335"/>
          <cell r="N335"/>
          <cell r="O335"/>
          <cell r="P335"/>
          <cell r="Q335"/>
          <cell r="R335"/>
          <cell r="S335">
            <v>0</v>
          </cell>
          <cell r="T335"/>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t="str">
            <v/>
          </cell>
          <cell r="AQ335"/>
          <cell r="AR335"/>
          <cell r="AS335"/>
          <cell r="AT335"/>
          <cell r="AU335"/>
          <cell r="AV335"/>
          <cell r="AW335"/>
          <cell r="AX335">
            <v>0</v>
          </cell>
          <cell r="AY335"/>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V335" t="str">
            <v>Social Benchmarking Local Program2015Adjustment</v>
          </cell>
        </row>
        <row r="336">
          <cell r="L336"/>
          <cell r="M336"/>
          <cell r="N336"/>
          <cell r="O336"/>
          <cell r="P336"/>
          <cell r="Q336"/>
          <cell r="R336"/>
          <cell r="S336">
            <v>0</v>
          </cell>
          <cell r="T336"/>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Q336"/>
          <cell r="AR336"/>
          <cell r="AS336"/>
          <cell r="AT336"/>
          <cell r="AU336"/>
          <cell r="AV336"/>
          <cell r="AW336"/>
          <cell r="AX336">
            <v>0</v>
          </cell>
          <cell r="AY336"/>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V336" t="str">
            <v>Air Source Heat Pump – For Residential Space Heating LDC Innovation Fund Pilot Program2015Adjustment</v>
          </cell>
        </row>
        <row r="337">
          <cell r="L337"/>
          <cell r="M337"/>
          <cell r="N337"/>
          <cell r="O337"/>
          <cell r="P337"/>
          <cell r="Q337"/>
          <cell r="R337"/>
          <cell r="S337">
            <v>0</v>
          </cell>
          <cell r="T337"/>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t="str">
            <v/>
          </cell>
          <cell r="AQ337"/>
          <cell r="AR337"/>
          <cell r="AS337"/>
          <cell r="AT337"/>
          <cell r="AU337"/>
          <cell r="AV337"/>
          <cell r="AW337"/>
          <cell r="AX337">
            <v>0</v>
          </cell>
          <cell r="AY337"/>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V337" t="str">
            <v>Air Source Heat Pump – For Residential Water Heating LDC Innovation Fund Pilot Program2015Adjustment</v>
          </cell>
        </row>
        <row r="338">
          <cell r="L338"/>
          <cell r="M338"/>
          <cell r="N338"/>
          <cell r="O338"/>
          <cell r="P338"/>
          <cell r="Q338"/>
          <cell r="R338"/>
          <cell r="S338">
            <v>0</v>
          </cell>
          <cell r="T338"/>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t="str">
            <v/>
          </cell>
          <cell r="AQ338"/>
          <cell r="AR338"/>
          <cell r="AS338"/>
          <cell r="AT338"/>
          <cell r="AU338"/>
          <cell r="AV338"/>
          <cell r="AW338"/>
          <cell r="AX338">
            <v>0</v>
          </cell>
          <cell r="AY338"/>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V338" t="str">
            <v>Block Heater Timer LDC Innovation Fund Pilot Program2015Adjustment</v>
          </cell>
        </row>
        <row r="339">
          <cell r="L339"/>
          <cell r="M339"/>
          <cell r="N339"/>
          <cell r="O339"/>
          <cell r="P339"/>
          <cell r="Q339"/>
          <cell r="R339"/>
          <cell r="S339">
            <v>0</v>
          </cell>
          <cell r="T339"/>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Q339"/>
          <cell r="AR339"/>
          <cell r="AS339"/>
          <cell r="AT339"/>
          <cell r="AU339"/>
          <cell r="AV339"/>
          <cell r="AW339"/>
          <cell r="AX339">
            <v>0</v>
          </cell>
          <cell r="AY339"/>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V339" t="str">
            <v>Commercial Energy Management and Load Control (CEMLC) LDC Innovation Fund Pilot Program2015Adjustment</v>
          </cell>
        </row>
        <row r="340">
          <cell r="L340"/>
          <cell r="M340"/>
          <cell r="N340"/>
          <cell r="O340"/>
          <cell r="P340"/>
          <cell r="Q340"/>
          <cell r="R340"/>
          <cell r="S340">
            <v>0</v>
          </cell>
          <cell r="T340"/>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t="str">
            <v/>
          </cell>
          <cell r="AQ340"/>
          <cell r="AR340"/>
          <cell r="AS340"/>
          <cell r="AT340"/>
          <cell r="AU340"/>
          <cell r="AV340"/>
          <cell r="AW340"/>
          <cell r="AX340">
            <v>0</v>
          </cell>
          <cell r="AY340"/>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V340" t="str">
            <v>Conservation Cultivator LDC Innovation Fund Pilot Program2015Adjustment</v>
          </cell>
        </row>
        <row r="341">
          <cell r="L341"/>
          <cell r="M341"/>
          <cell r="N341"/>
          <cell r="O341"/>
          <cell r="P341"/>
          <cell r="Q341"/>
          <cell r="R341"/>
          <cell r="S341">
            <v>0</v>
          </cell>
          <cell r="T341"/>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t="str">
            <v/>
          </cell>
          <cell r="AQ341"/>
          <cell r="AR341"/>
          <cell r="AS341"/>
          <cell r="AT341"/>
          <cell r="AU341"/>
          <cell r="AV341"/>
          <cell r="AW341"/>
          <cell r="AX341">
            <v>0</v>
          </cell>
          <cell r="AY341"/>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V341" t="str">
            <v>Data Centre LDC Innovation Fund Pilot Program2015Adjustment</v>
          </cell>
        </row>
        <row r="342">
          <cell r="L342"/>
          <cell r="M342"/>
          <cell r="N342"/>
          <cell r="O342"/>
          <cell r="P342"/>
          <cell r="Q342"/>
          <cell r="R342"/>
          <cell r="S342">
            <v>0</v>
          </cell>
          <cell r="T342"/>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Q342"/>
          <cell r="AR342"/>
          <cell r="AS342"/>
          <cell r="AT342"/>
          <cell r="AU342"/>
          <cell r="AV342"/>
          <cell r="AW342"/>
          <cell r="AX342">
            <v>0</v>
          </cell>
          <cell r="AY342"/>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V342" t="str">
            <v>Electronics Take Back LDC Innovation Fund Pilot Program2015Adjustment</v>
          </cell>
        </row>
        <row r="343">
          <cell r="L343"/>
          <cell r="M343"/>
          <cell r="N343"/>
          <cell r="O343"/>
          <cell r="P343"/>
          <cell r="Q343"/>
          <cell r="R343"/>
          <cell r="S343">
            <v>0</v>
          </cell>
          <cell r="T343"/>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t="str">
            <v/>
          </cell>
          <cell r="AQ343"/>
          <cell r="AR343"/>
          <cell r="AS343"/>
          <cell r="AT343"/>
          <cell r="AU343"/>
          <cell r="AV343"/>
          <cell r="AW343"/>
          <cell r="AX343">
            <v>0</v>
          </cell>
          <cell r="AY343"/>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V343" t="str">
            <v>Energy Reinvestment LDC Innovation Fund Pilot Program2015Adjustment</v>
          </cell>
        </row>
        <row r="344">
          <cell r="L344"/>
          <cell r="M344"/>
          <cell r="N344"/>
          <cell r="O344"/>
          <cell r="P344"/>
          <cell r="Q344"/>
          <cell r="R344"/>
          <cell r="S344">
            <v>0</v>
          </cell>
          <cell r="T344"/>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t="str">
            <v/>
          </cell>
          <cell r="AQ344"/>
          <cell r="AR344"/>
          <cell r="AS344"/>
          <cell r="AT344"/>
          <cell r="AU344"/>
          <cell r="AV344"/>
          <cell r="AW344"/>
          <cell r="AX344">
            <v>0</v>
          </cell>
          <cell r="AY344"/>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V344" t="str">
            <v>Home Energy Assessment &amp; Retrofit LDC Innovation Fund Pilot Program2015Adjustment</v>
          </cell>
        </row>
        <row r="345">
          <cell r="L345"/>
          <cell r="M345"/>
          <cell r="N345"/>
          <cell r="O345"/>
          <cell r="P345"/>
          <cell r="Q345"/>
          <cell r="R345"/>
          <cell r="S345">
            <v>0</v>
          </cell>
          <cell r="T345"/>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Q345"/>
          <cell r="AR345"/>
          <cell r="AS345"/>
          <cell r="AT345"/>
          <cell r="AU345"/>
          <cell r="AV345"/>
          <cell r="AW345"/>
          <cell r="AX345">
            <v>0</v>
          </cell>
          <cell r="AY345"/>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V345" t="str">
            <v>Hotel/Motel LDC Innovation Fund Pilot Program2015Adjustment</v>
          </cell>
        </row>
        <row r="346">
          <cell r="L346"/>
          <cell r="M346"/>
          <cell r="N346"/>
          <cell r="O346"/>
          <cell r="P346"/>
          <cell r="Q346"/>
          <cell r="R346"/>
          <cell r="S346">
            <v>0</v>
          </cell>
          <cell r="T346"/>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t="str">
            <v/>
          </cell>
          <cell r="AQ346"/>
          <cell r="AR346"/>
          <cell r="AS346"/>
          <cell r="AT346"/>
          <cell r="AU346"/>
          <cell r="AV346"/>
          <cell r="AW346"/>
          <cell r="AX346">
            <v>0</v>
          </cell>
          <cell r="AY346"/>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V346" t="str">
            <v>Intelligent Air Technology LDC Innovation Fund Pilot Program2015Adjustment</v>
          </cell>
        </row>
        <row r="347">
          <cell r="L347"/>
          <cell r="M347"/>
          <cell r="N347"/>
          <cell r="O347"/>
          <cell r="P347"/>
          <cell r="Q347"/>
          <cell r="R347"/>
          <cell r="S347">
            <v>0</v>
          </cell>
          <cell r="T347"/>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t="str">
            <v/>
          </cell>
          <cell r="AQ347"/>
          <cell r="AR347"/>
          <cell r="AS347"/>
          <cell r="AT347"/>
          <cell r="AU347"/>
          <cell r="AV347"/>
          <cell r="AW347"/>
          <cell r="AX347">
            <v>0</v>
          </cell>
          <cell r="AY347"/>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V347" t="str">
            <v>OPsaver LDC Innovation Fund Pilot Program2015Adjustment</v>
          </cell>
        </row>
        <row r="348">
          <cell r="L348"/>
          <cell r="M348"/>
          <cell r="N348"/>
          <cell r="O348"/>
          <cell r="P348"/>
          <cell r="Q348"/>
          <cell r="R348"/>
          <cell r="S348">
            <v>0</v>
          </cell>
          <cell r="T348"/>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Q348"/>
          <cell r="AR348"/>
          <cell r="AS348"/>
          <cell r="AT348"/>
          <cell r="AU348"/>
          <cell r="AV348"/>
          <cell r="AW348"/>
          <cell r="AX348">
            <v>0</v>
          </cell>
          <cell r="AY348"/>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V348" t="str">
            <v>PUMPsaver LDC Innovation Fund Pilot Program2015Adjustment</v>
          </cell>
        </row>
        <row r="349">
          <cell r="L349"/>
          <cell r="M349"/>
          <cell r="N349"/>
          <cell r="O349"/>
          <cell r="P349"/>
          <cell r="Q349"/>
          <cell r="R349"/>
          <cell r="S349">
            <v>0</v>
          </cell>
          <cell r="T349"/>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t="str">
            <v/>
          </cell>
          <cell r="AQ349"/>
          <cell r="AR349"/>
          <cell r="AS349"/>
          <cell r="AT349"/>
          <cell r="AU349"/>
          <cell r="AV349"/>
          <cell r="AW349"/>
          <cell r="AX349">
            <v>0</v>
          </cell>
          <cell r="AY349"/>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V349" t="str">
            <v>Residential Direct Install LDC Innovation Fund Pilot Program2015Adjustment</v>
          </cell>
        </row>
        <row r="350">
          <cell r="L350"/>
          <cell r="M350"/>
          <cell r="N350"/>
          <cell r="O350"/>
          <cell r="P350"/>
          <cell r="Q350"/>
          <cell r="R350"/>
          <cell r="S350">
            <v>0</v>
          </cell>
          <cell r="T350"/>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t="str">
            <v/>
          </cell>
          <cell r="AQ350"/>
          <cell r="AR350"/>
          <cell r="AS350"/>
          <cell r="AT350"/>
          <cell r="AU350"/>
          <cell r="AV350"/>
          <cell r="AW350"/>
          <cell r="AX350">
            <v>0</v>
          </cell>
          <cell r="AY350"/>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V350" t="str">
            <v>Residential Direct Mail LDC Innovation Fund Pilot Program2015Adjustment</v>
          </cell>
        </row>
        <row r="351">
          <cell r="L351"/>
          <cell r="M351"/>
          <cell r="N351"/>
          <cell r="O351"/>
          <cell r="P351"/>
          <cell r="Q351"/>
          <cell r="R351"/>
          <cell r="S351">
            <v>0</v>
          </cell>
          <cell r="T351"/>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Q351"/>
          <cell r="AR351"/>
          <cell r="AS351"/>
          <cell r="AT351"/>
          <cell r="AU351"/>
          <cell r="AV351"/>
          <cell r="AW351"/>
          <cell r="AX351">
            <v>0</v>
          </cell>
          <cell r="AY351"/>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V351" t="str">
            <v>Residential Ductless Heat Pump LDC Innovation Fund Pilot Program2015Adjustment</v>
          </cell>
        </row>
        <row r="352">
          <cell r="L352"/>
          <cell r="M352"/>
          <cell r="N352"/>
          <cell r="O352"/>
          <cell r="P352"/>
          <cell r="Q352"/>
          <cell r="R352"/>
          <cell r="S352">
            <v>0</v>
          </cell>
          <cell r="T352"/>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t="str">
            <v/>
          </cell>
          <cell r="AQ352"/>
          <cell r="AR352"/>
          <cell r="AS352"/>
          <cell r="AT352"/>
          <cell r="AU352"/>
          <cell r="AV352"/>
          <cell r="AW352"/>
          <cell r="AX352">
            <v>0</v>
          </cell>
          <cell r="AY352"/>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V352" t="str">
            <v>Retrocomissioning LDC Innovation Fund Pilot Program2015Adjustment</v>
          </cell>
        </row>
        <row r="353">
          <cell r="L353"/>
          <cell r="M353"/>
          <cell r="N353"/>
          <cell r="O353"/>
          <cell r="P353"/>
          <cell r="Q353"/>
          <cell r="R353"/>
          <cell r="S353">
            <v>0</v>
          </cell>
          <cell r="T353"/>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t="str">
            <v/>
          </cell>
          <cell r="AQ353"/>
          <cell r="AR353"/>
          <cell r="AS353"/>
          <cell r="AT353"/>
          <cell r="AU353"/>
          <cell r="AV353"/>
          <cell r="AW353"/>
          <cell r="AX353">
            <v>0</v>
          </cell>
          <cell r="AY353"/>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V353" t="str">
            <v>RTUsaver LDC Innovation Fund Pilot Program2015Adjustment</v>
          </cell>
        </row>
        <row r="354">
          <cell r="L354"/>
          <cell r="M354"/>
          <cell r="N354"/>
          <cell r="O354"/>
          <cell r="P354"/>
          <cell r="Q354"/>
          <cell r="R354"/>
          <cell r="S354">
            <v>0</v>
          </cell>
          <cell r="T354"/>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Q354"/>
          <cell r="AR354"/>
          <cell r="AS354"/>
          <cell r="AT354"/>
          <cell r="AU354"/>
          <cell r="AV354"/>
          <cell r="AW354"/>
          <cell r="AX354">
            <v>0</v>
          </cell>
          <cell r="AY354"/>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V354" t="str">
            <v>Small &amp; Medium Business Energy Management System LDC Innovation Fund Pilot Program2015Adjustment</v>
          </cell>
        </row>
        <row r="355">
          <cell r="L355"/>
          <cell r="M355"/>
          <cell r="N355"/>
          <cell r="O355"/>
          <cell r="P355"/>
          <cell r="Q355"/>
          <cell r="R355"/>
          <cell r="S355">
            <v>0</v>
          </cell>
          <cell r="T355"/>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t="str">
            <v/>
          </cell>
          <cell r="AQ355"/>
          <cell r="AR355"/>
          <cell r="AS355"/>
          <cell r="AT355"/>
          <cell r="AU355"/>
          <cell r="AV355"/>
          <cell r="AW355"/>
          <cell r="AX355">
            <v>0</v>
          </cell>
          <cell r="AY355"/>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V355" t="str">
            <v>Solar Powered Attic Ventilation LDC Innovation Fund Pilot Program2015Adjustment</v>
          </cell>
        </row>
        <row r="356">
          <cell r="L356"/>
          <cell r="M356"/>
          <cell r="N356"/>
          <cell r="O356"/>
          <cell r="P356"/>
          <cell r="Q356"/>
          <cell r="R356"/>
          <cell r="S356">
            <v>0</v>
          </cell>
          <cell r="T356"/>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t="str">
            <v/>
          </cell>
          <cell r="AQ356"/>
          <cell r="AR356"/>
          <cell r="AS356"/>
          <cell r="AT356"/>
          <cell r="AU356"/>
          <cell r="AV356"/>
          <cell r="AW356"/>
          <cell r="AX356">
            <v>0</v>
          </cell>
          <cell r="AY356"/>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V356" t="str">
            <v>Toronto Hydro – Enbridge Joint Low-Income Program LDC Innovation Fund Pilot Program2015Adjustment</v>
          </cell>
        </row>
        <row r="357">
          <cell r="L357"/>
          <cell r="M357"/>
          <cell r="N357"/>
          <cell r="O357"/>
          <cell r="P357"/>
          <cell r="Q357"/>
          <cell r="R357"/>
          <cell r="S357">
            <v>0</v>
          </cell>
          <cell r="T357"/>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Q357"/>
          <cell r="AR357"/>
          <cell r="AS357"/>
          <cell r="AT357"/>
          <cell r="AU357"/>
          <cell r="AV357"/>
          <cell r="AW357"/>
          <cell r="AX357">
            <v>0</v>
          </cell>
          <cell r="AY357"/>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V357" t="str">
            <v>Truckload Event LDC Innovation Fund Pilot Program2015Adjustment</v>
          </cell>
        </row>
        <row r="358">
          <cell r="L358"/>
          <cell r="M358"/>
          <cell r="N358"/>
          <cell r="O358"/>
          <cell r="P358"/>
          <cell r="Q358"/>
          <cell r="R358"/>
          <cell r="S358">
            <v>0</v>
          </cell>
          <cell r="T358"/>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t="str">
            <v/>
          </cell>
          <cell r="AQ358"/>
          <cell r="AR358"/>
          <cell r="AS358"/>
          <cell r="AT358"/>
          <cell r="AU358"/>
          <cell r="AV358"/>
          <cell r="AW358"/>
          <cell r="AX358">
            <v>0</v>
          </cell>
          <cell r="AY358"/>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V358" t="str">
            <v>Industrial Accelerator Program2015Adjustment</v>
          </cell>
        </row>
        <row r="359">
          <cell r="L359"/>
          <cell r="M359"/>
          <cell r="N359"/>
          <cell r="O359"/>
          <cell r="P359"/>
          <cell r="Q359"/>
          <cell r="R359"/>
          <cell r="S359">
            <v>0</v>
          </cell>
          <cell r="T359"/>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t="str">
            <v/>
          </cell>
          <cell r="AQ359"/>
          <cell r="AR359"/>
          <cell r="AS359"/>
          <cell r="AT359"/>
          <cell r="AU359"/>
          <cell r="AV359"/>
          <cell r="AW359"/>
          <cell r="AX359">
            <v>0</v>
          </cell>
          <cell r="AY359"/>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V359" t="str">
            <v>Save on Energy Energy Performance Program for Multi-Site Customers2015Adjustment</v>
          </cell>
        </row>
        <row r="360">
          <cell r="L360"/>
          <cell r="M360"/>
          <cell r="N360"/>
          <cell r="O360"/>
          <cell r="P360"/>
          <cell r="Q360"/>
          <cell r="R360"/>
          <cell r="S360">
            <v>0</v>
          </cell>
          <cell r="T360"/>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Q360"/>
          <cell r="AR360"/>
          <cell r="AS360"/>
          <cell r="AT360"/>
          <cell r="AU360"/>
          <cell r="AV360"/>
          <cell r="AW360"/>
          <cell r="AX360">
            <v>0</v>
          </cell>
          <cell r="AY360"/>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V360" t="str">
            <v>Whole Home Pilot Program2015Adjustment</v>
          </cell>
        </row>
        <row r="361">
          <cell r="L361"/>
          <cell r="M361"/>
          <cell r="N361"/>
          <cell r="O361"/>
          <cell r="P361"/>
          <cell r="Q361"/>
          <cell r="R361"/>
          <cell r="S361">
            <v>0</v>
          </cell>
          <cell r="T361"/>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t="str">
            <v/>
          </cell>
          <cell r="AQ361"/>
          <cell r="AR361"/>
          <cell r="AS361"/>
          <cell r="AT361"/>
          <cell r="AU361"/>
          <cell r="AV361"/>
          <cell r="AW361"/>
          <cell r="AX361">
            <v>0</v>
          </cell>
          <cell r="AY361"/>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V361" t="str">
            <v>Save on Energy Retrofit Program Enabled Savings2015Adjustment</v>
          </cell>
        </row>
        <row r="362">
          <cell r="L362"/>
          <cell r="M362"/>
          <cell r="N362"/>
          <cell r="O362"/>
          <cell r="P362"/>
          <cell r="Q362"/>
          <cell r="R362"/>
          <cell r="S362">
            <v>0</v>
          </cell>
          <cell r="T362"/>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t="str">
            <v/>
          </cell>
          <cell r="AQ362"/>
          <cell r="AR362"/>
          <cell r="AS362"/>
          <cell r="AT362"/>
          <cell r="AU362"/>
          <cell r="AV362"/>
          <cell r="AW362"/>
          <cell r="AX362">
            <v>0</v>
          </cell>
          <cell r="AY362"/>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V362" t="str">
            <v>Save on Energy High Performance New Construction Program Enabled Savings2015Adjustment</v>
          </cell>
        </row>
        <row r="363">
          <cell r="L363"/>
          <cell r="M363"/>
          <cell r="N363"/>
          <cell r="O363"/>
          <cell r="P363"/>
          <cell r="Q363"/>
          <cell r="R363"/>
          <cell r="S363">
            <v>0</v>
          </cell>
          <cell r="T363"/>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Q363"/>
          <cell r="AR363"/>
          <cell r="AS363"/>
          <cell r="AT363"/>
          <cell r="AU363"/>
          <cell r="AV363"/>
          <cell r="AW363"/>
          <cell r="AX363">
            <v>0</v>
          </cell>
          <cell r="AY363"/>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V363" t="str">
            <v>Save on Energy Process &amp; Systems Upgrades Program Enabled Savings2015Adjustment</v>
          </cell>
        </row>
        <row r="364">
          <cell r="L364"/>
          <cell r="M364"/>
          <cell r="N364"/>
          <cell r="O364"/>
          <cell r="P364"/>
          <cell r="Q364"/>
          <cell r="R364"/>
          <cell r="S364">
            <v>0</v>
          </cell>
          <cell r="T364"/>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t="str">
            <v/>
          </cell>
          <cell r="AQ364"/>
          <cell r="AR364"/>
          <cell r="AS364"/>
          <cell r="AT364"/>
          <cell r="AU364"/>
          <cell r="AV364"/>
          <cell r="AW364"/>
          <cell r="AX364">
            <v>0</v>
          </cell>
          <cell r="AY364"/>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V364" t="str">
            <v>Non-Approved Program2015Adjustment</v>
          </cell>
        </row>
        <row r="365">
          <cell r="L365"/>
          <cell r="M365"/>
          <cell r="N365"/>
          <cell r="O365"/>
          <cell r="P365"/>
          <cell r="Q365"/>
          <cell r="R365"/>
          <cell r="S365">
            <v>0</v>
          </cell>
          <cell r="T365"/>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t="str">
            <v/>
          </cell>
          <cell r="AQ365"/>
          <cell r="AR365"/>
          <cell r="AS365"/>
          <cell r="AT365"/>
          <cell r="AU365"/>
          <cell r="AV365"/>
          <cell r="AW365"/>
          <cell r="AX365">
            <v>0</v>
          </cell>
          <cell r="AY365"/>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V365" t="str">
            <v>Unassigned Program2015Adjustment</v>
          </cell>
        </row>
        <row r="366">
          <cell r="L366"/>
          <cell r="M366"/>
          <cell r="N366"/>
          <cell r="O366"/>
          <cell r="P366"/>
          <cell r="Q366"/>
          <cell r="R366"/>
          <cell r="S366">
            <v>0</v>
          </cell>
          <cell r="T366"/>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Q366"/>
          <cell r="AR366"/>
          <cell r="AS366"/>
          <cell r="AT366"/>
          <cell r="AU366"/>
          <cell r="AV366"/>
          <cell r="AW366"/>
          <cell r="AX366">
            <v>0</v>
          </cell>
          <cell r="AY366"/>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V366" t="str">
            <v>223Conservation Voltage Reduction Conservation Fund Pilot Program2015Adjustment</v>
          </cell>
        </row>
        <row r="367">
          <cell r="L367"/>
          <cell r="M367"/>
          <cell r="N367"/>
          <cell r="O367"/>
          <cell r="P367"/>
          <cell r="Q367"/>
          <cell r="R367"/>
          <cell r="S367">
            <v>0</v>
          </cell>
          <cell r="T367"/>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t="str">
            <v/>
          </cell>
          <cell r="AQ367"/>
          <cell r="AR367"/>
          <cell r="AS367"/>
          <cell r="AT367"/>
          <cell r="AU367"/>
          <cell r="AV367"/>
          <cell r="AW367"/>
          <cell r="AX367">
            <v>0</v>
          </cell>
          <cell r="AY367"/>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V367" t="str">
            <v>224EnerNOC Conservation Fund Pilot Program2015Adjustment</v>
          </cell>
        </row>
        <row r="368">
          <cell r="L368"/>
          <cell r="M368"/>
          <cell r="N368"/>
          <cell r="O368"/>
          <cell r="P368"/>
          <cell r="Q368"/>
          <cell r="R368"/>
          <cell r="S368">
            <v>0</v>
          </cell>
          <cell r="T368"/>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t="str">
            <v/>
          </cell>
          <cell r="AQ368"/>
          <cell r="AR368"/>
          <cell r="AS368"/>
          <cell r="AT368"/>
          <cell r="AU368"/>
          <cell r="AV368"/>
          <cell r="AW368"/>
          <cell r="AX368">
            <v>0</v>
          </cell>
          <cell r="AY368"/>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V368" t="str">
            <v>Home Depot Home Appliance Market Uplift Conservation Fund Pilot Program2015Adjustment</v>
          </cell>
        </row>
        <row r="369">
          <cell r="L369"/>
          <cell r="M369"/>
          <cell r="N369"/>
          <cell r="O369"/>
          <cell r="P369"/>
          <cell r="Q369"/>
          <cell r="R369"/>
          <cell r="S369">
            <v>0</v>
          </cell>
          <cell r="T369"/>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Q369"/>
          <cell r="AR369"/>
          <cell r="AS369"/>
          <cell r="AT369"/>
          <cell r="AU369"/>
          <cell r="AV369"/>
          <cell r="AW369"/>
          <cell r="AX369">
            <v>0</v>
          </cell>
          <cell r="AY369"/>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V369" t="str">
            <v>Loblaw P4P Conservation Fund Pilot Program2015Adjustment</v>
          </cell>
        </row>
        <row r="370">
          <cell r="L370"/>
          <cell r="M370"/>
          <cell r="N370"/>
          <cell r="O370"/>
          <cell r="P370"/>
          <cell r="Q370"/>
          <cell r="R370"/>
          <cell r="S370">
            <v>0</v>
          </cell>
          <cell r="T370"/>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t="str">
            <v/>
          </cell>
          <cell r="AQ370"/>
          <cell r="AR370"/>
          <cell r="AS370"/>
          <cell r="AT370"/>
          <cell r="AU370"/>
          <cell r="AV370"/>
          <cell r="AW370"/>
          <cell r="AX370">
            <v>0</v>
          </cell>
          <cell r="AY370"/>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V370" t="str">
            <v>Ontario Clean Water Agency P4P Conservation Fund Pilot Program2015Adjustment</v>
          </cell>
        </row>
        <row r="371">
          <cell r="L371"/>
          <cell r="M371"/>
          <cell r="N371"/>
          <cell r="O371"/>
          <cell r="P371"/>
          <cell r="Q371"/>
          <cell r="R371"/>
          <cell r="S371">
            <v>0</v>
          </cell>
          <cell r="T371"/>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t="str">
            <v/>
          </cell>
          <cell r="AQ371"/>
          <cell r="AR371"/>
          <cell r="AS371"/>
          <cell r="AT371"/>
          <cell r="AU371"/>
          <cell r="AV371"/>
          <cell r="AW371"/>
          <cell r="AX371">
            <v>0</v>
          </cell>
          <cell r="AY371"/>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V371" t="str">
            <v>Performance Based Conservation Fund Pilot Program2015Adjustment</v>
          </cell>
        </row>
        <row r="372">
          <cell r="L372"/>
          <cell r="M372"/>
          <cell r="N372"/>
          <cell r="O372"/>
          <cell r="P372"/>
          <cell r="Q372"/>
          <cell r="R372"/>
          <cell r="S372">
            <v>0</v>
          </cell>
          <cell r="T372"/>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Q372"/>
          <cell r="AR372"/>
          <cell r="AS372"/>
          <cell r="AT372"/>
          <cell r="AU372"/>
          <cell r="AV372"/>
          <cell r="AW372"/>
          <cell r="AX372">
            <v>0</v>
          </cell>
          <cell r="AY372"/>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V372" t="str">
            <v>Social Benchmarking Conservation Fund Pilot Program2015Adjustment</v>
          </cell>
        </row>
        <row r="373">
          <cell r="L373"/>
          <cell r="M373"/>
          <cell r="N373"/>
          <cell r="O373"/>
          <cell r="P373"/>
          <cell r="Q373"/>
          <cell r="R373"/>
          <cell r="S373">
            <v>0</v>
          </cell>
          <cell r="T373"/>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t="str">
            <v/>
          </cell>
          <cell r="AQ373"/>
          <cell r="AR373"/>
          <cell r="AS373"/>
          <cell r="AT373"/>
          <cell r="AU373"/>
          <cell r="AV373"/>
          <cell r="AW373"/>
          <cell r="AX373">
            <v>0</v>
          </cell>
          <cell r="AY373"/>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V373" t="str">
            <v>Strategic Energy Group Conservation Fund Pilot Program2015Adjustment</v>
          </cell>
        </row>
        <row r="374">
          <cell r="L374"/>
          <cell r="M374"/>
          <cell r="N374"/>
          <cell r="O374"/>
          <cell r="P374"/>
          <cell r="Q374"/>
          <cell r="R374"/>
          <cell r="S374">
            <v>0</v>
          </cell>
          <cell r="T374"/>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t="str">
            <v/>
          </cell>
          <cell r="AQ374"/>
          <cell r="AR374"/>
          <cell r="AS374"/>
          <cell r="AT374"/>
          <cell r="AU374"/>
          <cell r="AV374"/>
          <cell r="AW374"/>
          <cell r="AX374">
            <v>0</v>
          </cell>
          <cell r="AY374"/>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V374" t="str">
            <v>Appliance Retirement Initiative2015Adjustment</v>
          </cell>
        </row>
        <row r="375">
          <cell r="L375"/>
          <cell r="M375"/>
          <cell r="N375"/>
          <cell r="O375"/>
          <cell r="P375"/>
          <cell r="Q375"/>
          <cell r="R375"/>
          <cell r="S375">
            <v>0</v>
          </cell>
          <cell r="T375"/>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Q375"/>
          <cell r="AR375"/>
          <cell r="AS375"/>
          <cell r="AT375"/>
          <cell r="AU375"/>
          <cell r="AV375"/>
          <cell r="AW375"/>
          <cell r="AX375">
            <v>0</v>
          </cell>
          <cell r="AY375"/>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V375" t="str">
            <v>Coupon Initiative2015Adjustment</v>
          </cell>
        </row>
        <row r="376">
          <cell r="L376"/>
          <cell r="M376"/>
          <cell r="N376"/>
          <cell r="O376"/>
          <cell r="P376"/>
          <cell r="Q376"/>
          <cell r="R376"/>
          <cell r="S376">
            <v>0</v>
          </cell>
          <cell r="T376"/>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t="str">
            <v/>
          </cell>
          <cell r="AQ376"/>
          <cell r="AR376"/>
          <cell r="AS376"/>
          <cell r="AT376"/>
          <cell r="AU376"/>
          <cell r="AV376"/>
          <cell r="AW376"/>
          <cell r="AX376">
            <v>0</v>
          </cell>
          <cell r="AY376"/>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V376" t="str">
            <v>233Bi-Annual Retailer Event Initiative2015Adjustment</v>
          </cell>
        </row>
        <row r="377">
          <cell r="L377"/>
          <cell r="M377"/>
          <cell r="N377"/>
          <cell r="O377"/>
          <cell r="P377"/>
          <cell r="Q377"/>
          <cell r="R377"/>
          <cell r="S377">
            <v>0</v>
          </cell>
          <cell r="T377"/>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t="str">
            <v/>
          </cell>
          <cell r="AQ377"/>
          <cell r="AR377"/>
          <cell r="AS377"/>
          <cell r="AT377"/>
          <cell r="AU377"/>
          <cell r="AV377"/>
          <cell r="AW377"/>
          <cell r="AX377">
            <v>0</v>
          </cell>
          <cell r="AY377"/>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V377" t="str">
            <v>HVAC Incentives Initiative2015Adjustment</v>
          </cell>
        </row>
        <row r="378">
          <cell r="L378"/>
          <cell r="M378"/>
          <cell r="N378"/>
          <cell r="O378"/>
          <cell r="P378"/>
          <cell r="Q378"/>
          <cell r="R378"/>
          <cell r="S378">
            <v>0</v>
          </cell>
          <cell r="T378"/>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Q378"/>
          <cell r="AR378"/>
          <cell r="AS378"/>
          <cell r="AT378"/>
          <cell r="AU378"/>
          <cell r="AV378"/>
          <cell r="AW378"/>
          <cell r="AX378">
            <v>0</v>
          </cell>
          <cell r="AY378"/>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V378" t="str">
            <v>Residential New Construction and Major Renovation Initiative2015Adjustment</v>
          </cell>
        </row>
        <row r="379">
          <cell r="L379"/>
          <cell r="M379"/>
          <cell r="N379"/>
          <cell r="O379"/>
          <cell r="P379"/>
          <cell r="Q379"/>
          <cell r="R379"/>
          <cell r="S379">
            <v>0</v>
          </cell>
          <cell r="T379"/>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t="str">
            <v/>
          </cell>
          <cell r="AQ379"/>
          <cell r="AR379"/>
          <cell r="AS379"/>
          <cell r="AT379"/>
          <cell r="AU379"/>
          <cell r="AV379"/>
          <cell r="AW379"/>
          <cell r="AX379">
            <v>0</v>
          </cell>
          <cell r="AY379"/>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V379" t="str">
            <v>Energy Audit Initiative2015Adjustment</v>
          </cell>
        </row>
        <row r="380">
          <cell r="L380"/>
          <cell r="M380"/>
          <cell r="N380"/>
          <cell r="O380"/>
          <cell r="P380"/>
          <cell r="Q380"/>
          <cell r="R380"/>
          <cell r="S380">
            <v>12</v>
          </cell>
          <cell r="T380"/>
          <cell r="U380">
            <v>12</v>
          </cell>
          <cell r="V380">
            <v>39</v>
          </cell>
          <cell r="W380">
            <v>39</v>
          </cell>
          <cell r="X380">
            <v>51</v>
          </cell>
          <cell r="Y380">
            <v>43</v>
          </cell>
          <cell r="Z380">
            <v>17</v>
          </cell>
          <cell r="AA380">
            <v>12</v>
          </cell>
          <cell r="AB380">
            <v>1</v>
          </cell>
          <cell r="AC380">
            <v>1</v>
          </cell>
          <cell r="AD380">
            <v>1</v>
          </cell>
          <cell r="AE380">
            <v>2</v>
          </cell>
          <cell r="AF380">
            <v>5</v>
          </cell>
          <cell r="AG380">
            <v>5</v>
          </cell>
          <cell r="AH380">
            <v>5</v>
          </cell>
          <cell r="AI380">
            <v>5</v>
          </cell>
          <cell r="AJ380">
            <v>0</v>
          </cell>
          <cell r="AK380">
            <v>0</v>
          </cell>
          <cell r="AL380">
            <v>0</v>
          </cell>
          <cell r="AM380">
            <v>0</v>
          </cell>
          <cell r="AN380">
            <v>0</v>
          </cell>
          <cell r="AO380" t="str">
            <v/>
          </cell>
          <cell r="AQ380"/>
          <cell r="AR380"/>
          <cell r="AS380"/>
          <cell r="AT380"/>
          <cell r="AU380"/>
          <cell r="AV380"/>
          <cell r="AW380"/>
          <cell r="AX380">
            <v>705702</v>
          </cell>
          <cell r="AY380"/>
          <cell r="AZ380">
            <v>705702</v>
          </cell>
          <cell r="BA380">
            <v>859190</v>
          </cell>
          <cell r="BB380">
            <v>859190</v>
          </cell>
          <cell r="BC380">
            <v>1160347</v>
          </cell>
          <cell r="BD380">
            <v>1227568</v>
          </cell>
          <cell r="BE380">
            <v>877682</v>
          </cell>
          <cell r="BF380">
            <v>702317</v>
          </cell>
          <cell r="BG380">
            <v>651283</v>
          </cell>
          <cell r="BH380">
            <v>651283</v>
          </cell>
          <cell r="BI380">
            <v>651283</v>
          </cell>
          <cell r="BJ380">
            <v>453224</v>
          </cell>
          <cell r="BK380">
            <v>14415</v>
          </cell>
          <cell r="BL380">
            <v>14415</v>
          </cell>
          <cell r="BM380">
            <v>14415</v>
          </cell>
          <cell r="BN380">
            <v>14415</v>
          </cell>
          <cell r="BO380">
            <v>0</v>
          </cell>
          <cell r="BP380">
            <v>0</v>
          </cell>
          <cell r="BQ380">
            <v>0</v>
          </cell>
          <cell r="BR380">
            <v>0</v>
          </cell>
          <cell r="BS380">
            <v>0</v>
          </cell>
          <cell r="BT380">
            <v>0</v>
          </cell>
          <cell r="BV380" t="str">
            <v>Efficiency:  Equipment Replacement Incentive Initiative2015Adjustment</v>
          </cell>
        </row>
        <row r="381">
          <cell r="L381"/>
          <cell r="M381"/>
          <cell r="N381"/>
          <cell r="O381"/>
          <cell r="P381"/>
          <cell r="Q381"/>
          <cell r="R381"/>
          <cell r="S381">
            <v>1</v>
          </cell>
          <cell r="T381"/>
          <cell r="U381">
            <v>1</v>
          </cell>
          <cell r="V381">
            <v>1</v>
          </cell>
          <cell r="W381">
            <v>1</v>
          </cell>
          <cell r="X381">
            <v>1</v>
          </cell>
          <cell r="Y381">
            <v>1</v>
          </cell>
          <cell r="Z381">
            <v>1</v>
          </cell>
          <cell r="AA381">
            <v>3</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Q381"/>
          <cell r="AR381"/>
          <cell r="AS381"/>
          <cell r="AT381"/>
          <cell r="AU381"/>
          <cell r="AV381"/>
          <cell r="AW381"/>
          <cell r="AX381">
            <v>3828</v>
          </cell>
          <cell r="AY381"/>
          <cell r="AZ381">
            <v>3828</v>
          </cell>
          <cell r="BA381">
            <v>3828</v>
          </cell>
          <cell r="BB381">
            <v>3828</v>
          </cell>
          <cell r="BC381">
            <v>3828</v>
          </cell>
          <cell r="BD381">
            <v>3828</v>
          </cell>
          <cell r="BE381">
            <v>3828</v>
          </cell>
          <cell r="BF381">
            <v>10769</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V381" t="str">
            <v>Direct Install Lighting and Water Heating Initiative2015Adjustment</v>
          </cell>
        </row>
        <row r="382">
          <cell r="L382"/>
          <cell r="M382"/>
          <cell r="N382"/>
          <cell r="O382"/>
          <cell r="P382"/>
          <cell r="Q382"/>
          <cell r="R382"/>
          <cell r="S382">
            <v>0</v>
          </cell>
          <cell r="T382"/>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t="str">
            <v/>
          </cell>
          <cell r="AQ382"/>
          <cell r="AR382"/>
          <cell r="AS382"/>
          <cell r="AT382"/>
          <cell r="AU382"/>
          <cell r="AV382"/>
          <cell r="AW382"/>
          <cell r="AX382">
            <v>0</v>
          </cell>
          <cell r="AY382"/>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V382" t="str">
            <v>New Construction and Major Renovation Initiative2015Adjustment</v>
          </cell>
        </row>
        <row r="383">
          <cell r="L383"/>
          <cell r="M383"/>
          <cell r="N383"/>
          <cell r="O383"/>
          <cell r="P383"/>
          <cell r="Q383"/>
          <cell r="R383"/>
          <cell r="S383">
            <v>0</v>
          </cell>
          <cell r="T383"/>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t="str">
            <v/>
          </cell>
          <cell r="AQ383"/>
          <cell r="AR383"/>
          <cell r="AS383"/>
          <cell r="AT383"/>
          <cell r="AU383"/>
          <cell r="AV383"/>
          <cell r="AW383"/>
          <cell r="AX383">
            <v>0</v>
          </cell>
          <cell r="AY383"/>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V383" t="str">
            <v>Existing Building Commissioning Incentive Initiative2015Adjustment</v>
          </cell>
        </row>
        <row r="384">
          <cell r="L384"/>
          <cell r="M384"/>
          <cell r="N384"/>
          <cell r="O384"/>
          <cell r="P384"/>
          <cell r="Q384"/>
          <cell r="R384"/>
          <cell r="S384">
            <v>0</v>
          </cell>
          <cell r="T384"/>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Q384"/>
          <cell r="AR384"/>
          <cell r="AS384"/>
          <cell r="AT384"/>
          <cell r="AU384"/>
          <cell r="AV384"/>
          <cell r="AW384"/>
          <cell r="AX384">
            <v>0</v>
          </cell>
          <cell r="AY384"/>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V384" t="str">
            <v>Process and Systems Upgrades Initiatives - Project Incentive Initiative2015Adjustment</v>
          </cell>
        </row>
        <row r="385">
          <cell r="L385"/>
          <cell r="M385"/>
          <cell r="N385"/>
          <cell r="O385"/>
          <cell r="P385"/>
          <cell r="Q385"/>
          <cell r="R385"/>
          <cell r="S385">
            <v>0</v>
          </cell>
          <cell r="T385"/>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t="str">
            <v/>
          </cell>
          <cell r="AQ385"/>
          <cell r="AR385"/>
          <cell r="AS385"/>
          <cell r="AT385"/>
          <cell r="AU385"/>
          <cell r="AV385"/>
          <cell r="AW385"/>
          <cell r="AX385">
            <v>0</v>
          </cell>
          <cell r="AY385"/>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V385" t="str">
            <v>Process and Systems Upgrades Initiatives - Energy Manager Initiative2015Adjustment</v>
          </cell>
        </row>
        <row r="386">
          <cell r="L386"/>
          <cell r="M386"/>
          <cell r="N386"/>
          <cell r="O386"/>
          <cell r="P386"/>
          <cell r="Q386"/>
          <cell r="R386"/>
          <cell r="S386">
            <v>0</v>
          </cell>
          <cell r="T386"/>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t="str">
            <v/>
          </cell>
          <cell r="AQ386"/>
          <cell r="AR386"/>
          <cell r="AS386"/>
          <cell r="AT386"/>
          <cell r="AU386"/>
          <cell r="AV386"/>
          <cell r="AW386"/>
          <cell r="AX386">
            <v>0</v>
          </cell>
          <cell r="AY386"/>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V386" t="str">
            <v>Process and Systems Upgrades Initiatives - Monitoring and Targeting Initiative2015Adjustment</v>
          </cell>
        </row>
        <row r="387">
          <cell r="L387"/>
          <cell r="M387"/>
          <cell r="N387"/>
          <cell r="O387"/>
          <cell r="P387"/>
          <cell r="Q387"/>
          <cell r="R387"/>
          <cell r="S387">
            <v>0</v>
          </cell>
          <cell r="T387"/>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Q387"/>
          <cell r="AR387"/>
          <cell r="AS387"/>
          <cell r="AT387"/>
          <cell r="AU387"/>
          <cell r="AV387"/>
          <cell r="AW387"/>
          <cell r="AX387">
            <v>0</v>
          </cell>
          <cell r="AY387"/>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V387" t="str">
            <v>Low Income Initiative2015Adjustment</v>
          </cell>
        </row>
        <row r="388">
          <cell r="L388"/>
          <cell r="M388"/>
          <cell r="N388"/>
          <cell r="O388"/>
          <cell r="P388"/>
          <cell r="Q388"/>
          <cell r="R388"/>
          <cell r="S388">
            <v>0</v>
          </cell>
          <cell r="T388"/>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t="str">
            <v/>
          </cell>
          <cell r="AQ388"/>
          <cell r="AR388"/>
          <cell r="AS388"/>
          <cell r="AT388"/>
          <cell r="AU388"/>
          <cell r="AV388"/>
          <cell r="AW388"/>
          <cell r="AX388">
            <v>0</v>
          </cell>
          <cell r="AY388"/>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V388" t="str">
            <v>Aboriginal Conservation Program2015Adjustment</v>
          </cell>
        </row>
        <row r="389">
          <cell r="L389"/>
          <cell r="M389"/>
          <cell r="N389"/>
          <cell r="O389"/>
          <cell r="P389"/>
          <cell r="Q389"/>
          <cell r="R389"/>
          <cell r="S389">
            <v>0</v>
          </cell>
          <cell r="T389"/>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t="str">
            <v/>
          </cell>
          <cell r="AQ389"/>
          <cell r="AR389"/>
          <cell r="AS389"/>
          <cell r="AT389"/>
          <cell r="AU389"/>
          <cell r="AV389"/>
          <cell r="AW389"/>
          <cell r="AX389">
            <v>0</v>
          </cell>
          <cell r="AY389"/>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V389" t="str">
            <v>Program Enabled Savings2015Adjustment</v>
          </cell>
        </row>
        <row r="390">
          <cell r="L390"/>
          <cell r="M390"/>
          <cell r="N390"/>
          <cell r="O390"/>
          <cell r="P390"/>
          <cell r="Q390"/>
          <cell r="R390"/>
          <cell r="S390">
            <v>14</v>
          </cell>
          <cell r="T390"/>
          <cell r="U390">
            <v>14</v>
          </cell>
          <cell r="V390">
            <v>14</v>
          </cell>
          <cell r="W390">
            <v>14</v>
          </cell>
          <cell r="X390">
            <v>14</v>
          </cell>
          <cell r="Y390">
            <v>14</v>
          </cell>
          <cell r="Z390">
            <v>14</v>
          </cell>
          <cell r="AA390">
            <v>14</v>
          </cell>
          <cell r="AB390">
            <v>14</v>
          </cell>
          <cell r="AC390">
            <v>14</v>
          </cell>
          <cell r="AD390">
            <v>14</v>
          </cell>
          <cell r="AE390">
            <v>12</v>
          </cell>
          <cell r="AF390">
            <v>12</v>
          </cell>
          <cell r="AG390">
            <v>5</v>
          </cell>
          <cell r="AH390">
            <v>0</v>
          </cell>
          <cell r="AI390">
            <v>0</v>
          </cell>
          <cell r="AJ390">
            <v>0</v>
          </cell>
          <cell r="AK390">
            <v>0</v>
          </cell>
          <cell r="AL390">
            <v>0</v>
          </cell>
          <cell r="AM390">
            <v>0</v>
          </cell>
          <cell r="AN390">
            <v>0</v>
          </cell>
          <cell r="AO390" t="str">
            <v/>
          </cell>
          <cell r="AQ390"/>
          <cell r="AR390"/>
          <cell r="AS390"/>
          <cell r="AT390"/>
          <cell r="AU390"/>
          <cell r="AV390"/>
          <cell r="AW390"/>
          <cell r="AX390">
            <v>223129</v>
          </cell>
          <cell r="AY390"/>
          <cell r="AZ390">
            <v>223129</v>
          </cell>
          <cell r="BA390">
            <v>223129</v>
          </cell>
          <cell r="BB390">
            <v>223129</v>
          </cell>
          <cell r="BC390">
            <v>223109</v>
          </cell>
          <cell r="BD390">
            <v>223109</v>
          </cell>
          <cell r="BE390">
            <v>223439</v>
          </cell>
          <cell r="BF390">
            <v>223577</v>
          </cell>
          <cell r="BG390">
            <v>223788</v>
          </cell>
          <cell r="BH390">
            <v>223788</v>
          </cell>
          <cell r="BI390">
            <v>223196</v>
          </cell>
          <cell r="BJ390">
            <v>193353</v>
          </cell>
          <cell r="BK390">
            <v>193353</v>
          </cell>
          <cell r="BL390">
            <v>79568</v>
          </cell>
          <cell r="BM390">
            <v>0</v>
          </cell>
          <cell r="BN390">
            <v>0</v>
          </cell>
          <cell r="BO390">
            <v>0</v>
          </cell>
          <cell r="BP390">
            <v>0</v>
          </cell>
          <cell r="BQ390">
            <v>0</v>
          </cell>
          <cell r="BR390">
            <v>0</v>
          </cell>
          <cell r="BS390">
            <v>0</v>
          </cell>
          <cell r="BT390">
            <v>0</v>
          </cell>
          <cell r="BV390" t="str">
            <v>Save on Energy Coupon Program2016Adjustment</v>
          </cell>
        </row>
        <row r="391">
          <cell r="L391"/>
          <cell r="M391"/>
          <cell r="N391"/>
          <cell r="O391"/>
          <cell r="P391"/>
          <cell r="Q391"/>
          <cell r="R391"/>
          <cell r="S391">
            <v>0</v>
          </cell>
          <cell r="T391"/>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t="str">
            <v/>
          </cell>
          <cell r="AQ391"/>
          <cell r="AR391"/>
          <cell r="AS391"/>
          <cell r="AT391"/>
          <cell r="AU391"/>
          <cell r="AV391"/>
          <cell r="AW391"/>
          <cell r="AX391">
            <v>0</v>
          </cell>
          <cell r="AY391"/>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V391" t="str">
            <v>Save on Energy Instant Discount Program2016Adjustment</v>
          </cell>
        </row>
        <row r="392">
          <cell r="L392"/>
          <cell r="M392"/>
          <cell r="N392"/>
          <cell r="O392"/>
          <cell r="P392"/>
          <cell r="Q392"/>
          <cell r="R392"/>
          <cell r="S392">
            <v>3</v>
          </cell>
          <cell r="T392"/>
          <cell r="U392">
            <v>3</v>
          </cell>
          <cell r="V392">
            <v>3</v>
          </cell>
          <cell r="W392">
            <v>3</v>
          </cell>
          <cell r="X392">
            <v>3</v>
          </cell>
          <cell r="Y392">
            <v>3</v>
          </cell>
          <cell r="Z392">
            <v>3</v>
          </cell>
          <cell r="AA392">
            <v>3</v>
          </cell>
          <cell r="AB392">
            <v>3</v>
          </cell>
          <cell r="AC392">
            <v>3</v>
          </cell>
          <cell r="AD392">
            <v>3</v>
          </cell>
          <cell r="AE392">
            <v>3</v>
          </cell>
          <cell r="AF392">
            <v>3</v>
          </cell>
          <cell r="AG392">
            <v>3</v>
          </cell>
          <cell r="AH392">
            <v>3</v>
          </cell>
          <cell r="AI392">
            <v>2</v>
          </cell>
          <cell r="AJ392">
            <v>0</v>
          </cell>
          <cell r="AK392">
            <v>0</v>
          </cell>
          <cell r="AL392">
            <v>0</v>
          </cell>
          <cell r="AM392">
            <v>0</v>
          </cell>
          <cell r="AN392">
            <v>0</v>
          </cell>
          <cell r="AO392">
            <v>0</v>
          </cell>
          <cell r="AQ392"/>
          <cell r="AR392"/>
          <cell r="AS392"/>
          <cell r="AT392"/>
          <cell r="AU392"/>
          <cell r="AV392"/>
          <cell r="AW392"/>
          <cell r="AX392">
            <v>8802</v>
          </cell>
          <cell r="AY392"/>
          <cell r="AZ392">
            <v>8802</v>
          </cell>
          <cell r="BA392">
            <v>8802</v>
          </cell>
          <cell r="BB392">
            <v>8802</v>
          </cell>
          <cell r="BC392">
            <v>8802</v>
          </cell>
          <cell r="BD392">
            <v>8802</v>
          </cell>
          <cell r="BE392">
            <v>8802</v>
          </cell>
          <cell r="BF392">
            <v>8802</v>
          </cell>
          <cell r="BG392">
            <v>8802</v>
          </cell>
          <cell r="BH392">
            <v>8802</v>
          </cell>
          <cell r="BI392">
            <v>8802</v>
          </cell>
          <cell r="BJ392">
            <v>8802</v>
          </cell>
          <cell r="BK392">
            <v>8802</v>
          </cell>
          <cell r="BL392">
            <v>8802</v>
          </cell>
          <cell r="BM392">
            <v>8802</v>
          </cell>
          <cell r="BN392">
            <v>8611</v>
          </cell>
          <cell r="BO392">
            <v>0</v>
          </cell>
          <cell r="BP392">
            <v>0</v>
          </cell>
          <cell r="BQ392">
            <v>0</v>
          </cell>
          <cell r="BR392">
            <v>0</v>
          </cell>
          <cell r="BS392">
            <v>0</v>
          </cell>
          <cell r="BT392">
            <v>0</v>
          </cell>
          <cell r="BV392" t="str">
            <v>Save on Energy Heating &amp; Cooling Program2016Adjustment</v>
          </cell>
        </row>
        <row r="393">
          <cell r="L393"/>
          <cell r="M393"/>
          <cell r="N393"/>
          <cell r="O393"/>
          <cell r="P393"/>
          <cell r="Q393"/>
          <cell r="R393"/>
          <cell r="S393">
            <v>0</v>
          </cell>
          <cell r="T393"/>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t="str">
            <v/>
          </cell>
          <cell r="AQ393"/>
          <cell r="AR393"/>
          <cell r="AS393"/>
          <cell r="AT393"/>
          <cell r="AU393"/>
          <cell r="AV393"/>
          <cell r="AW393"/>
          <cell r="AX393">
            <v>0</v>
          </cell>
          <cell r="AY393"/>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V393" t="str">
            <v>Save on Energy New Construction Program2016Adjustment</v>
          </cell>
        </row>
        <row r="394">
          <cell r="L394"/>
          <cell r="M394"/>
          <cell r="N394"/>
          <cell r="O394"/>
          <cell r="P394"/>
          <cell r="Q394"/>
          <cell r="R394"/>
          <cell r="S394">
            <v>0</v>
          </cell>
          <cell r="T394"/>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t="str">
            <v/>
          </cell>
          <cell r="AQ394"/>
          <cell r="AR394"/>
          <cell r="AS394"/>
          <cell r="AT394"/>
          <cell r="AU394"/>
          <cell r="AV394"/>
          <cell r="AW394"/>
          <cell r="AX394">
            <v>0</v>
          </cell>
          <cell r="AY394"/>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V394" t="str">
            <v>Save on Energy Home Assistance Program2016Adjustment</v>
          </cell>
        </row>
        <row r="395">
          <cell r="L395"/>
          <cell r="M395"/>
          <cell r="N395"/>
          <cell r="O395"/>
          <cell r="P395"/>
          <cell r="Q395"/>
          <cell r="R395"/>
          <cell r="S395">
            <v>2</v>
          </cell>
          <cell r="T395"/>
          <cell r="U395">
            <v>2</v>
          </cell>
          <cell r="V395">
            <v>2</v>
          </cell>
          <cell r="W395">
            <v>2</v>
          </cell>
          <cell r="X395">
            <v>2</v>
          </cell>
          <cell r="Y395">
            <v>2</v>
          </cell>
          <cell r="Z395">
            <v>2</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Q395"/>
          <cell r="AR395"/>
          <cell r="AS395"/>
          <cell r="AT395"/>
          <cell r="AU395"/>
          <cell r="AV395"/>
          <cell r="AW395"/>
          <cell r="AX395">
            <v>13143</v>
          </cell>
          <cell r="AY395"/>
          <cell r="AZ395">
            <v>13143</v>
          </cell>
          <cell r="BA395">
            <v>13143</v>
          </cell>
          <cell r="BB395">
            <v>13143</v>
          </cell>
          <cell r="BC395">
            <v>13143</v>
          </cell>
          <cell r="BD395">
            <v>13143</v>
          </cell>
          <cell r="BE395">
            <v>13143</v>
          </cell>
          <cell r="BF395">
            <v>3245</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V395" t="str">
            <v>Save on Energy Audit Funding Program2016Adjustment</v>
          </cell>
        </row>
        <row r="396">
          <cell r="L396"/>
          <cell r="M396"/>
          <cell r="N396"/>
          <cell r="O396"/>
          <cell r="P396"/>
          <cell r="Q396"/>
          <cell r="R396"/>
          <cell r="S396">
            <v>-17</v>
          </cell>
          <cell r="T396"/>
          <cell r="U396">
            <v>-17</v>
          </cell>
          <cell r="V396">
            <v>-17</v>
          </cell>
          <cell r="W396">
            <v>-17</v>
          </cell>
          <cell r="X396">
            <v>-17</v>
          </cell>
          <cell r="Y396">
            <v>-17</v>
          </cell>
          <cell r="Z396">
            <v>-17</v>
          </cell>
          <cell r="AA396">
            <v>-17</v>
          </cell>
          <cell r="AB396">
            <v>-17</v>
          </cell>
          <cell r="AC396">
            <v>-33</v>
          </cell>
          <cell r="AD396">
            <v>-33</v>
          </cell>
          <cell r="AE396">
            <v>-2</v>
          </cell>
          <cell r="AF396">
            <v>0</v>
          </cell>
          <cell r="AG396">
            <v>0</v>
          </cell>
          <cell r="AH396">
            <v>0</v>
          </cell>
          <cell r="AI396">
            <v>0</v>
          </cell>
          <cell r="AJ396">
            <v>0</v>
          </cell>
          <cell r="AK396">
            <v>0</v>
          </cell>
          <cell r="AL396">
            <v>0</v>
          </cell>
          <cell r="AM396">
            <v>0</v>
          </cell>
          <cell r="AN396">
            <v>0</v>
          </cell>
          <cell r="AO396" t="str">
            <v/>
          </cell>
          <cell r="AQ396"/>
          <cell r="AR396"/>
          <cell r="AS396"/>
          <cell r="AT396"/>
          <cell r="AU396"/>
          <cell r="AV396"/>
          <cell r="AW396"/>
          <cell r="AX396">
            <v>163558</v>
          </cell>
          <cell r="AY396"/>
          <cell r="AZ396">
            <v>163558</v>
          </cell>
          <cell r="BA396">
            <v>154787</v>
          </cell>
          <cell r="BB396">
            <v>154787</v>
          </cell>
          <cell r="BC396">
            <v>154787</v>
          </cell>
          <cell r="BD396">
            <v>154787</v>
          </cell>
          <cell r="BE396">
            <v>154787</v>
          </cell>
          <cell r="BF396">
            <v>153973</v>
          </cell>
          <cell r="BG396">
            <v>133580</v>
          </cell>
          <cell r="BH396">
            <v>16614</v>
          </cell>
          <cell r="BI396">
            <v>16614</v>
          </cell>
          <cell r="BJ396">
            <v>1146</v>
          </cell>
          <cell r="BK396">
            <v>0</v>
          </cell>
          <cell r="BL396">
            <v>0</v>
          </cell>
          <cell r="BM396">
            <v>0</v>
          </cell>
          <cell r="BN396">
            <v>0</v>
          </cell>
          <cell r="BO396">
            <v>0</v>
          </cell>
          <cell r="BP396">
            <v>0</v>
          </cell>
          <cell r="BQ396">
            <v>0</v>
          </cell>
          <cell r="BR396">
            <v>0</v>
          </cell>
          <cell r="BS396">
            <v>0</v>
          </cell>
          <cell r="BT396">
            <v>0</v>
          </cell>
          <cell r="BV396" t="str">
            <v>Save on Energy Retrofit Program2016Adjustment</v>
          </cell>
        </row>
        <row r="397">
          <cell r="L397"/>
          <cell r="M397"/>
          <cell r="N397"/>
          <cell r="O397"/>
          <cell r="P397"/>
          <cell r="Q397"/>
          <cell r="R397"/>
          <cell r="S397">
            <v>0</v>
          </cell>
          <cell r="T397"/>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t="str">
            <v/>
          </cell>
          <cell r="AQ397"/>
          <cell r="AR397"/>
          <cell r="AS397"/>
          <cell r="AT397"/>
          <cell r="AU397"/>
          <cell r="AV397"/>
          <cell r="AW397"/>
          <cell r="AX397">
            <v>2276</v>
          </cell>
          <cell r="AY397"/>
          <cell r="AZ397">
            <v>1696</v>
          </cell>
          <cell r="BA397">
            <v>1581</v>
          </cell>
          <cell r="BB397">
            <v>1581</v>
          </cell>
          <cell r="BC397">
            <v>5</v>
          </cell>
          <cell r="BD397">
            <v>1</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V397" t="str">
            <v>Save on Energy Small Business Lighting Program2016Adjustment</v>
          </cell>
        </row>
        <row r="398">
          <cell r="L398"/>
          <cell r="M398"/>
          <cell r="N398"/>
          <cell r="O398"/>
          <cell r="P398"/>
          <cell r="Q398"/>
          <cell r="R398"/>
          <cell r="S398">
            <v>0</v>
          </cell>
          <cell r="T398"/>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Q398"/>
          <cell r="AR398"/>
          <cell r="AS398"/>
          <cell r="AT398"/>
          <cell r="AU398"/>
          <cell r="AV398"/>
          <cell r="AW398"/>
          <cell r="AX398">
            <v>0</v>
          </cell>
          <cell r="AY398"/>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V398" t="str">
            <v>Save on Energy High Performance New Construction Program2016Adjustment</v>
          </cell>
        </row>
        <row r="399">
          <cell r="L399"/>
          <cell r="M399"/>
          <cell r="N399"/>
          <cell r="O399"/>
          <cell r="P399"/>
          <cell r="Q399"/>
          <cell r="R399"/>
          <cell r="S399">
            <v>0</v>
          </cell>
          <cell r="T399"/>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t="str">
            <v/>
          </cell>
          <cell r="AQ399"/>
          <cell r="AR399"/>
          <cell r="AS399"/>
          <cell r="AT399"/>
          <cell r="AU399"/>
          <cell r="AV399"/>
          <cell r="AW399"/>
          <cell r="AX399">
            <v>0</v>
          </cell>
          <cell r="AY399"/>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V399" t="str">
            <v>Save on Energy Existing Building Commissioning Program2016Adjustment</v>
          </cell>
        </row>
        <row r="400">
          <cell r="L400"/>
          <cell r="M400"/>
          <cell r="N400"/>
          <cell r="O400"/>
          <cell r="P400"/>
          <cell r="Q400"/>
          <cell r="R400"/>
          <cell r="S400">
            <v>0</v>
          </cell>
          <cell r="T400"/>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t="str">
            <v/>
          </cell>
          <cell r="AQ400"/>
          <cell r="AR400"/>
          <cell r="AS400"/>
          <cell r="AT400"/>
          <cell r="AU400"/>
          <cell r="AV400"/>
          <cell r="AW400"/>
          <cell r="AX400">
            <v>0</v>
          </cell>
          <cell r="AY400"/>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V400" t="str">
            <v>Save on Energy Business Refrigeration Incentive Program2016Adjustment</v>
          </cell>
        </row>
        <row r="401">
          <cell r="L401"/>
          <cell r="M401"/>
          <cell r="N401"/>
          <cell r="O401"/>
          <cell r="P401"/>
          <cell r="Q401"/>
          <cell r="R401"/>
          <cell r="S401">
            <v>0</v>
          </cell>
          <cell r="T401"/>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Q401"/>
          <cell r="AR401"/>
          <cell r="AS401"/>
          <cell r="AT401"/>
          <cell r="AU401"/>
          <cell r="AV401"/>
          <cell r="AW401"/>
          <cell r="AX401">
            <v>0</v>
          </cell>
          <cell r="AY401"/>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V401" t="str">
            <v>Save on Energy Process &amp; Systems Upgrades Program2016Adjustment</v>
          </cell>
        </row>
        <row r="402">
          <cell r="L402"/>
          <cell r="M402"/>
          <cell r="N402"/>
          <cell r="O402"/>
          <cell r="P402"/>
          <cell r="Q402"/>
          <cell r="R402"/>
          <cell r="S402">
            <v>0</v>
          </cell>
          <cell r="T402"/>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t="str">
            <v/>
          </cell>
          <cell r="AQ402"/>
          <cell r="AR402"/>
          <cell r="AS402"/>
          <cell r="AT402"/>
          <cell r="AU402"/>
          <cell r="AV402"/>
          <cell r="AW402"/>
          <cell r="AX402">
            <v>0</v>
          </cell>
          <cell r="AY402"/>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V402" t="str">
            <v>Save on Energy Energy Manager Program2016Adjustment</v>
          </cell>
        </row>
        <row r="403">
          <cell r="L403"/>
          <cell r="M403"/>
          <cell r="N403"/>
          <cell r="O403"/>
          <cell r="P403"/>
          <cell r="Q403"/>
          <cell r="R403"/>
          <cell r="S403">
            <v>0</v>
          </cell>
          <cell r="T403"/>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t="str">
            <v/>
          </cell>
          <cell r="AQ403"/>
          <cell r="AR403"/>
          <cell r="AS403"/>
          <cell r="AT403"/>
          <cell r="AU403"/>
          <cell r="AV403"/>
          <cell r="AW403"/>
          <cell r="AX403">
            <v>0</v>
          </cell>
          <cell r="AY403"/>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V403" t="str">
            <v>Save on Energy Monitoring &amp; Targeting Program2016Adjustment</v>
          </cell>
        </row>
        <row r="404">
          <cell r="L404"/>
          <cell r="M404"/>
          <cell r="N404"/>
          <cell r="O404"/>
          <cell r="P404"/>
          <cell r="Q404"/>
          <cell r="R404"/>
          <cell r="S404">
            <v>0</v>
          </cell>
          <cell r="T404"/>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Q404"/>
          <cell r="AR404"/>
          <cell r="AS404"/>
          <cell r="AT404"/>
          <cell r="AU404"/>
          <cell r="AV404"/>
          <cell r="AW404"/>
          <cell r="AX404">
            <v>0</v>
          </cell>
          <cell r="AY404"/>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V404" t="str">
            <v>Save on Energy Retrofit Program - P4P2016Adjustment</v>
          </cell>
        </row>
        <row r="405">
          <cell r="L405"/>
          <cell r="M405"/>
          <cell r="N405"/>
          <cell r="O405"/>
          <cell r="P405"/>
          <cell r="Q405"/>
          <cell r="R405"/>
          <cell r="S405">
            <v>0</v>
          </cell>
          <cell r="T405"/>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t="str">
            <v/>
          </cell>
          <cell r="AQ405"/>
          <cell r="AR405"/>
          <cell r="AS405"/>
          <cell r="AT405"/>
          <cell r="AU405"/>
          <cell r="AV405"/>
          <cell r="AW405"/>
          <cell r="AX405">
            <v>0</v>
          </cell>
          <cell r="AY405"/>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V405" t="str">
            <v>Save on Energy Process &amp; Systems Upgrades Program - P4P2016Adjustment</v>
          </cell>
        </row>
        <row r="406">
          <cell r="L406"/>
          <cell r="M406"/>
          <cell r="N406"/>
          <cell r="O406"/>
          <cell r="P406"/>
          <cell r="Q406"/>
          <cell r="R406"/>
          <cell r="S406">
            <v>0</v>
          </cell>
          <cell r="T406"/>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t="str">
            <v/>
          </cell>
          <cell r="AQ406"/>
          <cell r="AR406"/>
          <cell r="AS406"/>
          <cell r="AT406"/>
          <cell r="AU406"/>
          <cell r="AV406"/>
          <cell r="AW406"/>
          <cell r="AX406">
            <v>0</v>
          </cell>
          <cell r="AY406"/>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V406" t="str">
            <v>Adaptive Thermostat Local Program2016Adjustment</v>
          </cell>
        </row>
        <row r="407">
          <cell r="L407"/>
          <cell r="M407"/>
          <cell r="N407"/>
          <cell r="O407"/>
          <cell r="P407"/>
          <cell r="Q407"/>
          <cell r="R407"/>
          <cell r="S407">
            <v>0</v>
          </cell>
          <cell r="T407"/>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Q407"/>
          <cell r="AR407"/>
          <cell r="AS407"/>
          <cell r="AT407"/>
          <cell r="AU407"/>
          <cell r="AV407"/>
          <cell r="AW407"/>
          <cell r="AX407">
            <v>0</v>
          </cell>
          <cell r="AY407"/>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V407" t="str">
            <v>Business Refrigeration Incentives Local Program2016Adjustment</v>
          </cell>
        </row>
        <row r="408">
          <cell r="L408"/>
          <cell r="M408"/>
          <cell r="N408"/>
          <cell r="O408"/>
          <cell r="P408"/>
          <cell r="Q408"/>
          <cell r="R408"/>
          <cell r="S408">
            <v>0</v>
          </cell>
          <cell r="T408"/>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t="str">
            <v/>
          </cell>
          <cell r="AQ408"/>
          <cell r="AR408"/>
          <cell r="AS408"/>
          <cell r="AT408"/>
          <cell r="AU408"/>
          <cell r="AV408"/>
          <cell r="AW408"/>
          <cell r="AX408">
            <v>0</v>
          </cell>
          <cell r="AY408"/>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V408" t="str">
            <v>Conservation on the Coast Home Assistance Local Program2016Adjustment</v>
          </cell>
        </row>
        <row r="409">
          <cell r="L409"/>
          <cell r="M409"/>
          <cell r="N409"/>
          <cell r="O409"/>
          <cell r="P409"/>
          <cell r="Q409"/>
          <cell r="R409"/>
          <cell r="S409">
            <v>0</v>
          </cell>
          <cell r="T409"/>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t="str">
            <v/>
          </cell>
          <cell r="AQ409"/>
          <cell r="AR409"/>
          <cell r="AS409"/>
          <cell r="AT409"/>
          <cell r="AU409"/>
          <cell r="AV409"/>
          <cell r="AW409"/>
          <cell r="AX409">
            <v>0</v>
          </cell>
          <cell r="AY409"/>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V409" t="str">
            <v>Conservation on the Coast Small Business Lighting Local Program2016Adjustment</v>
          </cell>
        </row>
        <row r="410">
          <cell r="L410"/>
          <cell r="M410"/>
          <cell r="N410"/>
          <cell r="O410"/>
          <cell r="P410"/>
          <cell r="Q410"/>
          <cell r="R410"/>
          <cell r="S410">
            <v>0</v>
          </cell>
          <cell r="T410"/>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Q410"/>
          <cell r="AR410"/>
          <cell r="AS410"/>
          <cell r="AT410"/>
          <cell r="AU410"/>
          <cell r="AV410"/>
          <cell r="AW410"/>
          <cell r="AX410">
            <v>0</v>
          </cell>
          <cell r="AY410"/>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V410" t="str">
            <v>First Nations Conservation Local Program2016Adjustment</v>
          </cell>
        </row>
        <row r="411">
          <cell r="L411"/>
          <cell r="M411"/>
          <cell r="N411"/>
          <cell r="O411"/>
          <cell r="P411"/>
          <cell r="Q411"/>
          <cell r="R411"/>
          <cell r="S411">
            <v>0</v>
          </cell>
          <cell r="T411"/>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t="str">
            <v/>
          </cell>
          <cell r="AQ411"/>
          <cell r="AR411"/>
          <cell r="AS411"/>
          <cell r="AT411"/>
          <cell r="AU411"/>
          <cell r="AV411"/>
          <cell r="AW411"/>
          <cell r="AX411">
            <v>0</v>
          </cell>
          <cell r="AY411"/>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V411" t="str">
            <v>High Efficiency Agriculturual Pumping Local Program2016Adjustment</v>
          </cell>
        </row>
        <row r="412">
          <cell r="L412"/>
          <cell r="M412"/>
          <cell r="N412"/>
          <cell r="O412"/>
          <cell r="P412"/>
          <cell r="Q412"/>
          <cell r="R412"/>
          <cell r="S412">
            <v>0</v>
          </cell>
          <cell r="T412"/>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t="str">
            <v/>
          </cell>
          <cell r="AQ412"/>
          <cell r="AR412"/>
          <cell r="AS412"/>
          <cell r="AT412"/>
          <cell r="AU412"/>
          <cell r="AV412"/>
          <cell r="AW412"/>
          <cell r="AX412">
            <v>0</v>
          </cell>
          <cell r="AY412"/>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V412" t="str">
            <v>Instant Savings Local Program2016Adjustment</v>
          </cell>
        </row>
        <row r="413">
          <cell r="L413"/>
          <cell r="M413"/>
          <cell r="N413"/>
          <cell r="O413"/>
          <cell r="P413"/>
          <cell r="Q413"/>
          <cell r="R413"/>
          <cell r="S413">
            <v>0</v>
          </cell>
          <cell r="T413"/>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Q413"/>
          <cell r="AR413"/>
          <cell r="AS413"/>
          <cell r="AT413"/>
          <cell r="AU413"/>
          <cell r="AV413"/>
          <cell r="AW413"/>
          <cell r="AX413">
            <v>0</v>
          </cell>
          <cell r="AY413"/>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V413" t="str">
            <v>OPsaver Local Program2016Adjustment</v>
          </cell>
        </row>
        <row r="414">
          <cell r="L414"/>
          <cell r="M414"/>
          <cell r="N414"/>
          <cell r="O414"/>
          <cell r="P414"/>
          <cell r="Q414"/>
          <cell r="R414"/>
          <cell r="S414">
            <v>0</v>
          </cell>
          <cell r="T414"/>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t="str">
            <v/>
          </cell>
          <cell r="AQ414"/>
          <cell r="AR414"/>
          <cell r="AS414"/>
          <cell r="AT414"/>
          <cell r="AU414"/>
          <cell r="AV414"/>
          <cell r="AW414"/>
          <cell r="AX414">
            <v>0</v>
          </cell>
          <cell r="AY414"/>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V414" t="str">
            <v>Pool Saver Local Program2016Adjustment</v>
          </cell>
        </row>
        <row r="415">
          <cell r="L415"/>
          <cell r="M415"/>
          <cell r="N415"/>
          <cell r="O415"/>
          <cell r="P415"/>
          <cell r="Q415"/>
          <cell r="R415"/>
          <cell r="S415">
            <v>0</v>
          </cell>
          <cell r="T415"/>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t="str">
            <v/>
          </cell>
          <cell r="AQ415"/>
          <cell r="AR415"/>
          <cell r="AS415"/>
          <cell r="AT415"/>
          <cell r="AU415"/>
          <cell r="AV415"/>
          <cell r="AW415"/>
          <cell r="AX415">
            <v>0</v>
          </cell>
          <cell r="AY415"/>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V415" t="str">
            <v>PUMPsaver Local Program2016Adjustment</v>
          </cell>
        </row>
        <row r="416">
          <cell r="L416"/>
          <cell r="M416"/>
          <cell r="N416"/>
          <cell r="O416"/>
          <cell r="P416"/>
          <cell r="Q416"/>
          <cell r="R416"/>
          <cell r="S416">
            <v>0</v>
          </cell>
          <cell r="T416"/>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Q416"/>
          <cell r="AR416"/>
          <cell r="AS416"/>
          <cell r="AT416"/>
          <cell r="AU416"/>
          <cell r="AV416"/>
          <cell r="AW416"/>
          <cell r="AX416">
            <v>0</v>
          </cell>
          <cell r="AY416"/>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V416" t="str">
            <v>RTUsaver Local Program2016Adjustment</v>
          </cell>
        </row>
        <row r="417">
          <cell r="L417"/>
          <cell r="M417"/>
          <cell r="N417"/>
          <cell r="O417"/>
          <cell r="P417"/>
          <cell r="Q417"/>
          <cell r="R417"/>
          <cell r="S417">
            <v>0</v>
          </cell>
          <cell r="T417"/>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t="str">
            <v/>
          </cell>
          <cell r="AQ417"/>
          <cell r="AR417"/>
          <cell r="AS417"/>
          <cell r="AT417"/>
          <cell r="AU417"/>
          <cell r="AV417"/>
          <cell r="AW417"/>
          <cell r="AX417">
            <v>0</v>
          </cell>
          <cell r="AY417"/>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V417" t="str">
            <v>Social Benchmarking Local Program2016Adjustment</v>
          </cell>
        </row>
        <row r="418">
          <cell r="L418"/>
          <cell r="M418"/>
          <cell r="N418"/>
          <cell r="O418"/>
          <cell r="P418"/>
          <cell r="Q418"/>
          <cell r="R418"/>
          <cell r="S418">
            <v>0</v>
          </cell>
          <cell r="T418"/>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t="str">
            <v/>
          </cell>
          <cell r="AQ418"/>
          <cell r="AR418"/>
          <cell r="AS418"/>
          <cell r="AT418"/>
          <cell r="AU418"/>
          <cell r="AV418"/>
          <cell r="AW418"/>
          <cell r="AX418">
            <v>0</v>
          </cell>
          <cell r="AY418"/>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V418" t="str">
            <v>Air Source Heat Pump – For Residential Space Heating LDC Innovation Fund Pilot Program2016Adjustment</v>
          </cell>
        </row>
        <row r="419">
          <cell r="L419"/>
          <cell r="M419"/>
          <cell r="N419"/>
          <cell r="O419"/>
          <cell r="P419"/>
          <cell r="Q419"/>
          <cell r="R419"/>
          <cell r="S419">
            <v>0</v>
          </cell>
          <cell r="T419"/>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Q419"/>
          <cell r="AR419"/>
          <cell r="AS419"/>
          <cell r="AT419"/>
          <cell r="AU419"/>
          <cell r="AV419"/>
          <cell r="AW419"/>
          <cell r="AX419">
            <v>0</v>
          </cell>
          <cell r="AY419"/>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V419" t="str">
            <v>Air Source Heat Pump – For Residential Water Heating LDC Innovation Fund Pilot Program2016Adjustment</v>
          </cell>
        </row>
        <row r="420">
          <cell r="L420"/>
          <cell r="M420"/>
          <cell r="N420"/>
          <cell r="O420"/>
          <cell r="P420"/>
          <cell r="Q420"/>
          <cell r="R420"/>
          <cell r="S420">
            <v>0</v>
          </cell>
          <cell r="T420"/>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t="str">
            <v/>
          </cell>
          <cell r="AQ420"/>
          <cell r="AR420"/>
          <cell r="AS420"/>
          <cell r="AT420"/>
          <cell r="AU420"/>
          <cell r="AV420"/>
          <cell r="AW420"/>
          <cell r="AX420">
            <v>0</v>
          </cell>
          <cell r="AY420"/>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V420" t="str">
            <v>Block Heater Timer LDC Innovation Fund Pilot Program2016Adjustment</v>
          </cell>
        </row>
        <row r="421">
          <cell r="L421"/>
          <cell r="M421"/>
          <cell r="N421"/>
          <cell r="O421"/>
          <cell r="P421"/>
          <cell r="Q421"/>
          <cell r="R421"/>
          <cell r="S421">
            <v>0</v>
          </cell>
          <cell r="T421"/>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t="str">
            <v/>
          </cell>
          <cell r="AQ421"/>
          <cell r="AR421"/>
          <cell r="AS421"/>
          <cell r="AT421"/>
          <cell r="AU421"/>
          <cell r="AV421"/>
          <cell r="AW421"/>
          <cell r="AX421">
            <v>0</v>
          </cell>
          <cell r="AY421"/>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V421" t="str">
            <v>Commercial Energy Management and Load Control (CEMLC) LDC Innovation Fund Pilot Program2016Adjustment</v>
          </cell>
        </row>
        <row r="422">
          <cell r="L422"/>
          <cell r="M422"/>
          <cell r="N422"/>
          <cell r="O422"/>
          <cell r="P422"/>
          <cell r="Q422"/>
          <cell r="R422"/>
          <cell r="S422">
            <v>0</v>
          </cell>
          <cell r="T422"/>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Q422"/>
          <cell r="AR422"/>
          <cell r="AS422"/>
          <cell r="AT422"/>
          <cell r="AU422"/>
          <cell r="AV422"/>
          <cell r="AW422"/>
          <cell r="AX422">
            <v>0</v>
          </cell>
          <cell r="AY422"/>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V422" t="str">
            <v>Conservation Cultivator LDC Innovation Fund Pilot Program2016Adjustment</v>
          </cell>
        </row>
        <row r="423">
          <cell r="L423"/>
          <cell r="M423"/>
          <cell r="N423"/>
          <cell r="O423"/>
          <cell r="P423"/>
          <cell r="Q423"/>
          <cell r="R423"/>
          <cell r="S423">
            <v>0</v>
          </cell>
          <cell r="T423"/>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t="str">
            <v/>
          </cell>
          <cell r="AQ423"/>
          <cell r="AR423"/>
          <cell r="AS423"/>
          <cell r="AT423"/>
          <cell r="AU423"/>
          <cell r="AV423"/>
          <cell r="AW423"/>
          <cell r="AX423">
            <v>0</v>
          </cell>
          <cell r="AY423"/>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V423" t="str">
            <v>Data Centre LDC Innovation Fund Pilot Program2016Adjustment</v>
          </cell>
        </row>
        <row r="424">
          <cell r="L424"/>
          <cell r="M424"/>
          <cell r="N424"/>
          <cell r="O424"/>
          <cell r="P424"/>
          <cell r="Q424"/>
          <cell r="R424"/>
          <cell r="S424">
            <v>0</v>
          </cell>
          <cell r="T424"/>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t="str">
            <v/>
          </cell>
          <cell r="AQ424"/>
          <cell r="AR424"/>
          <cell r="AS424"/>
          <cell r="AT424"/>
          <cell r="AU424"/>
          <cell r="AV424"/>
          <cell r="AW424"/>
          <cell r="AX424">
            <v>0</v>
          </cell>
          <cell r="AY424"/>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V424" t="str">
            <v>Electronics Take Back LDC Innovation Fund Pilot Program2016Adjustment</v>
          </cell>
        </row>
        <row r="425">
          <cell r="L425"/>
          <cell r="M425"/>
          <cell r="N425"/>
          <cell r="O425"/>
          <cell r="P425"/>
          <cell r="Q425"/>
          <cell r="R425"/>
          <cell r="S425">
            <v>0</v>
          </cell>
          <cell r="T425"/>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Q425"/>
          <cell r="AR425"/>
          <cell r="AS425"/>
          <cell r="AT425"/>
          <cell r="AU425"/>
          <cell r="AV425"/>
          <cell r="AW425"/>
          <cell r="AX425">
            <v>0</v>
          </cell>
          <cell r="AY425"/>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V425" t="str">
            <v>Energy Reinvestment LDC Innovation Fund Pilot Program2016Adjustment</v>
          </cell>
        </row>
        <row r="426">
          <cell r="L426"/>
          <cell r="M426"/>
          <cell r="N426"/>
          <cell r="O426"/>
          <cell r="P426"/>
          <cell r="Q426"/>
          <cell r="R426"/>
          <cell r="S426">
            <v>0</v>
          </cell>
          <cell r="T426"/>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t="str">
            <v/>
          </cell>
          <cell r="AQ426"/>
          <cell r="AR426"/>
          <cell r="AS426"/>
          <cell r="AT426"/>
          <cell r="AU426"/>
          <cell r="AV426"/>
          <cell r="AW426"/>
          <cell r="AX426">
            <v>0</v>
          </cell>
          <cell r="AY426"/>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V426" t="str">
            <v>Home Energy Assessment &amp; Retrofit LDC Innovation Fund Pilot Program2016Adjustment</v>
          </cell>
        </row>
        <row r="427">
          <cell r="L427"/>
          <cell r="M427"/>
          <cell r="N427"/>
          <cell r="O427"/>
          <cell r="P427"/>
          <cell r="Q427"/>
          <cell r="R427"/>
          <cell r="S427">
            <v>0</v>
          </cell>
          <cell r="T427"/>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t="str">
            <v/>
          </cell>
          <cell r="AQ427"/>
          <cell r="AR427"/>
          <cell r="AS427"/>
          <cell r="AT427"/>
          <cell r="AU427"/>
          <cell r="AV427"/>
          <cell r="AW427"/>
          <cell r="AX427">
            <v>0</v>
          </cell>
          <cell r="AY427"/>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V427" t="str">
            <v>Hotel/Motel LDC Innovation Fund Pilot Program2016Adjustment</v>
          </cell>
        </row>
        <row r="428">
          <cell r="L428"/>
          <cell r="M428"/>
          <cell r="N428"/>
          <cell r="O428"/>
          <cell r="P428"/>
          <cell r="Q428"/>
          <cell r="R428"/>
          <cell r="S428">
            <v>0</v>
          </cell>
          <cell r="T428"/>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Q428"/>
          <cell r="AR428"/>
          <cell r="AS428"/>
          <cell r="AT428"/>
          <cell r="AU428"/>
          <cell r="AV428"/>
          <cell r="AW428"/>
          <cell r="AX428">
            <v>0</v>
          </cell>
          <cell r="AY428"/>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V428" t="str">
            <v>Intelligent Air Technology LDC Innovation Fund Pilot Program2016Adjustment</v>
          </cell>
        </row>
        <row r="429">
          <cell r="L429"/>
          <cell r="M429"/>
          <cell r="N429"/>
          <cell r="O429"/>
          <cell r="P429"/>
          <cell r="Q429"/>
          <cell r="R429"/>
          <cell r="S429">
            <v>0</v>
          </cell>
          <cell r="T429"/>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t="str">
            <v/>
          </cell>
          <cell r="AQ429"/>
          <cell r="AR429"/>
          <cell r="AS429"/>
          <cell r="AT429"/>
          <cell r="AU429"/>
          <cell r="AV429"/>
          <cell r="AW429"/>
          <cell r="AX429">
            <v>0</v>
          </cell>
          <cell r="AY429"/>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V429" t="str">
            <v>OPsaver LDC Innovation Fund Pilot Program2016Adjustment</v>
          </cell>
        </row>
        <row r="430">
          <cell r="L430"/>
          <cell r="M430"/>
          <cell r="N430"/>
          <cell r="O430"/>
          <cell r="P430"/>
          <cell r="Q430"/>
          <cell r="R430"/>
          <cell r="S430">
            <v>0</v>
          </cell>
          <cell r="T430"/>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t="str">
            <v/>
          </cell>
          <cell r="AQ430"/>
          <cell r="AR430"/>
          <cell r="AS430"/>
          <cell r="AT430"/>
          <cell r="AU430"/>
          <cell r="AV430"/>
          <cell r="AW430"/>
          <cell r="AX430">
            <v>0</v>
          </cell>
          <cell r="AY430"/>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V430" t="str">
            <v>PUMPsaver LDC Innovation Fund Pilot Program2016Adjustment</v>
          </cell>
        </row>
        <row r="431">
          <cell r="L431"/>
          <cell r="M431"/>
          <cell r="N431"/>
          <cell r="O431"/>
          <cell r="P431"/>
          <cell r="Q431"/>
          <cell r="R431"/>
          <cell r="S431">
            <v>0</v>
          </cell>
          <cell r="T431"/>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Q431"/>
          <cell r="AR431"/>
          <cell r="AS431"/>
          <cell r="AT431"/>
          <cell r="AU431"/>
          <cell r="AV431"/>
          <cell r="AW431"/>
          <cell r="AX431">
            <v>0</v>
          </cell>
          <cell r="AY431"/>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V431" t="str">
            <v>Residential Direct Install LDC Innovation Fund Pilot Program2016Adjustment</v>
          </cell>
        </row>
        <row r="432">
          <cell r="L432"/>
          <cell r="M432"/>
          <cell r="N432"/>
          <cell r="O432"/>
          <cell r="P432"/>
          <cell r="Q432"/>
          <cell r="R432"/>
          <cell r="S432">
            <v>0</v>
          </cell>
          <cell r="T432"/>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t="str">
            <v/>
          </cell>
          <cell r="AQ432"/>
          <cell r="AR432"/>
          <cell r="AS432"/>
          <cell r="AT432"/>
          <cell r="AU432"/>
          <cell r="AV432"/>
          <cell r="AW432"/>
          <cell r="AX432">
            <v>0</v>
          </cell>
          <cell r="AY432"/>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V432" t="str">
            <v>Residential Direct Mail LDC Innovation Fund Pilot Program2016Adjustment</v>
          </cell>
        </row>
        <row r="433">
          <cell r="L433"/>
          <cell r="M433"/>
          <cell r="N433"/>
          <cell r="O433"/>
          <cell r="P433"/>
          <cell r="Q433"/>
          <cell r="R433"/>
          <cell r="S433">
            <v>0</v>
          </cell>
          <cell r="T433"/>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t="str">
            <v/>
          </cell>
          <cell r="AQ433"/>
          <cell r="AR433"/>
          <cell r="AS433"/>
          <cell r="AT433"/>
          <cell r="AU433"/>
          <cell r="AV433"/>
          <cell r="AW433"/>
          <cell r="AX433">
            <v>0</v>
          </cell>
          <cell r="AY433"/>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V433" t="str">
            <v>Residential Ductless Heat Pump LDC Innovation Fund Pilot Program2016Adjustment</v>
          </cell>
        </row>
        <row r="434">
          <cell r="L434"/>
          <cell r="M434"/>
          <cell r="N434"/>
          <cell r="O434"/>
          <cell r="P434"/>
          <cell r="Q434"/>
          <cell r="R434"/>
          <cell r="S434">
            <v>0</v>
          </cell>
          <cell r="T434"/>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Q434"/>
          <cell r="AR434"/>
          <cell r="AS434"/>
          <cell r="AT434"/>
          <cell r="AU434"/>
          <cell r="AV434"/>
          <cell r="AW434"/>
          <cell r="AX434">
            <v>0</v>
          </cell>
          <cell r="AY434"/>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V434" t="str">
            <v>Retrocomissioning LDC Innovation Fund Pilot Program2016Adjustment</v>
          </cell>
        </row>
        <row r="435">
          <cell r="L435"/>
          <cell r="M435"/>
          <cell r="N435"/>
          <cell r="O435"/>
          <cell r="P435"/>
          <cell r="Q435"/>
          <cell r="R435"/>
          <cell r="S435">
            <v>0</v>
          </cell>
          <cell r="T435"/>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t="str">
            <v/>
          </cell>
          <cell r="AQ435"/>
          <cell r="AR435"/>
          <cell r="AS435"/>
          <cell r="AT435"/>
          <cell r="AU435"/>
          <cell r="AV435"/>
          <cell r="AW435"/>
          <cell r="AX435">
            <v>0</v>
          </cell>
          <cell r="AY435"/>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V435" t="str">
            <v>RTUsaver LDC Innovation Fund Pilot Program2016Adjustment</v>
          </cell>
        </row>
        <row r="436">
          <cell r="L436"/>
          <cell r="M436"/>
          <cell r="N436"/>
          <cell r="O436"/>
          <cell r="P436"/>
          <cell r="Q436"/>
          <cell r="R436"/>
          <cell r="S436">
            <v>0</v>
          </cell>
          <cell r="T436"/>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t="str">
            <v/>
          </cell>
          <cell r="AQ436"/>
          <cell r="AR436"/>
          <cell r="AS436"/>
          <cell r="AT436"/>
          <cell r="AU436"/>
          <cell r="AV436"/>
          <cell r="AW436"/>
          <cell r="AX436">
            <v>0</v>
          </cell>
          <cell r="AY436"/>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V436" t="str">
            <v>Small &amp; Medium Business Energy Management System LDC Innovation Fund Pilot Program2016Adjustment</v>
          </cell>
        </row>
        <row r="437">
          <cell r="L437"/>
          <cell r="M437"/>
          <cell r="N437"/>
          <cell r="O437"/>
          <cell r="P437"/>
          <cell r="Q437"/>
          <cell r="R437"/>
          <cell r="S437">
            <v>0</v>
          </cell>
          <cell r="T437"/>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Q437"/>
          <cell r="AR437"/>
          <cell r="AS437"/>
          <cell r="AT437"/>
          <cell r="AU437"/>
          <cell r="AV437"/>
          <cell r="AW437"/>
          <cell r="AX437">
            <v>0</v>
          </cell>
          <cell r="AY437"/>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V437" t="str">
            <v>Solar Powered Attic Ventilation LDC Innovation Fund Pilot Program2016Adjustment</v>
          </cell>
        </row>
        <row r="438">
          <cell r="L438"/>
          <cell r="M438"/>
          <cell r="N438"/>
          <cell r="O438"/>
          <cell r="P438"/>
          <cell r="Q438"/>
          <cell r="R438"/>
          <cell r="S438">
            <v>0</v>
          </cell>
          <cell r="T438"/>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t="str">
            <v/>
          </cell>
          <cell r="AQ438"/>
          <cell r="AR438"/>
          <cell r="AS438"/>
          <cell r="AT438"/>
          <cell r="AU438"/>
          <cell r="AV438"/>
          <cell r="AW438"/>
          <cell r="AX438">
            <v>0</v>
          </cell>
          <cell r="AY438"/>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V438" t="str">
            <v>Toronto Hydro – Enbridge Joint Low-Income Program LDC Innovation Fund Pilot Program2016Adjustment</v>
          </cell>
        </row>
        <row r="439">
          <cell r="L439"/>
          <cell r="M439"/>
          <cell r="N439"/>
          <cell r="O439"/>
          <cell r="P439"/>
          <cell r="Q439"/>
          <cell r="R439"/>
          <cell r="S439">
            <v>0</v>
          </cell>
          <cell r="T439"/>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t="str">
            <v/>
          </cell>
          <cell r="AQ439"/>
          <cell r="AR439"/>
          <cell r="AS439"/>
          <cell r="AT439"/>
          <cell r="AU439"/>
          <cell r="AV439"/>
          <cell r="AW439"/>
          <cell r="AX439">
            <v>0</v>
          </cell>
          <cell r="AY439"/>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V439" t="str">
            <v>Truckload Event LDC Innovation Fund Pilot Program2016Adjustment</v>
          </cell>
        </row>
        <row r="440">
          <cell r="L440"/>
          <cell r="M440"/>
          <cell r="N440"/>
          <cell r="O440"/>
          <cell r="P440"/>
          <cell r="Q440"/>
          <cell r="R440"/>
          <cell r="S440">
            <v>0</v>
          </cell>
          <cell r="T440"/>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Q440"/>
          <cell r="AR440"/>
          <cell r="AS440"/>
          <cell r="AT440"/>
          <cell r="AU440"/>
          <cell r="AV440"/>
          <cell r="AW440"/>
          <cell r="AX440">
            <v>0</v>
          </cell>
          <cell r="AY440"/>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V440" t="str">
            <v>Industrial Accelerator Program2016Adjustment</v>
          </cell>
        </row>
        <row r="441">
          <cell r="L441"/>
          <cell r="M441"/>
          <cell r="N441"/>
          <cell r="O441"/>
          <cell r="P441"/>
          <cell r="Q441"/>
          <cell r="R441"/>
          <cell r="S441">
            <v>0</v>
          </cell>
          <cell r="T441"/>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t="str">
            <v/>
          </cell>
          <cell r="AQ441"/>
          <cell r="AR441"/>
          <cell r="AS441"/>
          <cell r="AT441"/>
          <cell r="AU441"/>
          <cell r="AV441"/>
          <cell r="AW441"/>
          <cell r="AX441">
            <v>0</v>
          </cell>
          <cell r="AY441"/>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V441" t="str">
            <v>Save on Energy Energy Performance Program for Multi-Site Customers2016Adjustment</v>
          </cell>
        </row>
        <row r="442">
          <cell r="L442"/>
          <cell r="M442"/>
          <cell r="N442"/>
          <cell r="O442"/>
          <cell r="P442"/>
          <cell r="Q442"/>
          <cell r="R442"/>
          <cell r="S442">
            <v>0</v>
          </cell>
          <cell r="T442"/>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t="str">
            <v/>
          </cell>
          <cell r="AQ442"/>
          <cell r="AR442"/>
          <cell r="AS442"/>
          <cell r="AT442"/>
          <cell r="AU442"/>
          <cell r="AV442"/>
          <cell r="AW442"/>
          <cell r="AX442">
            <v>0</v>
          </cell>
          <cell r="AY442"/>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V442" t="str">
            <v>Whole Home Pilot Program2016Adjustment</v>
          </cell>
        </row>
        <row r="443">
          <cell r="L443"/>
          <cell r="M443"/>
          <cell r="N443"/>
          <cell r="O443"/>
          <cell r="P443"/>
          <cell r="Q443"/>
          <cell r="R443"/>
          <cell r="S443">
            <v>0</v>
          </cell>
          <cell r="T443"/>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Q443"/>
          <cell r="AR443"/>
          <cell r="AS443"/>
          <cell r="AT443"/>
          <cell r="AU443"/>
          <cell r="AV443"/>
          <cell r="AW443"/>
          <cell r="AX443">
            <v>0</v>
          </cell>
          <cell r="AY443"/>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V443" t="str">
            <v>Save on Energy Retrofit Program Enabled Savings2016Adjustment</v>
          </cell>
        </row>
        <row r="444">
          <cell r="L444"/>
          <cell r="M444"/>
          <cell r="N444"/>
          <cell r="O444"/>
          <cell r="P444"/>
          <cell r="Q444"/>
          <cell r="R444"/>
          <cell r="S444">
            <v>0</v>
          </cell>
          <cell r="T444"/>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t="str">
            <v/>
          </cell>
          <cell r="AQ444"/>
          <cell r="AR444"/>
          <cell r="AS444"/>
          <cell r="AT444"/>
          <cell r="AU444"/>
          <cell r="AV444"/>
          <cell r="AW444"/>
          <cell r="AX444">
            <v>0</v>
          </cell>
          <cell r="AY444"/>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V444" t="str">
            <v>Save on Energy High Performance New Construction Program Enabled Savings2016Adjustment</v>
          </cell>
        </row>
        <row r="445">
          <cell r="L445"/>
          <cell r="M445"/>
          <cell r="N445"/>
          <cell r="O445"/>
          <cell r="P445"/>
          <cell r="Q445"/>
          <cell r="R445"/>
          <cell r="S445">
            <v>0</v>
          </cell>
          <cell r="T445"/>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t="str">
            <v/>
          </cell>
          <cell r="AQ445"/>
          <cell r="AR445"/>
          <cell r="AS445"/>
          <cell r="AT445"/>
          <cell r="AU445"/>
          <cell r="AV445"/>
          <cell r="AW445"/>
          <cell r="AX445">
            <v>0</v>
          </cell>
          <cell r="AY445"/>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V445" t="str">
            <v>Save on Energy Process &amp; Systems Upgrades Program Enabled Savings2016Adjustment</v>
          </cell>
        </row>
        <row r="446">
          <cell r="L446"/>
          <cell r="M446"/>
          <cell r="N446"/>
          <cell r="O446"/>
          <cell r="P446"/>
          <cell r="Q446"/>
          <cell r="R446"/>
          <cell r="S446">
            <v>0</v>
          </cell>
          <cell r="T446"/>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Q446"/>
          <cell r="AR446"/>
          <cell r="AS446"/>
          <cell r="AT446"/>
          <cell r="AU446"/>
          <cell r="AV446"/>
          <cell r="AW446"/>
          <cell r="AX446">
            <v>0</v>
          </cell>
          <cell r="AY446"/>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V446" t="str">
            <v>Non-Approved Program2016Adjustment</v>
          </cell>
        </row>
        <row r="447">
          <cell r="L447"/>
          <cell r="M447"/>
          <cell r="N447"/>
          <cell r="O447"/>
          <cell r="P447"/>
          <cell r="Q447"/>
          <cell r="R447"/>
          <cell r="S447">
            <v>0</v>
          </cell>
          <cell r="T447"/>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t="str">
            <v/>
          </cell>
          <cell r="AQ447"/>
          <cell r="AR447"/>
          <cell r="AS447"/>
          <cell r="AT447"/>
          <cell r="AU447"/>
          <cell r="AV447"/>
          <cell r="AW447"/>
          <cell r="AX447">
            <v>0</v>
          </cell>
          <cell r="AY447"/>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V447" t="str">
            <v>Unassigned Program2016Adjustment</v>
          </cell>
        </row>
        <row r="448">
          <cell r="L448"/>
          <cell r="M448"/>
          <cell r="N448"/>
          <cell r="O448"/>
          <cell r="P448"/>
          <cell r="Q448"/>
          <cell r="R448"/>
          <cell r="S448">
            <v>0</v>
          </cell>
          <cell r="T448"/>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t="str">
            <v/>
          </cell>
          <cell r="AQ448"/>
          <cell r="AR448"/>
          <cell r="AS448"/>
          <cell r="AT448"/>
          <cell r="AU448"/>
          <cell r="AV448"/>
          <cell r="AW448"/>
          <cell r="AX448">
            <v>0</v>
          </cell>
          <cell r="AY448"/>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V448" t="str">
            <v>Conservation Voltage Reduction Conservation Fund Pilot Program2016Adjustment</v>
          </cell>
        </row>
        <row r="449">
          <cell r="L449"/>
          <cell r="M449"/>
          <cell r="N449"/>
          <cell r="O449"/>
          <cell r="P449"/>
          <cell r="Q449"/>
          <cell r="R449"/>
          <cell r="S449">
            <v>0</v>
          </cell>
          <cell r="T449"/>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Q449"/>
          <cell r="AR449"/>
          <cell r="AS449"/>
          <cell r="AT449"/>
          <cell r="AU449"/>
          <cell r="AV449"/>
          <cell r="AW449"/>
          <cell r="AX449">
            <v>0</v>
          </cell>
          <cell r="AY449"/>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V449" t="str">
            <v>EnerNOC Conservation Fund Pilot Program2016Adjustment</v>
          </cell>
        </row>
        <row r="450">
          <cell r="L450"/>
          <cell r="M450"/>
          <cell r="N450"/>
          <cell r="O450"/>
          <cell r="P450"/>
          <cell r="Q450"/>
          <cell r="R450"/>
          <cell r="S450">
            <v>0</v>
          </cell>
          <cell r="T450"/>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t="str">
            <v/>
          </cell>
          <cell r="AQ450"/>
          <cell r="AR450"/>
          <cell r="AS450"/>
          <cell r="AT450"/>
          <cell r="AU450"/>
          <cell r="AV450"/>
          <cell r="AW450"/>
          <cell r="AX450">
            <v>0</v>
          </cell>
          <cell r="AY450"/>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V450" t="str">
            <v>Home Depot Home Appliance Market Uplift Conservation Fund Pilot Program2016Adjustment</v>
          </cell>
        </row>
        <row r="451">
          <cell r="L451"/>
          <cell r="M451"/>
          <cell r="N451"/>
          <cell r="O451"/>
          <cell r="P451"/>
          <cell r="Q451"/>
          <cell r="R451"/>
          <cell r="S451">
            <v>0</v>
          </cell>
          <cell r="T451"/>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t="str">
            <v/>
          </cell>
          <cell r="AQ451"/>
          <cell r="AR451"/>
          <cell r="AS451"/>
          <cell r="AT451"/>
          <cell r="AU451"/>
          <cell r="AV451"/>
          <cell r="AW451"/>
          <cell r="AX451">
            <v>0</v>
          </cell>
          <cell r="AY451"/>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V451" t="str">
            <v>Loblaw P4P Conservation Fund Pilot Program2016Adjustment</v>
          </cell>
        </row>
        <row r="452">
          <cell r="L452"/>
          <cell r="M452"/>
          <cell r="N452"/>
          <cell r="O452"/>
          <cell r="P452"/>
          <cell r="Q452"/>
          <cell r="R452"/>
          <cell r="S452">
            <v>0</v>
          </cell>
          <cell r="T452"/>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Q452"/>
          <cell r="AR452"/>
          <cell r="AS452"/>
          <cell r="AT452"/>
          <cell r="AU452"/>
          <cell r="AV452"/>
          <cell r="AW452"/>
          <cell r="AX452">
            <v>0</v>
          </cell>
          <cell r="AY452"/>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V452" t="str">
            <v>Ontario Clean Water Agency P4P Conservation Fund Pilot Program2016Adjustment</v>
          </cell>
        </row>
        <row r="453">
          <cell r="L453"/>
          <cell r="M453"/>
          <cell r="N453"/>
          <cell r="O453"/>
          <cell r="P453"/>
          <cell r="Q453"/>
          <cell r="R453"/>
          <cell r="S453">
            <v>0</v>
          </cell>
          <cell r="T453"/>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t="str">
            <v/>
          </cell>
          <cell r="AQ453"/>
          <cell r="AR453"/>
          <cell r="AS453"/>
          <cell r="AT453"/>
          <cell r="AU453"/>
          <cell r="AV453"/>
          <cell r="AW453"/>
          <cell r="AX453">
            <v>0</v>
          </cell>
          <cell r="AY453"/>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V453" t="str">
            <v>Performance Based Conservation Fund Pilot Program2016Adjustment</v>
          </cell>
        </row>
        <row r="454">
          <cell r="L454"/>
          <cell r="M454"/>
          <cell r="N454"/>
          <cell r="O454"/>
          <cell r="P454"/>
          <cell r="Q454"/>
          <cell r="R454"/>
          <cell r="S454">
            <v>0</v>
          </cell>
          <cell r="T454"/>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t="str">
            <v/>
          </cell>
          <cell r="AQ454"/>
          <cell r="AR454"/>
          <cell r="AS454"/>
          <cell r="AT454"/>
          <cell r="AU454"/>
          <cell r="AV454"/>
          <cell r="AW454"/>
          <cell r="AX454">
            <v>0</v>
          </cell>
          <cell r="AY454"/>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V454" t="str">
            <v>Social Benchmarking Conservation Fund Pilot Program2016Adjustment</v>
          </cell>
        </row>
        <row r="455">
          <cell r="L455"/>
          <cell r="M455"/>
          <cell r="N455"/>
          <cell r="O455"/>
          <cell r="P455"/>
          <cell r="Q455"/>
          <cell r="R455"/>
          <cell r="S455">
            <v>0</v>
          </cell>
          <cell r="T455"/>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Q455"/>
          <cell r="AR455"/>
          <cell r="AS455"/>
          <cell r="AT455"/>
          <cell r="AU455"/>
          <cell r="AV455"/>
          <cell r="AW455"/>
          <cell r="AX455">
            <v>0</v>
          </cell>
          <cell r="AY455"/>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V455" t="str">
            <v>Strategic Energy Group Conservation Fund Pilot Program2016Adjustment</v>
          </cell>
        </row>
        <row r="456">
          <cell r="L456"/>
          <cell r="M456"/>
          <cell r="N456"/>
          <cell r="O456"/>
          <cell r="P456"/>
          <cell r="Q456"/>
          <cell r="R456"/>
          <cell r="S456">
            <v>0</v>
          </cell>
          <cell r="T456"/>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t="str">
            <v/>
          </cell>
          <cell r="AQ456"/>
          <cell r="AR456"/>
          <cell r="AS456"/>
          <cell r="AT456"/>
          <cell r="AU456"/>
          <cell r="AV456"/>
          <cell r="AW456"/>
          <cell r="AX456">
            <v>0</v>
          </cell>
          <cell r="AY456"/>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V456" t="str">
            <v>Appliance Retirement Initiative2016Adjustment</v>
          </cell>
        </row>
        <row r="457">
          <cell r="L457"/>
          <cell r="M457"/>
          <cell r="N457"/>
          <cell r="O457"/>
          <cell r="P457"/>
          <cell r="Q457"/>
          <cell r="R457"/>
          <cell r="S457">
            <v>0</v>
          </cell>
          <cell r="T457"/>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t="str">
            <v/>
          </cell>
          <cell r="AQ457"/>
          <cell r="AR457"/>
          <cell r="AS457"/>
          <cell r="AT457"/>
          <cell r="AU457"/>
          <cell r="AV457"/>
          <cell r="AW457"/>
          <cell r="AX457">
            <v>0</v>
          </cell>
          <cell r="AY457"/>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V457" t="str">
            <v>Coupon Initiative2016Adjustment</v>
          </cell>
        </row>
        <row r="458">
          <cell r="L458"/>
          <cell r="M458"/>
          <cell r="N458"/>
          <cell r="O458"/>
          <cell r="P458"/>
          <cell r="Q458"/>
          <cell r="R458"/>
          <cell r="S458">
            <v>0</v>
          </cell>
          <cell r="T458"/>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Q458"/>
          <cell r="AR458"/>
          <cell r="AS458"/>
          <cell r="AT458"/>
          <cell r="AU458"/>
          <cell r="AV458"/>
          <cell r="AW458"/>
          <cell r="AX458">
            <v>0</v>
          </cell>
          <cell r="AY458"/>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V458" t="str">
            <v>Bi-Annual Retailer Event Initiative2016Adjustment</v>
          </cell>
        </row>
        <row r="459">
          <cell r="L459"/>
          <cell r="M459"/>
          <cell r="N459"/>
          <cell r="O459"/>
          <cell r="P459"/>
          <cell r="Q459"/>
          <cell r="R459"/>
          <cell r="S459">
            <v>0</v>
          </cell>
          <cell r="T459"/>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t="str">
            <v/>
          </cell>
          <cell r="AQ459"/>
          <cell r="AR459"/>
          <cell r="AS459"/>
          <cell r="AT459"/>
          <cell r="AU459"/>
          <cell r="AV459"/>
          <cell r="AW459"/>
          <cell r="AX459">
            <v>0</v>
          </cell>
          <cell r="AY459"/>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V459" t="str">
            <v>HVAC Incentives Initiative2016Adjustment</v>
          </cell>
        </row>
        <row r="460">
          <cell r="L460"/>
          <cell r="M460"/>
          <cell r="N460"/>
          <cell r="O460"/>
          <cell r="P460"/>
          <cell r="Q460"/>
          <cell r="R460"/>
          <cell r="S460">
            <v>0</v>
          </cell>
          <cell r="T460"/>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t="str">
            <v/>
          </cell>
          <cell r="AQ460"/>
          <cell r="AR460"/>
          <cell r="AS460"/>
          <cell r="AT460"/>
          <cell r="AU460"/>
          <cell r="AV460"/>
          <cell r="AW460"/>
          <cell r="AX460">
            <v>0</v>
          </cell>
          <cell r="AY460"/>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V460" t="str">
            <v>Residential New Construction and Major Renovation Initiative2016Adjustment</v>
          </cell>
        </row>
        <row r="461">
          <cell r="L461"/>
          <cell r="M461"/>
          <cell r="N461"/>
          <cell r="O461"/>
          <cell r="P461"/>
          <cell r="Q461"/>
          <cell r="R461"/>
          <cell r="S461">
            <v>0</v>
          </cell>
          <cell r="T461"/>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Q461"/>
          <cell r="AR461"/>
          <cell r="AS461"/>
          <cell r="AT461"/>
          <cell r="AU461"/>
          <cell r="AV461"/>
          <cell r="AW461"/>
          <cell r="AX461">
            <v>0</v>
          </cell>
          <cell r="AY461"/>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V461" t="str">
            <v>Energy Audit Initiative2016Adjustment</v>
          </cell>
        </row>
        <row r="462">
          <cell r="L462"/>
          <cell r="M462"/>
          <cell r="N462"/>
          <cell r="O462"/>
          <cell r="P462"/>
          <cell r="Q462"/>
          <cell r="R462"/>
          <cell r="S462">
            <v>0</v>
          </cell>
          <cell r="T462"/>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t="str">
            <v/>
          </cell>
          <cell r="AQ462"/>
          <cell r="AR462"/>
          <cell r="AS462"/>
          <cell r="AT462"/>
          <cell r="AU462"/>
          <cell r="AV462"/>
          <cell r="AW462"/>
          <cell r="AX462">
            <v>0</v>
          </cell>
          <cell r="AY462"/>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V462" t="str">
            <v>Efficiency:Equipment Replacement Incentive Initiative2016Adjustment</v>
          </cell>
        </row>
        <row r="463">
          <cell r="L463"/>
          <cell r="M463"/>
          <cell r="N463"/>
          <cell r="O463"/>
          <cell r="P463"/>
          <cell r="Q463"/>
          <cell r="R463"/>
          <cell r="S463">
            <v>0</v>
          </cell>
          <cell r="T463"/>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t="str">
            <v/>
          </cell>
          <cell r="AQ463"/>
          <cell r="AR463"/>
          <cell r="AS463"/>
          <cell r="AT463"/>
          <cell r="AU463"/>
          <cell r="AV463"/>
          <cell r="AW463"/>
          <cell r="AX463">
            <v>0</v>
          </cell>
          <cell r="AY463"/>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V463" t="str">
            <v>Direct Install Lighting and Water Heating Initiative2016Adjustment</v>
          </cell>
        </row>
        <row r="464">
          <cell r="L464"/>
          <cell r="M464"/>
          <cell r="N464"/>
          <cell r="O464"/>
          <cell r="P464"/>
          <cell r="Q464"/>
          <cell r="R464"/>
          <cell r="S464">
            <v>0</v>
          </cell>
          <cell r="T464"/>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Q464"/>
          <cell r="AR464"/>
          <cell r="AS464"/>
          <cell r="AT464"/>
          <cell r="AU464"/>
          <cell r="AV464"/>
          <cell r="AW464"/>
          <cell r="AX464">
            <v>0</v>
          </cell>
          <cell r="AY464"/>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V464" t="str">
            <v>New Construction and Major Renovation Initiative2016Adjustment</v>
          </cell>
        </row>
        <row r="465">
          <cell r="L465"/>
          <cell r="M465"/>
          <cell r="N465"/>
          <cell r="O465"/>
          <cell r="P465"/>
          <cell r="Q465"/>
          <cell r="R465"/>
          <cell r="S465">
            <v>0</v>
          </cell>
          <cell r="T465"/>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t="str">
            <v/>
          </cell>
          <cell r="AQ465"/>
          <cell r="AR465"/>
          <cell r="AS465"/>
          <cell r="AT465"/>
          <cell r="AU465"/>
          <cell r="AV465"/>
          <cell r="AW465"/>
          <cell r="AX465">
            <v>0</v>
          </cell>
          <cell r="AY465"/>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V465" t="str">
            <v>Existing Building Commissioning Incentive Initiative2016Adjustment</v>
          </cell>
        </row>
        <row r="466">
          <cell r="L466"/>
          <cell r="M466"/>
          <cell r="N466"/>
          <cell r="O466"/>
          <cell r="P466"/>
          <cell r="Q466"/>
          <cell r="R466"/>
          <cell r="S466">
            <v>0</v>
          </cell>
          <cell r="T466"/>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t="str">
            <v/>
          </cell>
          <cell r="AQ466"/>
          <cell r="AR466"/>
          <cell r="AS466"/>
          <cell r="AT466"/>
          <cell r="AU466"/>
          <cell r="AV466"/>
          <cell r="AW466"/>
          <cell r="AX466">
            <v>0</v>
          </cell>
          <cell r="AY466"/>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V466" t="str">
            <v>Process and Systems Upgrades Initiatives - Project Incentive Initiative2016Adjustment</v>
          </cell>
        </row>
        <row r="467">
          <cell r="L467"/>
          <cell r="M467"/>
          <cell r="N467"/>
          <cell r="O467"/>
          <cell r="P467"/>
          <cell r="Q467"/>
          <cell r="R467"/>
          <cell r="S467">
            <v>0</v>
          </cell>
          <cell r="T467"/>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Q467"/>
          <cell r="AR467"/>
          <cell r="AS467"/>
          <cell r="AT467"/>
          <cell r="AU467"/>
          <cell r="AV467"/>
          <cell r="AW467"/>
          <cell r="AX467">
            <v>0</v>
          </cell>
          <cell r="AY467"/>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V467" t="str">
            <v>Process and Systems Upgrades Initiatives - Energy Manager Initiative2016Adjustment</v>
          </cell>
        </row>
        <row r="468">
          <cell r="L468"/>
          <cell r="M468"/>
          <cell r="N468"/>
          <cell r="O468"/>
          <cell r="P468"/>
          <cell r="Q468"/>
          <cell r="R468"/>
          <cell r="S468">
            <v>0</v>
          </cell>
          <cell r="T468"/>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t="str">
            <v/>
          </cell>
          <cell r="AQ468"/>
          <cell r="AR468"/>
          <cell r="AS468"/>
          <cell r="AT468"/>
          <cell r="AU468"/>
          <cell r="AV468"/>
          <cell r="AW468"/>
          <cell r="AX468">
            <v>0</v>
          </cell>
          <cell r="AY468"/>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V468" t="str">
            <v>Process and Systems Upgrades Initiatives - Monitoring and Targeting Initiative2016Adjustment</v>
          </cell>
        </row>
        <row r="469">
          <cell r="L469"/>
          <cell r="M469"/>
          <cell r="N469"/>
          <cell r="O469"/>
          <cell r="P469"/>
          <cell r="Q469"/>
          <cell r="R469"/>
          <cell r="S469">
            <v>0</v>
          </cell>
          <cell r="T469"/>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t="str">
            <v/>
          </cell>
          <cell r="AQ469"/>
          <cell r="AR469"/>
          <cell r="AS469"/>
          <cell r="AT469"/>
          <cell r="AU469"/>
          <cell r="AV469"/>
          <cell r="AW469"/>
          <cell r="AX469">
            <v>0</v>
          </cell>
          <cell r="AY469"/>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V469" t="str">
            <v>Low Income Initiative2016Adjustment</v>
          </cell>
        </row>
        <row r="470">
          <cell r="L470"/>
          <cell r="M470"/>
          <cell r="N470"/>
          <cell r="O470"/>
          <cell r="P470"/>
          <cell r="Q470"/>
          <cell r="R470"/>
          <cell r="S470">
            <v>0</v>
          </cell>
          <cell r="T470"/>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Q470"/>
          <cell r="AR470"/>
          <cell r="AS470"/>
          <cell r="AT470"/>
          <cell r="AU470"/>
          <cell r="AV470"/>
          <cell r="AW470"/>
          <cell r="AX470">
            <v>0</v>
          </cell>
          <cell r="AY470"/>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V470" t="str">
            <v>Aboriginal Conservation Program2016Adjustment</v>
          </cell>
        </row>
        <row r="471">
          <cell r="L471"/>
          <cell r="M471"/>
          <cell r="N471"/>
          <cell r="O471"/>
          <cell r="P471"/>
          <cell r="Q471"/>
          <cell r="R471"/>
          <cell r="S471">
            <v>0</v>
          </cell>
          <cell r="T471"/>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t="str">
            <v/>
          </cell>
          <cell r="AQ471"/>
          <cell r="AR471"/>
          <cell r="AS471"/>
          <cell r="AT471"/>
          <cell r="AU471"/>
          <cell r="AV471"/>
          <cell r="AW471"/>
          <cell r="AX471">
            <v>0</v>
          </cell>
          <cell r="AY471"/>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V471" t="str">
            <v>Program Enabled Savings2016Adjustment</v>
          </cell>
        </row>
        <row r="472">
          <cell r="L472"/>
          <cell r="M472"/>
          <cell r="N472"/>
          <cell r="O472"/>
          <cell r="P472"/>
          <cell r="Q472"/>
          <cell r="R472"/>
          <cell r="S472">
            <v>158</v>
          </cell>
          <cell r="T472"/>
          <cell r="U472">
            <v>158</v>
          </cell>
          <cell r="V472">
            <v>158</v>
          </cell>
          <cell r="W472">
            <v>158</v>
          </cell>
          <cell r="X472">
            <v>158</v>
          </cell>
          <cell r="Y472">
            <v>158</v>
          </cell>
          <cell r="Z472">
            <v>158</v>
          </cell>
          <cell r="AA472">
            <v>158</v>
          </cell>
          <cell r="AB472">
            <v>148</v>
          </cell>
          <cell r="AC472">
            <v>148</v>
          </cell>
          <cell r="AD472">
            <v>148</v>
          </cell>
          <cell r="AE472">
            <v>148</v>
          </cell>
          <cell r="AF472">
            <v>126</v>
          </cell>
          <cell r="AG472">
            <v>126</v>
          </cell>
          <cell r="AH472">
            <v>15</v>
          </cell>
          <cell r="AI472">
            <v>0</v>
          </cell>
          <cell r="AJ472">
            <v>0</v>
          </cell>
          <cell r="AK472">
            <v>0</v>
          </cell>
          <cell r="AL472">
            <v>0</v>
          </cell>
          <cell r="AM472">
            <v>0</v>
          </cell>
          <cell r="AN472">
            <v>0</v>
          </cell>
          <cell r="AO472" t="str">
            <v/>
          </cell>
          <cell r="AQ472"/>
          <cell r="AR472"/>
          <cell r="AS472"/>
          <cell r="AT472"/>
          <cell r="AU472"/>
          <cell r="AV472"/>
          <cell r="AW472"/>
          <cell r="AX472">
            <v>2262142</v>
          </cell>
          <cell r="AY472"/>
          <cell r="AZ472">
            <v>2262142</v>
          </cell>
          <cell r="BA472">
            <v>2262142</v>
          </cell>
          <cell r="BB472">
            <v>2262142</v>
          </cell>
          <cell r="BC472">
            <v>2262142</v>
          </cell>
          <cell r="BD472">
            <v>2262118</v>
          </cell>
          <cell r="BE472">
            <v>2262118</v>
          </cell>
          <cell r="BF472">
            <v>2256515</v>
          </cell>
          <cell r="BG472">
            <v>2208884</v>
          </cell>
          <cell r="BH472">
            <v>2208514</v>
          </cell>
          <cell r="BI472">
            <v>2208514</v>
          </cell>
          <cell r="BJ472">
            <v>2208340</v>
          </cell>
          <cell r="BK472">
            <v>1874525</v>
          </cell>
          <cell r="BL472">
            <v>1874525</v>
          </cell>
          <cell r="BM472">
            <v>221852</v>
          </cell>
          <cell r="BN472">
            <v>0</v>
          </cell>
          <cell r="BO472">
            <v>0</v>
          </cell>
          <cell r="BP472">
            <v>0</v>
          </cell>
          <cell r="BQ472">
            <v>0</v>
          </cell>
          <cell r="BR472">
            <v>0</v>
          </cell>
          <cell r="BS472">
            <v>0</v>
          </cell>
          <cell r="BT472">
            <v>0</v>
          </cell>
          <cell r="BV472" t="str">
            <v>Save on Energy Coupon Program2017Current year savings</v>
          </cell>
        </row>
        <row r="473">
          <cell r="L473"/>
          <cell r="M473"/>
          <cell r="N473"/>
          <cell r="O473"/>
          <cell r="P473"/>
          <cell r="Q473"/>
          <cell r="R473"/>
          <cell r="S473">
            <v>133</v>
          </cell>
          <cell r="T473"/>
          <cell r="U473">
            <v>133</v>
          </cell>
          <cell r="V473">
            <v>133</v>
          </cell>
          <cell r="W473">
            <v>133</v>
          </cell>
          <cell r="X473">
            <v>133</v>
          </cell>
          <cell r="Y473">
            <v>133</v>
          </cell>
          <cell r="Z473">
            <v>133</v>
          </cell>
          <cell r="AA473">
            <v>133</v>
          </cell>
          <cell r="AB473">
            <v>125</v>
          </cell>
          <cell r="AC473">
            <v>125</v>
          </cell>
          <cell r="AD473">
            <v>125</v>
          </cell>
          <cell r="AE473">
            <v>106</v>
          </cell>
          <cell r="AF473">
            <v>106</v>
          </cell>
          <cell r="AG473">
            <v>82</v>
          </cell>
          <cell r="AH473">
            <v>65</v>
          </cell>
          <cell r="AI473">
            <v>0</v>
          </cell>
          <cell r="AJ473">
            <v>0</v>
          </cell>
          <cell r="AK473">
            <v>0</v>
          </cell>
          <cell r="AL473">
            <v>0</v>
          </cell>
          <cell r="AM473">
            <v>0</v>
          </cell>
          <cell r="AN473">
            <v>0</v>
          </cell>
          <cell r="AO473">
            <v>0</v>
          </cell>
          <cell r="AQ473"/>
          <cell r="AR473"/>
          <cell r="AS473"/>
          <cell r="AT473"/>
          <cell r="AU473"/>
          <cell r="AV473"/>
          <cell r="AW473"/>
          <cell r="AX473">
            <v>1916641</v>
          </cell>
          <cell r="AY473"/>
          <cell r="AZ473">
            <v>1916641</v>
          </cell>
          <cell r="BA473">
            <v>1916641</v>
          </cell>
          <cell r="BB473">
            <v>1916641</v>
          </cell>
          <cell r="BC473">
            <v>1916641</v>
          </cell>
          <cell r="BD473">
            <v>1916604</v>
          </cell>
          <cell r="BE473">
            <v>1916604</v>
          </cell>
          <cell r="BF473">
            <v>1916604</v>
          </cell>
          <cell r="BG473">
            <v>1881710</v>
          </cell>
          <cell r="BH473">
            <v>1878430</v>
          </cell>
          <cell r="BI473">
            <v>1878430</v>
          </cell>
          <cell r="BJ473">
            <v>1586081</v>
          </cell>
          <cell r="BK473">
            <v>1586081</v>
          </cell>
          <cell r="BL473">
            <v>1228492</v>
          </cell>
          <cell r="BM473">
            <v>973668</v>
          </cell>
          <cell r="BN473">
            <v>0</v>
          </cell>
          <cell r="BO473">
            <v>0</v>
          </cell>
          <cell r="BP473">
            <v>0</v>
          </cell>
          <cell r="BQ473">
            <v>0</v>
          </cell>
          <cell r="BR473">
            <v>0</v>
          </cell>
          <cell r="BS473">
            <v>0</v>
          </cell>
          <cell r="BT473">
            <v>0</v>
          </cell>
          <cell r="BV473" t="str">
            <v>Coupon Initiative2017Current year savings</v>
          </cell>
        </row>
        <row r="474">
          <cell r="L474"/>
          <cell r="M474"/>
          <cell r="N474"/>
          <cell r="O474"/>
          <cell r="P474"/>
          <cell r="Q474"/>
          <cell r="R474"/>
          <cell r="S474">
            <v>150</v>
          </cell>
          <cell r="T474"/>
          <cell r="U474">
            <v>150</v>
          </cell>
          <cell r="V474">
            <v>150</v>
          </cell>
          <cell r="W474">
            <v>150</v>
          </cell>
          <cell r="X474">
            <v>150</v>
          </cell>
          <cell r="Y474">
            <v>150</v>
          </cell>
          <cell r="Z474">
            <v>150</v>
          </cell>
          <cell r="AA474">
            <v>150</v>
          </cell>
          <cell r="AB474">
            <v>150</v>
          </cell>
          <cell r="AC474">
            <v>150</v>
          </cell>
          <cell r="AD474">
            <v>150</v>
          </cell>
          <cell r="AE474">
            <v>150</v>
          </cell>
          <cell r="AF474">
            <v>150</v>
          </cell>
          <cell r="AG474">
            <v>150</v>
          </cell>
          <cell r="AH474">
            <v>150</v>
          </cell>
          <cell r="AI474">
            <v>150</v>
          </cell>
          <cell r="AJ474">
            <v>131</v>
          </cell>
          <cell r="AK474">
            <v>0</v>
          </cell>
          <cell r="AL474">
            <v>0</v>
          </cell>
          <cell r="AM474">
            <v>0</v>
          </cell>
          <cell r="AN474">
            <v>0</v>
          </cell>
          <cell r="AO474" t="str">
            <v/>
          </cell>
          <cell r="AQ474"/>
          <cell r="AR474"/>
          <cell r="AS474"/>
          <cell r="AT474"/>
          <cell r="AU474"/>
          <cell r="AV474"/>
          <cell r="AW474"/>
          <cell r="AX474">
            <v>507855</v>
          </cell>
          <cell r="AY474"/>
          <cell r="AZ474">
            <v>507855</v>
          </cell>
          <cell r="BA474">
            <v>507855</v>
          </cell>
          <cell r="BB474">
            <v>507855</v>
          </cell>
          <cell r="BC474">
            <v>507855</v>
          </cell>
          <cell r="BD474">
            <v>507855</v>
          </cell>
          <cell r="BE474">
            <v>507855</v>
          </cell>
          <cell r="BF474">
            <v>507855</v>
          </cell>
          <cell r="BG474">
            <v>507855</v>
          </cell>
          <cell r="BH474">
            <v>507855</v>
          </cell>
          <cell r="BI474">
            <v>507855</v>
          </cell>
          <cell r="BJ474">
            <v>507855</v>
          </cell>
          <cell r="BK474">
            <v>507855</v>
          </cell>
          <cell r="BL474">
            <v>507855</v>
          </cell>
          <cell r="BM474">
            <v>507855</v>
          </cell>
          <cell r="BN474">
            <v>507855</v>
          </cell>
          <cell r="BO474">
            <v>485962</v>
          </cell>
          <cell r="BP474">
            <v>0</v>
          </cell>
          <cell r="BQ474">
            <v>0</v>
          </cell>
          <cell r="BR474">
            <v>0</v>
          </cell>
          <cell r="BS474">
            <v>0</v>
          </cell>
          <cell r="BT474">
            <v>0</v>
          </cell>
          <cell r="BV474" t="str">
            <v>Save on Energy Heating &amp; Cooling Program2017Current year savings</v>
          </cell>
        </row>
        <row r="475">
          <cell r="L475"/>
          <cell r="M475"/>
          <cell r="N475"/>
          <cell r="O475"/>
          <cell r="P475"/>
          <cell r="Q475"/>
          <cell r="R475"/>
          <cell r="S475">
            <v>0</v>
          </cell>
          <cell r="T475"/>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t="str">
            <v/>
          </cell>
          <cell r="AQ475"/>
          <cell r="AR475"/>
          <cell r="AS475"/>
          <cell r="AT475"/>
          <cell r="AU475"/>
          <cell r="AV475"/>
          <cell r="AW475"/>
          <cell r="AX475">
            <v>0</v>
          </cell>
          <cell r="AY475"/>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V475" t="str">
            <v>Save on Energy New Construction Program2017Current year savings</v>
          </cell>
        </row>
        <row r="476">
          <cell r="L476"/>
          <cell r="M476"/>
          <cell r="N476"/>
          <cell r="O476"/>
          <cell r="P476"/>
          <cell r="Q476"/>
          <cell r="R476"/>
          <cell r="S476">
            <v>0</v>
          </cell>
          <cell r="T476"/>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Q476"/>
          <cell r="AR476"/>
          <cell r="AS476"/>
          <cell r="AT476"/>
          <cell r="AU476"/>
          <cell r="AV476"/>
          <cell r="AW476"/>
          <cell r="AX476">
            <v>0</v>
          </cell>
          <cell r="AY476"/>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V476" t="str">
            <v>Save on Energy Home Assistance Program2017Current year savings</v>
          </cell>
        </row>
        <row r="477">
          <cell r="L477"/>
          <cell r="M477"/>
          <cell r="N477"/>
          <cell r="O477"/>
          <cell r="P477"/>
          <cell r="Q477"/>
          <cell r="R477"/>
          <cell r="S477">
            <v>0</v>
          </cell>
          <cell r="T477"/>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t="str">
            <v/>
          </cell>
          <cell r="AQ477"/>
          <cell r="AR477"/>
          <cell r="AS477"/>
          <cell r="AT477"/>
          <cell r="AU477"/>
          <cell r="AV477"/>
          <cell r="AW477"/>
          <cell r="AX477">
            <v>0</v>
          </cell>
          <cell r="AY477"/>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V477" t="str">
            <v>Save on Energy Audit Funding Program2017Current year savings</v>
          </cell>
        </row>
        <row r="478">
          <cell r="L478"/>
          <cell r="M478"/>
          <cell r="N478"/>
          <cell r="O478"/>
          <cell r="P478"/>
          <cell r="Q478"/>
          <cell r="R478"/>
          <cell r="S478">
            <v>630</v>
          </cell>
          <cell r="T478"/>
          <cell r="U478">
            <v>630</v>
          </cell>
          <cell r="V478">
            <v>630</v>
          </cell>
          <cell r="W478">
            <v>601</v>
          </cell>
          <cell r="X478">
            <v>601</v>
          </cell>
          <cell r="Y478">
            <v>601</v>
          </cell>
          <cell r="Z478">
            <v>601</v>
          </cell>
          <cell r="AA478">
            <v>601</v>
          </cell>
          <cell r="AB478">
            <v>582</v>
          </cell>
          <cell r="AC478">
            <v>577</v>
          </cell>
          <cell r="AD478">
            <v>138</v>
          </cell>
          <cell r="AE478">
            <v>73</v>
          </cell>
          <cell r="AF478">
            <v>7</v>
          </cell>
          <cell r="AG478">
            <v>0</v>
          </cell>
          <cell r="AH478">
            <v>0</v>
          </cell>
          <cell r="AI478">
            <v>0</v>
          </cell>
          <cell r="AJ478">
            <v>0</v>
          </cell>
          <cell r="AK478">
            <v>0</v>
          </cell>
          <cell r="AL478">
            <v>0</v>
          </cell>
          <cell r="AM478">
            <v>0</v>
          </cell>
          <cell r="AN478">
            <v>0</v>
          </cell>
          <cell r="AO478" t="str">
            <v/>
          </cell>
          <cell r="AQ478"/>
          <cell r="AR478"/>
          <cell r="AS478"/>
          <cell r="AT478"/>
          <cell r="AU478"/>
          <cell r="AV478"/>
          <cell r="AW478"/>
          <cell r="AX478">
            <v>3432294</v>
          </cell>
          <cell r="AY478"/>
          <cell r="AZ478">
            <v>3432294</v>
          </cell>
          <cell r="BA478">
            <v>3432294</v>
          </cell>
          <cell r="BB478">
            <v>3255991</v>
          </cell>
          <cell r="BC478">
            <v>3255991</v>
          </cell>
          <cell r="BD478">
            <v>3255991</v>
          </cell>
          <cell r="BE478">
            <v>3255991</v>
          </cell>
          <cell r="BF478">
            <v>3255991</v>
          </cell>
          <cell r="BG478">
            <v>3147174</v>
          </cell>
          <cell r="BH478">
            <v>3127419</v>
          </cell>
          <cell r="BI478">
            <v>895190</v>
          </cell>
          <cell r="BJ478">
            <v>662410</v>
          </cell>
          <cell r="BK478">
            <v>55331</v>
          </cell>
          <cell r="BL478">
            <v>0</v>
          </cell>
          <cell r="BM478">
            <v>0</v>
          </cell>
          <cell r="BN478">
            <v>0</v>
          </cell>
          <cell r="BO478">
            <v>0</v>
          </cell>
          <cell r="BP478">
            <v>0</v>
          </cell>
          <cell r="BQ478">
            <v>0</v>
          </cell>
          <cell r="BR478">
            <v>0</v>
          </cell>
          <cell r="BS478">
            <v>0</v>
          </cell>
          <cell r="BT478">
            <v>0</v>
          </cell>
          <cell r="BV478" t="str">
            <v>Save on Energy Retrofit Program2017Current year savings</v>
          </cell>
        </row>
        <row r="479">
          <cell r="L479"/>
          <cell r="M479"/>
          <cell r="N479"/>
          <cell r="O479"/>
          <cell r="P479"/>
          <cell r="Q479"/>
          <cell r="R479"/>
          <cell r="S479">
            <v>0</v>
          </cell>
          <cell r="T479"/>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Q479"/>
          <cell r="AR479"/>
          <cell r="AS479"/>
          <cell r="AT479"/>
          <cell r="AU479"/>
          <cell r="AV479"/>
          <cell r="AW479"/>
          <cell r="AX479">
            <v>0</v>
          </cell>
          <cell r="AY479"/>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V479" t="str">
            <v>Save on Energy Small Business Lighting Program2017Current year savings</v>
          </cell>
        </row>
        <row r="480">
          <cell r="L480"/>
          <cell r="M480"/>
          <cell r="N480"/>
          <cell r="O480"/>
          <cell r="P480"/>
          <cell r="Q480"/>
          <cell r="R480"/>
          <cell r="S480">
            <v>0</v>
          </cell>
          <cell r="T480"/>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t="str">
            <v/>
          </cell>
          <cell r="AQ480"/>
          <cell r="AR480"/>
          <cell r="AS480"/>
          <cell r="AT480"/>
          <cell r="AU480"/>
          <cell r="AV480"/>
          <cell r="AW480"/>
          <cell r="AX480">
            <v>0</v>
          </cell>
          <cell r="AY480"/>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V480" t="str">
            <v>Save on Energy High Performance New Construction Program2017Current year savings</v>
          </cell>
        </row>
        <row r="481">
          <cell r="L481"/>
          <cell r="M481"/>
          <cell r="N481"/>
          <cell r="O481"/>
          <cell r="P481"/>
          <cell r="Q481"/>
          <cell r="R481"/>
          <cell r="S481">
            <v>0</v>
          </cell>
          <cell r="T481"/>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t="str">
            <v/>
          </cell>
          <cell r="AQ481"/>
          <cell r="AR481"/>
          <cell r="AS481"/>
          <cell r="AT481"/>
          <cell r="AU481"/>
          <cell r="AV481"/>
          <cell r="AW481"/>
          <cell r="AX481">
            <v>0</v>
          </cell>
          <cell r="AY481"/>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V481" t="str">
            <v>Save on Energy Existing Building Commissioning Program2017Current year savings</v>
          </cell>
        </row>
        <row r="482">
          <cell r="L482"/>
          <cell r="M482"/>
          <cell r="N482"/>
          <cell r="O482"/>
          <cell r="P482"/>
          <cell r="Q482"/>
          <cell r="R482"/>
          <cell r="S482">
            <v>0</v>
          </cell>
          <cell r="T482"/>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Q482"/>
          <cell r="AR482"/>
          <cell r="AS482"/>
          <cell r="AT482"/>
          <cell r="AU482"/>
          <cell r="AV482"/>
          <cell r="AW482"/>
          <cell r="AX482">
            <v>0</v>
          </cell>
          <cell r="AY482"/>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V482" t="str">
            <v>Save on Energy Business Refrigeration Incentive Program2017Current year savings</v>
          </cell>
        </row>
        <row r="483">
          <cell r="L483"/>
          <cell r="M483"/>
          <cell r="N483"/>
          <cell r="O483"/>
          <cell r="P483"/>
          <cell r="Q483"/>
          <cell r="R483"/>
          <cell r="S483">
            <v>0</v>
          </cell>
          <cell r="T483"/>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t="str">
            <v/>
          </cell>
          <cell r="AQ483"/>
          <cell r="AR483"/>
          <cell r="AS483"/>
          <cell r="AT483"/>
          <cell r="AU483"/>
          <cell r="AV483"/>
          <cell r="AW483"/>
          <cell r="AX483">
            <v>0</v>
          </cell>
          <cell r="AY483"/>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V483" t="str">
            <v>Save on Energy Process &amp; Systems Upgrades Program2017Current year savings</v>
          </cell>
        </row>
        <row r="484">
          <cell r="L484"/>
          <cell r="M484"/>
          <cell r="N484"/>
          <cell r="O484"/>
          <cell r="P484"/>
          <cell r="Q484"/>
          <cell r="R484"/>
          <cell r="S484">
            <v>0</v>
          </cell>
          <cell r="T484"/>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t="str">
            <v/>
          </cell>
          <cell r="AQ484"/>
          <cell r="AR484"/>
          <cell r="AS484"/>
          <cell r="AT484"/>
          <cell r="AU484"/>
          <cell r="AV484"/>
          <cell r="AW484"/>
          <cell r="AX484">
            <v>653</v>
          </cell>
          <cell r="AY484"/>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V484" t="str">
            <v>Save on Energy Energy Manager Program2017Current year savings</v>
          </cell>
        </row>
        <row r="485">
          <cell r="L485"/>
          <cell r="M485"/>
          <cell r="N485"/>
          <cell r="O485"/>
          <cell r="P485"/>
          <cell r="Q485"/>
          <cell r="R485"/>
          <cell r="S485">
            <v>0</v>
          </cell>
          <cell r="T485"/>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Q485"/>
          <cell r="AR485"/>
          <cell r="AS485"/>
          <cell r="AT485"/>
          <cell r="AU485"/>
          <cell r="AV485"/>
          <cell r="AW485"/>
          <cell r="AX485">
            <v>0</v>
          </cell>
          <cell r="AY485"/>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V485" t="str">
            <v>Save on Energy Monitoring &amp; Targeting Program2017Current year savings</v>
          </cell>
        </row>
        <row r="486">
          <cell r="L486"/>
          <cell r="M486"/>
          <cell r="N486"/>
          <cell r="O486"/>
          <cell r="P486"/>
          <cell r="Q486"/>
          <cell r="R486"/>
          <cell r="S486">
            <v>0</v>
          </cell>
          <cell r="T486"/>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t="str">
            <v/>
          </cell>
          <cell r="AQ486"/>
          <cell r="AR486"/>
          <cell r="AS486"/>
          <cell r="AT486"/>
          <cell r="AU486"/>
          <cell r="AV486"/>
          <cell r="AW486"/>
          <cell r="AX486">
            <v>0</v>
          </cell>
          <cell r="AY486"/>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V486" t="str">
            <v>Save on Energy Retrofit Program - P4P2017Current year savings</v>
          </cell>
        </row>
        <row r="487">
          <cell r="L487"/>
          <cell r="M487"/>
          <cell r="N487"/>
          <cell r="O487"/>
          <cell r="P487"/>
          <cell r="Q487"/>
          <cell r="R487"/>
          <cell r="S487">
            <v>0</v>
          </cell>
          <cell r="T487"/>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t="str">
            <v/>
          </cell>
          <cell r="AQ487"/>
          <cell r="AR487"/>
          <cell r="AS487"/>
          <cell r="AT487"/>
          <cell r="AU487"/>
          <cell r="AV487"/>
          <cell r="AW487"/>
          <cell r="AX487">
            <v>0</v>
          </cell>
          <cell r="AY487"/>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V487" t="str">
            <v>Save on Energy Process &amp; Systems Upgrades Program - P4P2017Current year savings</v>
          </cell>
        </row>
        <row r="488">
          <cell r="L488"/>
          <cell r="M488"/>
          <cell r="N488"/>
          <cell r="O488"/>
          <cell r="P488"/>
          <cell r="Q488"/>
          <cell r="R488"/>
          <cell r="S488">
            <v>0</v>
          </cell>
          <cell r="T488"/>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Q488"/>
          <cell r="AR488"/>
          <cell r="AS488"/>
          <cell r="AT488"/>
          <cell r="AU488"/>
          <cell r="AV488"/>
          <cell r="AW488"/>
          <cell r="AX488">
            <v>0</v>
          </cell>
          <cell r="AY488"/>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V488" t="str">
            <v>Adaptive Thermostat Local Program2017Current year savings</v>
          </cell>
        </row>
        <row r="489">
          <cell r="L489"/>
          <cell r="M489"/>
          <cell r="N489"/>
          <cell r="O489"/>
          <cell r="P489"/>
          <cell r="Q489"/>
          <cell r="R489"/>
          <cell r="S489">
            <v>0</v>
          </cell>
          <cell r="T489"/>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t="str">
            <v/>
          </cell>
          <cell r="AQ489"/>
          <cell r="AR489"/>
          <cell r="AS489"/>
          <cell r="AT489"/>
          <cell r="AU489"/>
          <cell r="AV489"/>
          <cell r="AW489"/>
          <cell r="AX489">
            <v>0</v>
          </cell>
          <cell r="AY489"/>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V489" t="str">
            <v>Business Refrigeration Incentives Local Program2017Current year savings</v>
          </cell>
        </row>
        <row r="490">
          <cell r="L490"/>
          <cell r="M490"/>
          <cell r="N490"/>
          <cell r="O490"/>
          <cell r="P490"/>
          <cell r="Q490"/>
          <cell r="R490"/>
          <cell r="S490">
            <v>0</v>
          </cell>
          <cell r="T490"/>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t="str">
            <v/>
          </cell>
          <cell r="AQ490"/>
          <cell r="AR490"/>
          <cell r="AS490"/>
          <cell r="AT490"/>
          <cell r="AU490"/>
          <cell r="AV490"/>
          <cell r="AW490"/>
          <cell r="AX490">
            <v>0</v>
          </cell>
          <cell r="AY490"/>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V490" t="str">
            <v>Conservation on the Coast Home Assistance Local Program2017Current year savings</v>
          </cell>
        </row>
        <row r="491">
          <cell r="L491"/>
          <cell r="M491"/>
          <cell r="N491"/>
          <cell r="O491"/>
          <cell r="P491"/>
          <cell r="Q491"/>
          <cell r="R491"/>
          <cell r="S491">
            <v>0</v>
          </cell>
          <cell r="T491"/>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Q491"/>
          <cell r="AR491"/>
          <cell r="AS491"/>
          <cell r="AT491"/>
          <cell r="AU491"/>
          <cell r="AV491"/>
          <cell r="AW491"/>
          <cell r="AX491">
            <v>0</v>
          </cell>
          <cell r="AY491"/>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V491" t="str">
            <v>Conservation on the Coast Small Business Lighting Local Program2017Current year savings</v>
          </cell>
        </row>
        <row r="492">
          <cell r="L492"/>
          <cell r="M492"/>
          <cell r="N492"/>
          <cell r="O492"/>
          <cell r="P492"/>
          <cell r="Q492"/>
          <cell r="R492"/>
          <cell r="S492">
            <v>0</v>
          </cell>
          <cell r="T492"/>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t="str">
            <v/>
          </cell>
          <cell r="AQ492"/>
          <cell r="AR492"/>
          <cell r="AS492"/>
          <cell r="AT492"/>
          <cell r="AU492"/>
          <cell r="AV492"/>
          <cell r="AW492"/>
          <cell r="AX492">
            <v>0</v>
          </cell>
          <cell r="AY492"/>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V492" t="str">
            <v>First Nations Conservation Local Program2017Current year savings</v>
          </cell>
        </row>
        <row r="493">
          <cell r="L493"/>
          <cell r="M493"/>
          <cell r="N493"/>
          <cell r="O493"/>
          <cell r="P493"/>
          <cell r="Q493"/>
          <cell r="R493"/>
          <cell r="S493">
            <v>0</v>
          </cell>
          <cell r="T493"/>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t="str">
            <v/>
          </cell>
          <cell r="AQ493"/>
          <cell r="AR493"/>
          <cell r="AS493"/>
          <cell r="AT493"/>
          <cell r="AU493"/>
          <cell r="AV493"/>
          <cell r="AW493"/>
          <cell r="AX493">
            <v>0</v>
          </cell>
          <cell r="AY493"/>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V493" t="str">
            <v>High Efficiency Agriculturual Pumping Local Program2017Current year savings</v>
          </cell>
        </row>
        <row r="494">
          <cell r="L494"/>
          <cell r="M494"/>
          <cell r="N494"/>
          <cell r="O494"/>
          <cell r="P494"/>
          <cell r="Q494"/>
          <cell r="R494"/>
          <cell r="S494">
            <v>0</v>
          </cell>
          <cell r="T494"/>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Q494"/>
          <cell r="AR494"/>
          <cell r="AS494"/>
          <cell r="AT494"/>
          <cell r="AU494"/>
          <cell r="AV494"/>
          <cell r="AW494"/>
          <cell r="AX494">
            <v>0</v>
          </cell>
          <cell r="AY494"/>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V494" t="str">
            <v>Instant Savings Local Program2017Current year savings</v>
          </cell>
        </row>
        <row r="495">
          <cell r="L495"/>
          <cell r="M495"/>
          <cell r="N495"/>
          <cell r="O495"/>
          <cell r="P495"/>
          <cell r="Q495"/>
          <cell r="R495"/>
          <cell r="S495">
            <v>0</v>
          </cell>
          <cell r="T495"/>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t="str">
            <v/>
          </cell>
          <cell r="AQ495"/>
          <cell r="AR495"/>
          <cell r="AS495"/>
          <cell r="AT495"/>
          <cell r="AU495"/>
          <cell r="AV495"/>
          <cell r="AW495"/>
          <cell r="AX495">
            <v>0</v>
          </cell>
          <cell r="AY495"/>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V495" t="str">
            <v>OPsaver Local Program2017Current year savings</v>
          </cell>
        </row>
        <row r="496">
          <cell r="L496"/>
          <cell r="M496"/>
          <cell r="N496"/>
          <cell r="O496"/>
          <cell r="P496"/>
          <cell r="Q496"/>
          <cell r="R496"/>
          <cell r="S496">
            <v>0</v>
          </cell>
          <cell r="T496"/>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t="str">
            <v/>
          </cell>
          <cell r="AQ496"/>
          <cell r="AR496"/>
          <cell r="AS496"/>
          <cell r="AT496"/>
          <cell r="AU496"/>
          <cell r="AV496"/>
          <cell r="AW496"/>
          <cell r="AX496">
            <v>0</v>
          </cell>
          <cell r="AY496"/>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V496" t="str">
            <v>Pool Saver Local Program2017Current year savings</v>
          </cell>
        </row>
        <row r="497">
          <cell r="L497"/>
          <cell r="M497"/>
          <cell r="N497"/>
          <cell r="O497"/>
          <cell r="P497"/>
          <cell r="Q497"/>
          <cell r="R497"/>
          <cell r="S497">
            <v>0</v>
          </cell>
          <cell r="T497"/>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Q497"/>
          <cell r="AR497"/>
          <cell r="AS497"/>
          <cell r="AT497"/>
          <cell r="AU497"/>
          <cell r="AV497"/>
          <cell r="AW497"/>
          <cell r="AX497">
            <v>0</v>
          </cell>
          <cell r="AY497"/>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V497" t="str">
            <v>PUMPsaver Local Program2017Current year savings</v>
          </cell>
        </row>
        <row r="498">
          <cell r="L498"/>
          <cell r="M498"/>
          <cell r="N498"/>
          <cell r="O498"/>
          <cell r="P498"/>
          <cell r="Q498"/>
          <cell r="R498"/>
          <cell r="S498">
            <v>0</v>
          </cell>
          <cell r="T498"/>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t="str">
            <v/>
          </cell>
          <cell r="AQ498"/>
          <cell r="AR498"/>
          <cell r="AS498"/>
          <cell r="AT498"/>
          <cell r="AU498"/>
          <cell r="AV498"/>
          <cell r="AW498"/>
          <cell r="AX498">
            <v>0</v>
          </cell>
          <cell r="AY498"/>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V498" t="str">
            <v>RTUsaver Local Program2017Current year savings</v>
          </cell>
        </row>
        <row r="499">
          <cell r="L499"/>
          <cell r="M499"/>
          <cell r="N499"/>
          <cell r="O499"/>
          <cell r="P499"/>
          <cell r="Q499"/>
          <cell r="R499"/>
          <cell r="S499">
            <v>0</v>
          </cell>
          <cell r="T499"/>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t="str">
            <v/>
          </cell>
          <cell r="AQ499"/>
          <cell r="AR499"/>
          <cell r="AS499"/>
          <cell r="AT499"/>
          <cell r="AU499"/>
          <cell r="AV499"/>
          <cell r="AW499"/>
          <cell r="AX499">
            <v>0</v>
          </cell>
          <cell r="AY499"/>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V499" t="str">
            <v>Social Benchmarking Local Program2017Current year savings</v>
          </cell>
        </row>
        <row r="500">
          <cell r="L500"/>
          <cell r="M500"/>
          <cell r="N500"/>
          <cell r="O500"/>
          <cell r="P500"/>
          <cell r="Q500"/>
          <cell r="R500"/>
          <cell r="S500">
            <v>0</v>
          </cell>
          <cell r="T500"/>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Q500"/>
          <cell r="AR500"/>
          <cell r="AS500"/>
          <cell r="AT500"/>
          <cell r="AU500"/>
          <cell r="AV500"/>
          <cell r="AW500"/>
          <cell r="AX500">
            <v>0</v>
          </cell>
          <cell r="AY500"/>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V500" t="str">
            <v>Air Source Heat Pump – For Residential Space Heating LDC Innovation Fund Pilot Program2017Current year savings</v>
          </cell>
        </row>
        <row r="501">
          <cell r="L501"/>
          <cell r="M501"/>
          <cell r="N501"/>
          <cell r="O501"/>
          <cell r="P501"/>
          <cell r="Q501"/>
          <cell r="R501"/>
          <cell r="S501">
            <v>0</v>
          </cell>
          <cell r="T501"/>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t="str">
            <v/>
          </cell>
          <cell r="AQ501"/>
          <cell r="AR501"/>
          <cell r="AS501"/>
          <cell r="AT501"/>
          <cell r="AU501"/>
          <cell r="AV501"/>
          <cell r="AW501"/>
          <cell r="AX501">
            <v>0</v>
          </cell>
          <cell r="AY501"/>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V501" t="str">
            <v>Air Source Heat Pump – For Residential Water Heating LDC Innovation Fund Pilot Program2017Current year savings</v>
          </cell>
        </row>
        <row r="502">
          <cell r="L502"/>
          <cell r="M502"/>
          <cell r="N502"/>
          <cell r="O502"/>
          <cell r="P502"/>
          <cell r="Q502"/>
          <cell r="R502"/>
          <cell r="S502">
            <v>0</v>
          </cell>
          <cell r="T502"/>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t="str">
            <v/>
          </cell>
          <cell r="AQ502"/>
          <cell r="AR502"/>
          <cell r="AS502"/>
          <cell r="AT502"/>
          <cell r="AU502"/>
          <cell r="AV502"/>
          <cell r="AW502"/>
          <cell r="AX502">
            <v>0</v>
          </cell>
          <cell r="AY502"/>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V502" t="str">
            <v>Block Heater Timer LDC Innovation Fund Pilot Program2017Current year savings</v>
          </cell>
        </row>
        <row r="503">
          <cell r="L503"/>
          <cell r="M503"/>
          <cell r="N503"/>
          <cell r="O503"/>
          <cell r="P503"/>
          <cell r="Q503"/>
          <cell r="R503"/>
          <cell r="S503">
            <v>0</v>
          </cell>
          <cell r="T503"/>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Q503"/>
          <cell r="AR503"/>
          <cell r="AS503"/>
          <cell r="AT503"/>
          <cell r="AU503"/>
          <cell r="AV503"/>
          <cell r="AW503"/>
          <cell r="AX503">
            <v>0</v>
          </cell>
          <cell r="AY503"/>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V503" t="str">
            <v>Commercial Energy Management and Load Control (CEMLC) LDC Innovation Fund Pilot Program2017Current year savings</v>
          </cell>
        </row>
        <row r="504">
          <cell r="L504"/>
          <cell r="M504"/>
          <cell r="N504"/>
          <cell r="O504"/>
          <cell r="P504"/>
          <cell r="Q504"/>
          <cell r="R504"/>
          <cell r="S504">
            <v>0</v>
          </cell>
          <cell r="T504"/>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t="str">
            <v/>
          </cell>
          <cell r="AQ504"/>
          <cell r="AR504"/>
          <cell r="AS504"/>
          <cell r="AT504"/>
          <cell r="AU504"/>
          <cell r="AV504"/>
          <cell r="AW504"/>
          <cell r="AX504">
            <v>0</v>
          </cell>
          <cell r="AY504"/>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V504" t="str">
            <v>Conservation Cultivator LDC Innovation Fund Pilot Program2017Current year savings</v>
          </cell>
        </row>
        <row r="505">
          <cell r="L505"/>
          <cell r="M505"/>
          <cell r="N505"/>
          <cell r="O505"/>
          <cell r="P505"/>
          <cell r="Q505"/>
          <cell r="R505"/>
          <cell r="S505">
            <v>0</v>
          </cell>
          <cell r="T505"/>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t="str">
            <v/>
          </cell>
          <cell r="AQ505"/>
          <cell r="AR505"/>
          <cell r="AS505"/>
          <cell r="AT505"/>
          <cell r="AU505"/>
          <cell r="AV505"/>
          <cell r="AW505"/>
          <cell r="AX505">
            <v>0</v>
          </cell>
          <cell r="AY505"/>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V505" t="str">
            <v>Data Centre LDC Innovation Fund Pilot Program2017Current year savings</v>
          </cell>
        </row>
        <row r="506">
          <cell r="L506"/>
          <cell r="M506"/>
          <cell r="N506"/>
          <cell r="O506"/>
          <cell r="P506"/>
          <cell r="Q506"/>
          <cell r="R506"/>
          <cell r="S506">
            <v>0</v>
          </cell>
          <cell r="T506"/>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Q506"/>
          <cell r="AR506"/>
          <cell r="AS506"/>
          <cell r="AT506"/>
          <cell r="AU506"/>
          <cell r="AV506"/>
          <cell r="AW506"/>
          <cell r="AX506">
            <v>0</v>
          </cell>
          <cell r="AY506"/>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V506" t="str">
            <v>Electronics Take Back LDC Innovation Fund Pilot Program2017Current year savings</v>
          </cell>
        </row>
        <row r="507">
          <cell r="L507"/>
          <cell r="M507"/>
          <cell r="N507"/>
          <cell r="O507"/>
          <cell r="P507"/>
          <cell r="Q507"/>
          <cell r="R507"/>
          <cell r="S507">
            <v>0</v>
          </cell>
          <cell r="T507"/>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t="str">
            <v/>
          </cell>
          <cell r="AQ507"/>
          <cell r="AR507"/>
          <cell r="AS507"/>
          <cell r="AT507"/>
          <cell r="AU507"/>
          <cell r="AV507"/>
          <cell r="AW507"/>
          <cell r="AX507">
            <v>0</v>
          </cell>
          <cell r="AY507"/>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V507" t="str">
            <v>Energy Reinvestment LDC Innovation Fund Pilot Program2017Current year savings</v>
          </cell>
        </row>
        <row r="508">
          <cell r="L508"/>
          <cell r="M508"/>
          <cell r="N508"/>
          <cell r="O508"/>
          <cell r="P508"/>
          <cell r="Q508"/>
          <cell r="R508"/>
          <cell r="S508">
            <v>0</v>
          </cell>
          <cell r="T508"/>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t="str">
            <v/>
          </cell>
          <cell r="AQ508"/>
          <cell r="AR508"/>
          <cell r="AS508"/>
          <cell r="AT508"/>
          <cell r="AU508"/>
          <cell r="AV508"/>
          <cell r="AW508"/>
          <cell r="AX508">
            <v>8841</v>
          </cell>
          <cell r="AY508"/>
          <cell r="AZ508">
            <v>8841</v>
          </cell>
          <cell r="BA508">
            <v>8841</v>
          </cell>
          <cell r="BB508">
            <v>8841</v>
          </cell>
          <cell r="BC508">
            <v>8841</v>
          </cell>
          <cell r="BD508">
            <v>8841</v>
          </cell>
          <cell r="BE508">
            <v>8841</v>
          </cell>
          <cell r="BF508">
            <v>8841</v>
          </cell>
          <cell r="BG508">
            <v>8841</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V508" t="str">
            <v>Process and Systems Upgrades Initiatives - Energy Manager Initiative2017Current year savings</v>
          </cell>
        </row>
        <row r="509">
          <cell r="L509"/>
          <cell r="M509"/>
          <cell r="N509"/>
          <cell r="O509"/>
          <cell r="P509"/>
          <cell r="Q509"/>
          <cell r="R509"/>
          <cell r="S509">
            <v>0</v>
          </cell>
          <cell r="T509"/>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Q509"/>
          <cell r="AR509"/>
          <cell r="AS509"/>
          <cell r="AT509"/>
          <cell r="AU509"/>
          <cell r="AV509"/>
          <cell r="AW509"/>
          <cell r="AX509">
            <v>0</v>
          </cell>
          <cell r="AY509"/>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V509" t="str">
            <v>Hotel/Motel LDC Innovation Fund Pilot Program2017Current year savings</v>
          </cell>
        </row>
        <row r="510">
          <cell r="L510"/>
          <cell r="M510"/>
          <cell r="N510"/>
          <cell r="O510"/>
          <cell r="P510"/>
          <cell r="Q510"/>
          <cell r="R510"/>
          <cell r="S510">
            <v>0</v>
          </cell>
          <cell r="T510"/>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t="str">
            <v/>
          </cell>
          <cell r="AQ510"/>
          <cell r="AR510"/>
          <cell r="AS510"/>
          <cell r="AT510"/>
          <cell r="AU510"/>
          <cell r="AV510"/>
          <cell r="AW510"/>
          <cell r="AX510">
            <v>0</v>
          </cell>
          <cell r="AY510"/>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V510" t="str">
            <v>Intelligent Air Technology LDC Innovation Fund Pilot Program2017Current year savings</v>
          </cell>
        </row>
        <row r="511">
          <cell r="L511"/>
          <cell r="M511"/>
          <cell r="N511"/>
          <cell r="O511"/>
          <cell r="P511"/>
          <cell r="Q511"/>
          <cell r="R511"/>
          <cell r="S511">
            <v>0</v>
          </cell>
          <cell r="T511"/>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t="str">
            <v/>
          </cell>
          <cell r="AQ511"/>
          <cell r="AR511"/>
          <cell r="AS511"/>
          <cell r="AT511"/>
          <cell r="AU511"/>
          <cell r="AV511"/>
          <cell r="AW511"/>
          <cell r="AX511">
            <v>0</v>
          </cell>
          <cell r="AY511"/>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V511" t="str">
            <v>OPsaver LDC Innovation Fund Pilot Program2017Current year savings</v>
          </cell>
        </row>
        <row r="512">
          <cell r="L512"/>
          <cell r="M512"/>
          <cell r="N512"/>
          <cell r="O512"/>
          <cell r="P512"/>
          <cell r="Q512"/>
          <cell r="R512"/>
          <cell r="S512">
            <v>0</v>
          </cell>
          <cell r="T512"/>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Q512"/>
          <cell r="AR512"/>
          <cell r="AS512"/>
          <cell r="AT512"/>
          <cell r="AU512"/>
          <cell r="AV512"/>
          <cell r="AW512"/>
          <cell r="AX512">
            <v>0</v>
          </cell>
          <cell r="AY512"/>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V512" t="str">
            <v>PUMPsaver LDC Innovation Fund Pilot Program2017Current year savings</v>
          </cell>
        </row>
        <row r="513">
          <cell r="L513"/>
          <cell r="M513"/>
          <cell r="N513"/>
          <cell r="O513"/>
          <cell r="P513"/>
          <cell r="Q513"/>
          <cell r="R513"/>
          <cell r="S513">
            <v>0</v>
          </cell>
          <cell r="T513"/>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t="str">
            <v/>
          </cell>
          <cell r="AQ513"/>
          <cell r="AR513"/>
          <cell r="AS513"/>
          <cell r="AT513"/>
          <cell r="AU513"/>
          <cell r="AV513"/>
          <cell r="AW513"/>
          <cell r="AX513">
            <v>0</v>
          </cell>
          <cell r="AY513"/>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V513" t="str">
            <v>Residential Direct Install LDC Innovation Fund Pilot Program2017Current year savings</v>
          </cell>
        </row>
        <row r="514">
          <cell r="L514"/>
          <cell r="M514"/>
          <cell r="N514"/>
          <cell r="O514"/>
          <cell r="P514"/>
          <cell r="Q514"/>
          <cell r="R514"/>
          <cell r="S514">
            <v>0</v>
          </cell>
          <cell r="T514"/>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t="str">
            <v/>
          </cell>
          <cell r="AQ514"/>
          <cell r="AR514"/>
          <cell r="AS514"/>
          <cell r="AT514"/>
          <cell r="AU514"/>
          <cell r="AV514"/>
          <cell r="AW514"/>
          <cell r="AX514">
            <v>0</v>
          </cell>
          <cell r="AY514"/>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V514" t="str">
            <v>Residential Direct Mail LDC Innovation Fund Pilot Program2017Current year savings</v>
          </cell>
        </row>
        <row r="515">
          <cell r="L515"/>
          <cell r="M515"/>
          <cell r="N515"/>
          <cell r="O515"/>
          <cell r="P515"/>
          <cell r="Q515"/>
          <cell r="R515"/>
          <cell r="S515">
            <v>0</v>
          </cell>
          <cell r="T515"/>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Q515"/>
          <cell r="AR515"/>
          <cell r="AS515"/>
          <cell r="AT515"/>
          <cell r="AU515"/>
          <cell r="AV515"/>
          <cell r="AW515"/>
          <cell r="AX515">
            <v>0</v>
          </cell>
          <cell r="AY515"/>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V515" t="str">
            <v>Residential Ductless Heat Pump LDC Innovation Fund Pilot Program2017Current year savings</v>
          </cell>
        </row>
        <row r="516">
          <cell r="L516"/>
          <cell r="M516"/>
          <cell r="N516"/>
          <cell r="O516"/>
          <cell r="P516"/>
          <cell r="Q516"/>
          <cell r="R516"/>
          <cell r="S516">
            <v>0</v>
          </cell>
          <cell r="T516"/>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t="str">
            <v/>
          </cell>
          <cell r="AQ516"/>
          <cell r="AR516"/>
          <cell r="AS516"/>
          <cell r="AT516"/>
          <cell r="AU516"/>
          <cell r="AV516"/>
          <cell r="AW516"/>
          <cell r="AX516">
            <v>0</v>
          </cell>
          <cell r="AY516"/>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V516" t="str">
            <v>Retrocomissioning LDC Innovation Fund Pilot Program2017Current year savings</v>
          </cell>
        </row>
        <row r="517">
          <cell r="L517"/>
          <cell r="M517"/>
          <cell r="N517"/>
          <cell r="O517"/>
          <cell r="P517"/>
          <cell r="Q517"/>
          <cell r="R517"/>
          <cell r="S517">
            <v>0</v>
          </cell>
          <cell r="T517"/>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t="str">
            <v/>
          </cell>
          <cell r="AQ517"/>
          <cell r="AR517"/>
          <cell r="AS517"/>
          <cell r="AT517"/>
          <cell r="AU517"/>
          <cell r="AV517"/>
          <cell r="AW517"/>
          <cell r="AX517">
            <v>0</v>
          </cell>
          <cell r="AY517"/>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V517" t="str">
            <v>RTUsaver LDC Innovation Fund Pilot Program2017Current year savings</v>
          </cell>
        </row>
        <row r="518">
          <cell r="L518"/>
          <cell r="M518"/>
          <cell r="N518"/>
          <cell r="O518"/>
          <cell r="P518"/>
          <cell r="Q518"/>
          <cell r="R518"/>
          <cell r="S518">
            <v>0</v>
          </cell>
          <cell r="T518"/>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Q518"/>
          <cell r="AR518"/>
          <cell r="AS518"/>
          <cell r="AT518"/>
          <cell r="AU518"/>
          <cell r="AV518"/>
          <cell r="AW518"/>
          <cell r="AX518">
            <v>0</v>
          </cell>
          <cell r="AY518"/>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V518" t="str">
            <v>Small &amp; Medium Business Energy Management System LDC Innovation Fund Pilot Program2017Current year savings</v>
          </cell>
        </row>
        <row r="519">
          <cell r="L519"/>
          <cell r="M519"/>
          <cell r="N519"/>
          <cell r="O519"/>
          <cell r="P519"/>
          <cell r="Q519"/>
          <cell r="R519"/>
          <cell r="S519">
            <v>0</v>
          </cell>
          <cell r="T519"/>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t="str">
            <v/>
          </cell>
          <cell r="AQ519"/>
          <cell r="AR519"/>
          <cell r="AS519"/>
          <cell r="AT519"/>
          <cell r="AU519"/>
          <cell r="AV519"/>
          <cell r="AW519"/>
          <cell r="AX519">
            <v>0</v>
          </cell>
          <cell r="AY519"/>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V519" t="str">
            <v>Solar Powered Attic Ventilation LDC Innovation Fund Pilot Program2017Current year savings</v>
          </cell>
        </row>
        <row r="520">
          <cell r="L520"/>
          <cell r="M520"/>
          <cell r="N520"/>
          <cell r="O520"/>
          <cell r="P520"/>
          <cell r="Q520"/>
          <cell r="R520"/>
          <cell r="S520">
            <v>0</v>
          </cell>
          <cell r="T520"/>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t="str">
            <v/>
          </cell>
          <cell r="AQ520"/>
          <cell r="AR520"/>
          <cell r="AS520"/>
          <cell r="AT520"/>
          <cell r="AU520"/>
          <cell r="AV520"/>
          <cell r="AW520"/>
          <cell r="AX520">
            <v>0</v>
          </cell>
          <cell r="AY520"/>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V520" t="str">
            <v>Toronto Hydro – Enbridge Joint Low-Income Program LDC Innovation Fund Pilot Program2017Current year savings</v>
          </cell>
        </row>
        <row r="521">
          <cell r="L521"/>
          <cell r="M521"/>
          <cell r="N521"/>
          <cell r="O521"/>
          <cell r="P521"/>
          <cell r="Q521"/>
          <cell r="R521"/>
          <cell r="S521">
            <v>0</v>
          </cell>
          <cell r="T521"/>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Q521"/>
          <cell r="AR521"/>
          <cell r="AS521"/>
          <cell r="AT521"/>
          <cell r="AU521"/>
          <cell r="AV521"/>
          <cell r="AW521"/>
          <cell r="AX521">
            <v>0</v>
          </cell>
          <cell r="AY521"/>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V521" t="str">
            <v>Truckload Event LDC Innovation Fund Pilot Program2017Current year savings</v>
          </cell>
        </row>
        <row r="522">
          <cell r="L522"/>
          <cell r="M522"/>
          <cell r="N522"/>
          <cell r="O522"/>
          <cell r="P522"/>
          <cell r="Q522"/>
          <cell r="R522"/>
          <cell r="S522">
            <v>0</v>
          </cell>
          <cell r="T522"/>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t="str">
            <v/>
          </cell>
          <cell r="AQ522"/>
          <cell r="AR522"/>
          <cell r="AS522"/>
          <cell r="AT522"/>
          <cell r="AU522"/>
          <cell r="AV522"/>
          <cell r="AW522"/>
          <cell r="AX522">
            <v>0</v>
          </cell>
          <cell r="AY522"/>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V522" t="str">
            <v>Industrial Accelerator Program2017Current year savings</v>
          </cell>
        </row>
        <row r="523">
          <cell r="L523"/>
          <cell r="M523"/>
          <cell r="N523"/>
          <cell r="O523"/>
          <cell r="P523"/>
          <cell r="Q523"/>
          <cell r="R523"/>
          <cell r="S523">
            <v>0</v>
          </cell>
          <cell r="T523"/>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t="str">
            <v/>
          </cell>
          <cell r="AQ523"/>
          <cell r="AR523"/>
          <cell r="AS523"/>
          <cell r="AT523"/>
          <cell r="AU523"/>
          <cell r="AV523"/>
          <cell r="AW523"/>
          <cell r="AX523">
            <v>0</v>
          </cell>
          <cell r="AY523"/>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V523" t="str">
            <v>Save on Energy Energy Performance Program for Multi-Site Customers2017Current year savings</v>
          </cell>
        </row>
        <row r="524">
          <cell r="L524"/>
          <cell r="M524"/>
          <cell r="N524"/>
          <cell r="O524"/>
          <cell r="P524"/>
          <cell r="Q524"/>
          <cell r="R524"/>
          <cell r="S524">
            <v>6</v>
          </cell>
          <cell r="T524"/>
          <cell r="U524">
            <v>6</v>
          </cell>
          <cell r="V524">
            <v>6</v>
          </cell>
          <cell r="W524">
            <v>6</v>
          </cell>
          <cell r="X524">
            <v>6</v>
          </cell>
          <cell r="Y524">
            <v>6</v>
          </cell>
          <cell r="Z524">
            <v>6</v>
          </cell>
          <cell r="AA524">
            <v>6</v>
          </cell>
          <cell r="AB524">
            <v>6</v>
          </cell>
          <cell r="AC524">
            <v>6</v>
          </cell>
          <cell r="AD524">
            <v>6</v>
          </cell>
          <cell r="AE524">
            <v>6</v>
          </cell>
          <cell r="AF524">
            <v>6</v>
          </cell>
          <cell r="AG524">
            <v>6</v>
          </cell>
          <cell r="AH524">
            <v>6</v>
          </cell>
          <cell r="AI524">
            <v>6</v>
          </cell>
          <cell r="AJ524">
            <v>5</v>
          </cell>
          <cell r="AK524">
            <v>2</v>
          </cell>
          <cell r="AL524">
            <v>0</v>
          </cell>
          <cell r="AM524">
            <v>0</v>
          </cell>
          <cell r="AN524">
            <v>0</v>
          </cell>
          <cell r="AO524">
            <v>0</v>
          </cell>
          <cell r="AQ524"/>
          <cell r="AR524"/>
          <cell r="AS524"/>
          <cell r="AT524"/>
          <cell r="AU524"/>
          <cell r="AV524"/>
          <cell r="AW524"/>
          <cell r="AX524">
            <v>51633</v>
          </cell>
          <cell r="AY524"/>
          <cell r="AZ524">
            <v>51633</v>
          </cell>
          <cell r="BA524">
            <v>51493</v>
          </cell>
          <cell r="BB524">
            <v>51162</v>
          </cell>
          <cell r="BC524">
            <v>51162</v>
          </cell>
          <cell r="BD524">
            <v>51162</v>
          </cell>
          <cell r="BE524">
            <v>51162</v>
          </cell>
          <cell r="BF524">
            <v>51162</v>
          </cell>
          <cell r="BG524">
            <v>51162</v>
          </cell>
          <cell r="BH524">
            <v>51162</v>
          </cell>
          <cell r="BI524">
            <v>51162</v>
          </cell>
          <cell r="BJ524">
            <v>51162</v>
          </cell>
          <cell r="BK524">
            <v>51162</v>
          </cell>
          <cell r="BL524">
            <v>50995</v>
          </cell>
          <cell r="BM524">
            <v>50995</v>
          </cell>
          <cell r="BN524">
            <v>50954</v>
          </cell>
          <cell r="BO524">
            <v>49872</v>
          </cell>
          <cell r="BP524">
            <v>3542</v>
          </cell>
          <cell r="BQ524">
            <v>0</v>
          </cell>
          <cell r="BR524">
            <v>0</v>
          </cell>
          <cell r="BS524">
            <v>0</v>
          </cell>
          <cell r="BT524">
            <v>0</v>
          </cell>
          <cell r="BV524" t="str">
            <v>Whole Home Pilot Program2017Current year savings</v>
          </cell>
        </row>
        <row r="525">
          <cell r="L525"/>
          <cell r="M525"/>
          <cell r="N525"/>
          <cell r="O525"/>
          <cell r="P525"/>
          <cell r="Q525"/>
          <cell r="R525"/>
          <cell r="S525">
            <v>0</v>
          </cell>
          <cell r="T525"/>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t="str">
            <v/>
          </cell>
          <cell r="AQ525"/>
          <cell r="AR525"/>
          <cell r="AS525"/>
          <cell r="AT525"/>
          <cell r="AU525"/>
          <cell r="AV525"/>
          <cell r="AW525"/>
          <cell r="AX525">
            <v>0</v>
          </cell>
          <cell r="AY525"/>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V525" t="str">
            <v>Save on Energy Retrofit Program Enabled Savings2017Current year savings</v>
          </cell>
        </row>
        <row r="526">
          <cell r="L526"/>
          <cell r="M526"/>
          <cell r="N526"/>
          <cell r="O526"/>
          <cell r="P526"/>
          <cell r="Q526"/>
          <cell r="R526"/>
          <cell r="S526">
            <v>0</v>
          </cell>
          <cell r="T526"/>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t="str">
            <v/>
          </cell>
          <cell r="AQ526"/>
          <cell r="AR526"/>
          <cell r="AS526"/>
          <cell r="AT526"/>
          <cell r="AU526"/>
          <cell r="AV526"/>
          <cell r="AW526"/>
          <cell r="AX526">
            <v>0</v>
          </cell>
          <cell r="AY526"/>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V526" t="str">
            <v>Save on Energy High Performance New Construction Program Enabled Savings2017Current year savings</v>
          </cell>
        </row>
        <row r="527">
          <cell r="L527"/>
          <cell r="M527"/>
          <cell r="N527"/>
          <cell r="O527"/>
          <cell r="P527"/>
          <cell r="Q527"/>
          <cell r="R527"/>
          <cell r="S527">
            <v>0</v>
          </cell>
          <cell r="T527"/>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Q527"/>
          <cell r="AR527"/>
          <cell r="AS527"/>
          <cell r="AT527"/>
          <cell r="AU527"/>
          <cell r="AV527"/>
          <cell r="AW527"/>
          <cell r="AX527">
            <v>0</v>
          </cell>
          <cell r="AY527"/>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V527" t="str">
            <v>Save on Energy Process &amp; Systems Upgrades Program Enabled Savings2017Current year savings</v>
          </cell>
        </row>
        <row r="528">
          <cell r="L528"/>
          <cell r="M528"/>
          <cell r="N528"/>
          <cell r="O528"/>
          <cell r="P528"/>
          <cell r="Q528"/>
          <cell r="R528"/>
          <cell r="S528">
            <v>0</v>
          </cell>
          <cell r="T528"/>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t="str">
            <v/>
          </cell>
          <cell r="AQ528"/>
          <cell r="AR528"/>
          <cell r="AS528"/>
          <cell r="AT528"/>
          <cell r="AU528"/>
          <cell r="AV528"/>
          <cell r="AW528"/>
          <cell r="AX528">
            <v>0</v>
          </cell>
          <cell r="AY528"/>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V528" t="str">
            <v>Non-Approved Program2017Current year savings</v>
          </cell>
        </row>
        <row r="529">
          <cell r="L529"/>
          <cell r="M529"/>
          <cell r="N529"/>
          <cell r="O529"/>
          <cell r="P529"/>
          <cell r="Q529"/>
          <cell r="R529"/>
          <cell r="S529">
            <v>0</v>
          </cell>
          <cell r="T529"/>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t="str">
            <v/>
          </cell>
          <cell r="AQ529"/>
          <cell r="AR529"/>
          <cell r="AS529"/>
          <cell r="AT529"/>
          <cell r="AU529"/>
          <cell r="AV529"/>
          <cell r="AW529"/>
          <cell r="AX529">
            <v>0</v>
          </cell>
          <cell r="AY529"/>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V529" t="str">
            <v>Unassigned Program2017Current year savings</v>
          </cell>
        </row>
        <row r="530">
          <cell r="L530"/>
          <cell r="M530"/>
          <cell r="N530"/>
          <cell r="O530"/>
          <cell r="P530"/>
          <cell r="Q530"/>
          <cell r="R530"/>
          <cell r="S530">
            <v>0</v>
          </cell>
          <cell r="T530"/>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Q530"/>
          <cell r="AR530"/>
          <cell r="AS530"/>
          <cell r="AT530"/>
          <cell r="AU530"/>
          <cell r="AV530"/>
          <cell r="AW530"/>
          <cell r="AX530">
            <v>0</v>
          </cell>
          <cell r="AY530"/>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V530" t="str">
            <v>Conservation Voltage Reduction Conservation Fund Pilot Program2017Current year savings</v>
          </cell>
        </row>
        <row r="531">
          <cell r="L531"/>
          <cell r="M531"/>
          <cell r="N531"/>
          <cell r="O531"/>
          <cell r="P531"/>
          <cell r="Q531"/>
          <cell r="R531"/>
          <cell r="S531">
            <v>0</v>
          </cell>
          <cell r="T531"/>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t="str">
            <v/>
          </cell>
          <cell r="AQ531"/>
          <cell r="AR531"/>
          <cell r="AS531"/>
          <cell r="AT531"/>
          <cell r="AU531"/>
          <cell r="AV531"/>
          <cell r="AW531"/>
          <cell r="AX531">
            <v>0</v>
          </cell>
          <cell r="AY531"/>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V531" t="str">
            <v>EnerNOC Conservation Fund Pilot Program2017Current year savings</v>
          </cell>
        </row>
        <row r="532">
          <cell r="L532"/>
          <cell r="M532"/>
          <cell r="N532"/>
          <cell r="O532"/>
          <cell r="P532"/>
          <cell r="Q532"/>
          <cell r="R532"/>
          <cell r="S532">
            <v>0</v>
          </cell>
          <cell r="T532"/>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t="str">
            <v/>
          </cell>
          <cell r="AQ532"/>
          <cell r="AR532"/>
          <cell r="AS532"/>
          <cell r="AT532"/>
          <cell r="AU532"/>
          <cell r="AV532"/>
          <cell r="AW532"/>
          <cell r="AX532">
            <v>0</v>
          </cell>
          <cell r="AY532"/>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V532" t="str">
            <v>Home Depot Home Appliance Market Uplift Conservation Fund Pilot Program2017Current year savings</v>
          </cell>
        </row>
        <row r="533">
          <cell r="L533"/>
          <cell r="M533"/>
          <cell r="N533"/>
          <cell r="O533"/>
          <cell r="P533"/>
          <cell r="Q533"/>
          <cell r="R533"/>
          <cell r="S533">
            <v>0</v>
          </cell>
          <cell r="T533"/>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Q533"/>
          <cell r="AR533"/>
          <cell r="AS533"/>
          <cell r="AT533"/>
          <cell r="AU533"/>
          <cell r="AV533"/>
          <cell r="AW533"/>
          <cell r="AX533">
            <v>0</v>
          </cell>
          <cell r="AY533"/>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V533" t="str">
            <v>Loblaw P4P Conservation Fund Pilot Program2017Current year savings</v>
          </cell>
        </row>
        <row r="534">
          <cell r="L534"/>
          <cell r="M534"/>
          <cell r="N534"/>
          <cell r="O534"/>
          <cell r="P534"/>
          <cell r="Q534"/>
          <cell r="R534"/>
          <cell r="S534">
            <v>0</v>
          </cell>
          <cell r="T534"/>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t="str">
            <v/>
          </cell>
          <cell r="AQ534"/>
          <cell r="AR534"/>
          <cell r="AS534"/>
          <cell r="AT534"/>
          <cell r="AU534"/>
          <cell r="AV534"/>
          <cell r="AW534"/>
          <cell r="AX534">
            <v>0</v>
          </cell>
          <cell r="AY534"/>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V534" t="str">
            <v>Ontario Clean Water Agency P4P Conservation Fund Pilot Program2017Current year savings</v>
          </cell>
        </row>
        <row r="535">
          <cell r="L535"/>
          <cell r="M535"/>
          <cell r="N535"/>
          <cell r="O535"/>
          <cell r="P535"/>
          <cell r="Q535"/>
          <cell r="R535"/>
          <cell r="S535">
            <v>0</v>
          </cell>
          <cell r="T535"/>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t="str">
            <v/>
          </cell>
          <cell r="AQ535"/>
          <cell r="AR535"/>
          <cell r="AS535"/>
          <cell r="AT535"/>
          <cell r="AU535"/>
          <cell r="AV535"/>
          <cell r="AW535"/>
          <cell r="AX535">
            <v>0</v>
          </cell>
          <cell r="AY535"/>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V535" t="str">
            <v>Performance Based Conservation Fund Pilot Program2017Current year savings</v>
          </cell>
        </row>
        <row r="536">
          <cell r="L536"/>
          <cell r="M536"/>
          <cell r="N536"/>
          <cell r="O536"/>
          <cell r="P536"/>
          <cell r="Q536"/>
          <cell r="R536"/>
          <cell r="S536">
            <v>0</v>
          </cell>
          <cell r="T536"/>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Q536"/>
          <cell r="AR536"/>
          <cell r="AS536"/>
          <cell r="AT536"/>
          <cell r="AU536"/>
          <cell r="AV536"/>
          <cell r="AW536"/>
          <cell r="AX536">
            <v>0</v>
          </cell>
          <cell r="AY536"/>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V536" t="str">
            <v>Social Benchmarking Conservation Fund Pilot Program2017Current year savings</v>
          </cell>
        </row>
        <row r="537">
          <cell r="L537"/>
          <cell r="M537"/>
          <cell r="N537"/>
          <cell r="O537"/>
          <cell r="P537"/>
          <cell r="Q537"/>
          <cell r="R537"/>
          <cell r="S537">
            <v>0</v>
          </cell>
          <cell r="T537"/>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t="str">
            <v/>
          </cell>
          <cell r="AQ537"/>
          <cell r="AR537"/>
          <cell r="AS537"/>
          <cell r="AT537"/>
          <cell r="AU537"/>
          <cell r="AV537"/>
          <cell r="AW537"/>
          <cell r="AX537">
            <v>0</v>
          </cell>
          <cell r="AY537"/>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V537" t="str">
            <v>Strategic Energy Group Conservation Fund Pilot Program2017Current year savings</v>
          </cell>
        </row>
        <row r="538">
          <cell r="L538"/>
          <cell r="M538"/>
          <cell r="N538"/>
          <cell r="O538"/>
          <cell r="P538"/>
          <cell r="Q538"/>
          <cell r="R538"/>
          <cell r="S538">
            <v>0</v>
          </cell>
          <cell r="T538"/>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t="str">
            <v/>
          </cell>
          <cell r="AQ538"/>
          <cell r="AR538"/>
          <cell r="AS538"/>
          <cell r="AT538"/>
          <cell r="AU538"/>
          <cell r="AV538"/>
          <cell r="AW538"/>
          <cell r="AX538">
            <v>0</v>
          </cell>
          <cell r="AY538"/>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V538" t="str">
            <v>Appliance Retirement Initiative2017Current year savings</v>
          </cell>
        </row>
        <row r="539">
          <cell r="L539"/>
          <cell r="M539"/>
          <cell r="N539"/>
          <cell r="O539"/>
          <cell r="P539"/>
          <cell r="Q539"/>
          <cell r="R539"/>
          <cell r="S539">
            <v>0</v>
          </cell>
          <cell r="T539"/>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Q539"/>
          <cell r="AR539"/>
          <cell r="AS539"/>
          <cell r="AT539"/>
          <cell r="AU539"/>
          <cell r="AV539"/>
          <cell r="AW539"/>
          <cell r="AX539">
            <v>0</v>
          </cell>
          <cell r="AY539"/>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V539" t="str">
            <v>Coupon Initiative2017Current year savings</v>
          </cell>
        </row>
        <row r="540">
          <cell r="L540"/>
          <cell r="M540"/>
          <cell r="N540"/>
          <cell r="O540"/>
          <cell r="P540"/>
          <cell r="Q540"/>
          <cell r="R540"/>
          <cell r="S540">
            <v>0</v>
          </cell>
          <cell r="T540"/>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t="str">
            <v/>
          </cell>
          <cell r="AQ540"/>
          <cell r="AR540"/>
          <cell r="AS540"/>
          <cell r="AT540"/>
          <cell r="AU540"/>
          <cell r="AV540"/>
          <cell r="AW540"/>
          <cell r="AX540">
            <v>0</v>
          </cell>
          <cell r="AY540"/>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V540" t="str">
            <v>Bi-Annual Retailer Event Initiative2017Current year savings</v>
          </cell>
        </row>
        <row r="541">
          <cell r="L541"/>
          <cell r="M541"/>
          <cell r="N541"/>
          <cell r="O541"/>
          <cell r="P541"/>
          <cell r="Q541"/>
          <cell r="R541"/>
          <cell r="S541">
            <v>0</v>
          </cell>
          <cell r="T541"/>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t="str">
            <v/>
          </cell>
          <cell r="AQ541"/>
          <cell r="AR541"/>
          <cell r="AS541"/>
          <cell r="AT541"/>
          <cell r="AU541"/>
          <cell r="AV541"/>
          <cell r="AW541"/>
          <cell r="AX541">
            <v>0</v>
          </cell>
          <cell r="AY541"/>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V541" t="str">
            <v>HVAC Incentives Initiative2017Current year savings</v>
          </cell>
        </row>
        <row r="542">
          <cell r="L542"/>
          <cell r="M542"/>
          <cell r="N542"/>
          <cell r="O542"/>
          <cell r="P542"/>
          <cell r="Q542"/>
          <cell r="R542"/>
          <cell r="S542">
            <v>0</v>
          </cell>
          <cell r="T542"/>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Q542"/>
          <cell r="AR542"/>
          <cell r="AS542"/>
          <cell r="AT542"/>
          <cell r="AU542"/>
          <cell r="AV542"/>
          <cell r="AW542"/>
          <cell r="AX542">
            <v>0</v>
          </cell>
          <cell r="AY542"/>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V542" t="str">
            <v>Residential New Construction and Major Renovation Initiative2017Current year savings</v>
          </cell>
        </row>
        <row r="543">
          <cell r="L543"/>
          <cell r="M543"/>
          <cell r="N543"/>
          <cell r="O543"/>
          <cell r="P543"/>
          <cell r="Q543"/>
          <cell r="R543"/>
          <cell r="S543">
            <v>0</v>
          </cell>
          <cell r="T543"/>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t="str">
            <v/>
          </cell>
          <cell r="AQ543"/>
          <cell r="AR543"/>
          <cell r="AS543"/>
          <cell r="AT543"/>
          <cell r="AU543"/>
          <cell r="AV543"/>
          <cell r="AW543"/>
          <cell r="AX543">
            <v>0</v>
          </cell>
          <cell r="AY543"/>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V543" t="str">
            <v>Energy Audit Initiative2017Current year savings</v>
          </cell>
        </row>
        <row r="544">
          <cell r="L544"/>
          <cell r="M544"/>
          <cell r="N544"/>
          <cell r="O544"/>
          <cell r="P544"/>
          <cell r="Q544"/>
          <cell r="R544"/>
          <cell r="S544">
            <v>0</v>
          </cell>
          <cell r="T544"/>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t="str">
            <v/>
          </cell>
          <cell r="AQ544"/>
          <cell r="AR544"/>
          <cell r="AS544"/>
          <cell r="AT544"/>
          <cell r="AU544"/>
          <cell r="AV544"/>
          <cell r="AW544"/>
          <cell r="AX544">
            <v>0</v>
          </cell>
          <cell r="AY544"/>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V544" t="str">
            <v>Efficiency:Equipment Replacement Incentive Initiative2017Current year savings</v>
          </cell>
        </row>
        <row r="545">
          <cell r="L545"/>
          <cell r="M545"/>
          <cell r="N545"/>
          <cell r="O545"/>
          <cell r="P545"/>
          <cell r="Q545"/>
          <cell r="R545"/>
          <cell r="S545">
            <v>0</v>
          </cell>
          <cell r="T545"/>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Q545"/>
          <cell r="AR545"/>
          <cell r="AS545"/>
          <cell r="AT545"/>
          <cell r="AU545"/>
          <cell r="AV545"/>
          <cell r="AW545"/>
          <cell r="AX545">
            <v>0</v>
          </cell>
          <cell r="AY545"/>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V545" t="str">
            <v>Direct Install Lighting and Water Heating Initiative2017Current year savings</v>
          </cell>
        </row>
        <row r="546">
          <cell r="L546"/>
          <cell r="M546"/>
          <cell r="N546"/>
          <cell r="O546"/>
          <cell r="P546"/>
          <cell r="Q546"/>
          <cell r="R546"/>
          <cell r="S546">
            <v>0</v>
          </cell>
          <cell r="T546"/>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t="str">
            <v/>
          </cell>
          <cell r="AQ546"/>
          <cell r="AR546"/>
          <cell r="AS546"/>
          <cell r="AT546"/>
          <cell r="AU546"/>
          <cell r="AV546"/>
          <cell r="AW546"/>
          <cell r="AX546">
            <v>0</v>
          </cell>
          <cell r="AY546"/>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V546" t="str">
            <v>New Construction and Major Renovation Initiative2017Current year savings</v>
          </cell>
        </row>
        <row r="547">
          <cell r="L547"/>
          <cell r="M547"/>
          <cell r="N547"/>
          <cell r="O547"/>
          <cell r="P547"/>
          <cell r="Q547"/>
          <cell r="R547"/>
          <cell r="S547">
            <v>0</v>
          </cell>
          <cell r="T547"/>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t="str">
            <v/>
          </cell>
          <cell r="AQ547"/>
          <cell r="AR547"/>
          <cell r="AS547"/>
          <cell r="AT547"/>
          <cell r="AU547"/>
          <cell r="AV547"/>
          <cell r="AW547"/>
          <cell r="AX547">
            <v>0</v>
          </cell>
          <cell r="AY547"/>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V547" t="str">
            <v>Existing Building Commissioning Incentive Initiative2017Current year savings</v>
          </cell>
        </row>
        <row r="548">
          <cell r="L548"/>
          <cell r="M548"/>
          <cell r="N548"/>
          <cell r="O548"/>
          <cell r="P548"/>
          <cell r="Q548"/>
          <cell r="R548"/>
          <cell r="S548">
            <v>0</v>
          </cell>
          <cell r="T548"/>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Q548"/>
          <cell r="AR548"/>
          <cell r="AS548"/>
          <cell r="AT548"/>
          <cell r="AU548"/>
          <cell r="AV548"/>
          <cell r="AW548"/>
          <cell r="AX548">
            <v>0</v>
          </cell>
          <cell r="AY548"/>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V548" t="str">
            <v>Process and Systems Upgrades Initiatives - Project Incentive Initiative2017Current year savings</v>
          </cell>
        </row>
        <row r="549">
          <cell r="L549"/>
          <cell r="M549"/>
          <cell r="N549"/>
          <cell r="O549"/>
          <cell r="P549"/>
          <cell r="Q549"/>
          <cell r="R549"/>
          <cell r="S549">
            <v>0</v>
          </cell>
          <cell r="T549"/>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t="str">
            <v/>
          </cell>
          <cell r="AQ549"/>
          <cell r="AR549"/>
          <cell r="AS549"/>
          <cell r="AT549"/>
          <cell r="AU549"/>
          <cell r="AV549"/>
          <cell r="AW549"/>
          <cell r="AX549">
            <v>0</v>
          </cell>
          <cell r="AY549"/>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V549" t="str">
            <v>Process and Systems Upgrades Initiatives - Energy Manager Initiative2017Current year savings</v>
          </cell>
        </row>
        <row r="550">
          <cell r="L550"/>
          <cell r="M550"/>
          <cell r="N550"/>
          <cell r="O550"/>
          <cell r="P550"/>
          <cell r="Q550"/>
          <cell r="R550"/>
          <cell r="S550">
            <v>0</v>
          </cell>
          <cell r="T550"/>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t="str">
            <v/>
          </cell>
          <cell r="AQ550"/>
          <cell r="AR550"/>
          <cell r="AS550"/>
          <cell r="AT550"/>
          <cell r="AU550"/>
          <cell r="AV550"/>
          <cell r="AW550"/>
          <cell r="AX550">
            <v>0</v>
          </cell>
          <cell r="AY550"/>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V550" t="str">
            <v>Process and Systems Upgrades Initiatives - Monitoring and Targeting Initiative2017Current year savings</v>
          </cell>
        </row>
        <row r="551">
          <cell r="L551"/>
          <cell r="M551"/>
          <cell r="N551"/>
          <cell r="O551"/>
          <cell r="P551"/>
          <cell r="Q551"/>
          <cell r="R551"/>
          <cell r="S551">
            <v>0</v>
          </cell>
          <cell r="T551"/>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Q551"/>
          <cell r="AR551"/>
          <cell r="AS551"/>
          <cell r="AT551"/>
          <cell r="AU551"/>
          <cell r="AV551"/>
          <cell r="AW551"/>
          <cell r="AX551">
            <v>0</v>
          </cell>
          <cell r="AY551"/>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V551" t="str">
            <v>Low Income Initiative2017Current year savings</v>
          </cell>
        </row>
        <row r="552">
          <cell r="L552"/>
          <cell r="M552"/>
          <cell r="N552"/>
          <cell r="O552"/>
          <cell r="P552"/>
          <cell r="Q552"/>
          <cell r="R552"/>
          <cell r="S552">
            <v>0</v>
          </cell>
          <cell r="T552"/>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t="str">
            <v/>
          </cell>
          <cell r="AQ552"/>
          <cell r="AR552"/>
          <cell r="AS552"/>
          <cell r="AT552"/>
          <cell r="AU552"/>
          <cell r="AV552"/>
          <cell r="AW552"/>
          <cell r="AX552">
            <v>0</v>
          </cell>
          <cell r="AY552"/>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V552" t="str">
            <v>Aboriginal Conservation Program2017Current year savings</v>
          </cell>
        </row>
        <row r="553">
          <cell r="L553"/>
          <cell r="M553"/>
          <cell r="N553"/>
          <cell r="O553"/>
          <cell r="P553"/>
          <cell r="Q553"/>
          <cell r="R553"/>
          <cell r="S553">
            <v>0</v>
          </cell>
          <cell r="T553"/>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t="str">
            <v/>
          </cell>
          <cell r="AQ553"/>
          <cell r="AR553"/>
          <cell r="AS553"/>
          <cell r="AT553"/>
          <cell r="AU553"/>
          <cell r="AV553"/>
          <cell r="AW553"/>
          <cell r="AX553">
            <v>0</v>
          </cell>
          <cell r="AY553"/>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V553" t="str">
            <v>Program Enabled Savings2017Current year savings</v>
          </cell>
        </row>
        <row r="554">
          <cell r="L554"/>
          <cell r="M554"/>
          <cell r="N554"/>
          <cell r="O554"/>
          <cell r="P554"/>
          <cell r="Q554"/>
          <cell r="R554"/>
          <cell r="S554">
            <v>0</v>
          </cell>
          <cell r="T554"/>
          <cell r="U554"/>
          <cell r="V554"/>
          <cell r="W554"/>
          <cell r="X554"/>
          <cell r="Y554"/>
          <cell r="Z554"/>
          <cell r="AA554"/>
          <cell r="AB554"/>
          <cell r="AC554"/>
          <cell r="AD554"/>
          <cell r="AE554"/>
          <cell r="AF554"/>
          <cell r="AG554"/>
          <cell r="AH554"/>
          <cell r="AI554"/>
          <cell r="AJ554"/>
          <cell r="AK554"/>
          <cell r="AL554"/>
          <cell r="AM554"/>
          <cell r="AN554"/>
          <cell r="AO554"/>
          <cell r="AQ554"/>
          <cell r="AR554"/>
          <cell r="AS554"/>
          <cell r="AT554"/>
          <cell r="AU554"/>
          <cell r="AV554"/>
          <cell r="AW554"/>
          <cell r="AX554">
            <v>276163.16591999982</v>
          </cell>
          <cell r="AY554"/>
          <cell r="AZ554"/>
          <cell r="BA554"/>
          <cell r="BB554"/>
          <cell r="BC554"/>
          <cell r="BD554"/>
          <cell r="BE554"/>
          <cell r="BF554"/>
          <cell r="BG554"/>
          <cell r="BH554"/>
          <cell r="BI554"/>
          <cell r="BJ554"/>
          <cell r="BK554"/>
          <cell r="BL554"/>
          <cell r="BM554"/>
          <cell r="BN554"/>
          <cell r="BO554"/>
          <cell r="BP554"/>
          <cell r="BQ554"/>
          <cell r="BR554"/>
          <cell r="BS554"/>
          <cell r="BT554"/>
          <cell r="BV554" t="str">
            <v>Process and Systems Upgrades Initiatives - Energy Manager Initiative2018Current year savings</v>
          </cell>
        </row>
        <row r="555">
          <cell r="L555"/>
          <cell r="M555"/>
          <cell r="N555"/>
          <cell r="O555"/>
          <cell r="P555"/>
          <cell r="Q555"/>
          <cell r="R555"/>
          <cell r="S555">
            <v>4</v>
          </cell>
          <cell r="T555"/>
          <cell r="U555"/>
          <cell r="V555"/>
          <cell r="W555"/>
          <cell r="X555"/>
          <cell r="Y555"/>
          <cell r="Z555"/>
          <cell r="AA555"/>
          <cell r="AB555"/>
          <cell r="AC555"/>
          <cell r="AD555"/>
          <cell r="AE555"/>
          <cell r="AF555"/>
          <cell r="AG555"/>
          <cell r="AH555"/>
          <cell r="AI555"/>
          <cell r="AJ555"/>
          <cell r="AK555"/>
          <cell r="AL555"/>
          <cell r="AM555"/>
          <cell r="AN555"/>
          <cell r="AO555"/>
          <cell r="AQ555"/>
          <cell r="AR555"/>
          <cell r="AS555"/>
          <cell r="AT555"/>
          <cell r="AU555"/>
          <cell r="AV555"/>
          <cell r="AW555"/>
          <cell r="AX555">
            <v>17802</v>
          </cell>
          <cell r="AY555"/>
          <cell r="AZ555"/>
          <cell r="BA555"/>
          <cell r="BB555"/>
          <cell r="BC555"/>
          <cell r="BD555"/>
          <cell r="BE555"/>
          <cell r="BF555"/>
          <cell r="BG555"/>
          <cell r="BH555"/>
          <cell r="BI555"/>
          <cell r="BJ555"/>
          <cell r="BK555"/>
          <cell r="BL555"/>
          <cell r="BM555"/>
          <cell r="BN555"/>
          <cell r="BO555"/>
          <cell r="BP555"/>
          <cell r="BQ555"/>
          <cell r="BR555"/>
          <cell r="BS555"/>
          <cell r="BT555"/>
          <cell r="BV555" t="str">
            <v>Process and Systems Upgrades Initiatives - Energy Manager Initiative2016Adjustment</v>
          </cell>
        </row>
        <row r="556">
          <cell r="L556"/>
          <cell r="M556"/>
          <cell r="N556"/>
          <cell r="O556"/>
          <cell r="P556"/>
          <cell r="Q556"/>
          <cell r="R556"/>
          <cell r="S556">
            <v>132</v>
          </cell>
          <cell r="T556"/>
          <cell r="U556"/>
          <cell r="V556"/>
          <cell r="W556"/>
          <cell r="X556"/>
          <cell r="Y556"/>
          <cell r="Z556"/>
          <cell r="AA556"/>
          <cell r="AB556"/>
          <cell r="AC556"/>
          <cell r="AD556"/>
          <cell r="AE556"/>
          <cell r="AF556"/>
          <cell r="AG556"/>
          <cell r="AH556"/>
          <cell r="AI556"/>
          <cell r="AJ556"/>
          <cell r="AK556"/>
          <cell r="AL556"/>
          <cell r="AM556"/>
          <cell r="AN556"/>
          <cell r="AO556"/>
          <cell r="AQ556"/>
          <cell r="AR556"/>
          <cell r="AS556"/>
          <cell r="AT556"/>
          <cell r="AU556"/>
          <cell r="AV556"/>
          <cell r="AW556"/>
          <cell r="AX556">
            <v>631244.08459999994</v>
          </cell>
          <cell r="AY556"/>
          <cell r="AZ556"/>
          <cell r="BA556"/>
          <cell r="BB556"/>
          <cell r="BC556"/>
          <cell r="BD556"/>
          <cell r="BE556"/>
          <cell r="BF556"/>
          <cell r="BG556"/>
          <cell r="BH556"/>
          <cell r="BI556"/>
          <cell r="BJ556"/>
          <cell r="BK556"/>
          <cell r="BL556"/>
          <cell r="BM556"/>
          <cell r="BN556"/>
          <cell r="BO556"/>
          <cell r="BP556"/>
          <cell r="BQ556"/>
          <cell r="BR556"/>
          <cell r="BS556"/>
          <cell r="BT556"/>
          <cell r="BV556" t="str">
            <v>Process and Systems Upgrades Initiatives - Energy Manager Initiative2017Adjustment</v>
          </cell>
        </row>
        <row r="557">
          <cell r="L557"/>
          <cell r="M557"/>
          <cell r="N557"/>
          <cell r="O557"/>
          <cell r="P557"/>
          <cell r="Q557"/>
          <cell r="R557"/>
          <cell r="S557">
            <v>2</v>
          </cell>
          <cell r="T557"/>
          <cell r="U557"/>
          <cell r="V557"/>
          <cell r="W557"/>
          <cell r="X557"/>
          <cell r="Y557"/>
          <cell r="Z557"/>
          <cell r="AA557"/>
          <cell r="AB557"/>
          <cell r="AC557"/>
          <cell r="AD557"/>
          <cell r="AE557"/>
          <cell r="AF557"/>
          <cell r="AG557"/>
          <cell r="AH557"/>
          <cell r="AI557"/>
          <cell r="AJ557"/>
          <cell r="AK557"/>
          <cell r="AL557"/>
          <cell r="AM557"/>
          <cell r="AN557"/>
          <cell r="AO557"/>
          <cell r="AQ557"/>
          <cell r="AR557"/>
          <cell r="AS557"/>
          <cell r="AT557"/>
          <cell r="AU557"/>
          <cell r="AV557"/>
          <cell r="AW557"/>
          <cell r="AX557">
            <v>17520.04</v>
          </cell>
          <cell r="AY557"/>
          <cell r="AZ557"/>
          <cell r="BA557"/>
          <cell r="BB557"/>
          <cell r="BC557"/>
          <cell r="BD557"/>
          <cell r="BE557"/>
          <cell r="BF557"/>
          <cell r="BG557"/>
          <cell r="BH557"/>
          <cell r="BI557"/>
          <cell r="BJ557"/>
          <cell r="BK557"/>
          <cell r="BL557"/>
          <cell r="BM557"/>
          <cell r="BN557"/>
          <cell r="BO557"/>
          <cell r="BP557"/>
          <cell r="BQ557"/>
          <cell r="BR557"/>
          <cell r="BS557"/>
          <cell r="BT557"/>
          <cell r="BV557" t="str">
            <v>Save on Energy Retrofit Program2016Adjustment</v>
          </cell>
        </row>
        <row r="558">
          <cell r="L558"/>
          <cell r="M558"/>
          <cell r="N558"/>
          <cell r="O558"/>
          <cell r="P558"/>
          <cell r="Q558"/>
          <cell r="R558"/>
          <cell r="S558">
            <v>1</v>
          </cell>
          <cell r="T558"/>
          <cell r="U558"/>
          <cell r="V558"/>
          <cell r="W558"/>
          <cell r="X558"/>
          <cell r="Y558"/>
          <cell r="Z558"/>
          <cell r="AA558"/>
          <cell r="AB558"/>
          <cell r="AC558"/>
          <cell r="AD558"/>
          <cell r="AE558"/>
          <cell r="AF558"/>
          <cell r="AG558"/>
          <cell r="AH558"/>
          <cell r="AI558"/>
          <cell r="AJ558"/>
          <cell r="AK558"/>
          <cell r="AL558"/>
          <cell r="AM558"/>
          <cell r="AN558"/>
          <cell r="AO558"/>
          <cell r="AQ558"/>
          <cell r="AR558"/>
          <cell r="AS558"/>
          <cell r="AT558"/>
          <cell r="AU558"/>
          <cell r="AV558"/>
          <cell r="AW558"/>
          <cell r="AX558">
            <v>5209.5</v>
          </cell>
          <cell r="AY558"/>
          <cell r="AZ558"/>
          <cell r="BA558"/>
          <cell r="BB558"/>
          <cell r="BC558"/>
          <cell r="BD558"/>
          <cell r="BE558"/>
          <cell r="BF558"/>
          <cell r="BG558"/>
          <cell r="BH558"/>
          <cell r="BI558"/>
          <cell r="BJ558"/>
          <cell r="BK558"/>
          <cell r="BL558"/>
          <cell r="BM558"/>
          <cell r="BN558"/>
          <cell r="BO558"/>
          <cell r="BP558"/>
          <cell r="BQ558"/>
          <cell r="BR558"/>
          <cell r="BS558"/>
          <cell r="BT558"/>
          <cell r="BV558" t="str">
            <v>Save on Energy Retrofit Program2017Adjustment</v>
          </cell>
        </row>
        <row r="559">
          <cell r="L559"/>
          <cell r="M559"/>
          <cell r="N559"/>
          <cell r="O559"/>
          <cell r="P559"/>
          <cell r="Q559"/>
          <cell r="R559"/>
          <cell r="S559">
            <v>224.08330882028753</v>
          </cell>
          <cell r="T559"/>
          <cell r="U559"/>
          <cell r="V559"/>
          <cell r="W559"/>
          <cell r="X559"/>
          <cell r="Y559"/>
          <cell r="Z559"/>
          <cell r="AA559"/>
          <cell r="AB559"/>
          <cell r="AC559"/>
          <cell r="AD559"/>
          <cell r="AE559"/>
          <cell r="AF559"/>
          <cell r="AG559"/>
          <cell r="AH559"/>
          <cell r="AI559"/>
          <cell r="AJ559"/>
          <cell r="AK559"/>
          <cell r="AL559"/>
          <cell r="AM559"/>
          <cell r="AN559"/>
          <cell r="AO559"/>
          <cell r="AQ559"/>
          <cell r="AR559"/>
          <cell r="AS559"/>
          <cell r="AT559"/>
          <cell r="AU559"/>
          <cell r="AV559"/>
          <cell r="AW559"/>
          <cell r="AX559">
            <v>1924314</v>
          </cell>
          <cell r="AY559"/>
          <cell r="AZ559"/>
          <cell r="BA559"/>
          <cell r="BB559"/>
          <cell r="BC559"/>
          <cell r="BD559"/>
          <cell r="BE559"/>
          <cell r="BF559"/>
          <cell r="BG559"/>
          <cell r="BH559"/>
          <cell r="BI559"/>
          <cell r="BJ559"/>
          <cell r="BK559"/>
          <cell r="BL559"/>
          <cell r="BM559"/>
          <cell r="BN559"/>
          <cell r="BO559"/>
          <cell r="BP559"/>
          <cell r="BQ559"/>
          <cell r="BR559"/>
          <cell r="BS559"/>
          <cell r="BT559"/>
          <cell r="BV559" t="str">
            <v>Save on Energy Retrofit Program2018Current year savings</v>
          </cell>
        </row>
        <row r="560">
          <cell r="L560"/>
          <cell r="M560"/>
          <cell r="N560"/>
          <cell r="O560"/>
          <cell r="P560"/>
          <cell r="Q560"/>
          <cell r="R560"/>
          <cell r="S560">
            <v>0</v>
          </cell>
          <cell r="T560"/>
          <cell r="U560"/>
          <cell r="V560"/>
          <cell r="W560"/>
          <cell r="X560"/>
          <cell r="Y560"/>
          <cell r="Z560"/>
          <cell r="AA560"/>
          <cell r="AB560"/>
          <cell r="AC560"/>
          <cell r="AD560"/>
          <cell r="AE560"/>
          <cell r="AF560"/>
          <cell r="AG560"/>
          <cell r="AH560"/>
          <cell r="AI560"/>
          <cell r="AJ560"/>
          <cell r="AK560"/>
          <cell r="AL560"/>
          <cell r="AM560"/>
          <cell r="AN560"/>
          <cell r="AO560"/>
          <cell r="AQ560"/>
          <cell r="AR560"/>
          <cell r="AS560"/>
          <cell r="AT560"/>
          <cell r="AU560"/>
          <cell r="AV560"/>
          <cell r="AW560"/>
          <cell r="AX560">
            <v>23775.403395341327</v>
          </cell>
          <cell r="AY560"/>
          <cell r="AZ560"/>
          <cell r="BA560"/>
          <cell r="BB560"/>
          <cell r="BC560"/>
          <cell r="BD560"/>
          <cell r="BE560"/>
          <cell r="BF560"/>
          <cell r="BG560"/>
          <cell r="BH560"/>
          <cell r="BI560"/>
          <cell r="BJ560"/>
          <cell r="BK560"/>
          <cell r="BL560"/>
          <cell r="BM560"/>
          <cell r="BN560"/>
          <cell r="BO560"/>
          <cell r="BP560"/>
          <cell r="BQ560"/>
          <cell r="BR560"/>
          <cell r="BS560"/>
          <cell r="BT560"/>
          <cell r="BV560" t="str">
            <v>New Construction and Major Renovation Initiative2018Current year savings</v>
          </cell>
        </row>
        <row r="561">
          <cell r="L561"/>
          <cell r="M561"/>
          <cell r="N561"/>
          <cell r="O561"/>
          <cell r="P561"/>
          <cell r="Q561"/>
          <cell r="R561"/>
          <cell r="S561">
            <v>0</v>
          </cell>
          <cell r="T561"/>
          <cell r="U561"/>
          <cell r="V561"/>
          <cell r="W561"/>
          <cell r="X561"/>
          <cell r="Y561"/>
          <cell r="Z561"/>
          <cell r="AA561"/>
          <cell r="AB561"/>
          <cell r="AC561"/>
          <cell r="AD561"/>
          <cell r="AE561"/>
          <cell r="AF561"/>
          <cell r="AG561"/>
          <cell r="AH561"/>
          <cell r="AI561"/>
          <cell r="AJ561"/>
          <cell r="AK561"/>
          <cell r="AL561"/>
          <cell r="AM561"/>
          <cell r="AN561"/>
          <cell r="AO561"/>
          <cell r="AQ561"/>
          <cell r="AR561"/>
          <cell r="AS561"/>
          <cell r="AT561"/>
          <cell r="AU561"/>
          <cell r="AV561"/>
          <cell r="AW561"/>
          <cell r="AX561">
            <v>1291420.3037682967</v>
          </cell>
          <cell r="AY561"/>
          <cell r="AZ561"/>
          <cell r="BA561"/>
          <cell r="BB561"/>
          <cell r="BC561"/>
          <cell r="BD561"/>
          <cell r="BE561"/>
          <cell r="BF561"/>
          <cell r="BG561"/>
          <cell r="BH561"/>
          <cell r="BI561"/>
          <cell r="BJ561"/>
          <cell r="BK561"/>
          <cell r="BL561"/>
          <cell r="BM561"/>
          <cell r="BN561"/>
          <cell r="BO561"/>
          <cell r="BP561"/>
          <cell r="BQ561"/>
          <cell r="BR561"/>
          <cell r="BS561"/>
          <cell r="BT561"/>
          <cell r="BV561" t="str">
            <v>Coupon Initiative2018Current year savings</v>
          </cell>
        </row>
      </sheetData>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Letter"/>
      <sheetName val="Table of Contents"/>
      <sheetName val="How to Use This Report"/>
      <sheetName val="LDC Summary"/>
      <sheetName val="Graphs Savings"/>
      <sheetName val="LDC Progress"/>
      <sheetName val="Province Wide Summary"/>
      <sheetName val="Quick Summary Graphs"/>
      <sheetName val="Province-Wide Progress"/>
      <sheetName val="IESO VAS and CD Costs"/>
      <sheetName val="Retrofit Multi-Site App's"/>
      <sheetName val="Methodology"/>
      <sheetName val="Reference Tables"/>
      <sheetName val="Glossary"/>
      <sheetName val="% of Budget"/>
      <sheetName val="% of Target"/>
      <sheetName val="Graphs LDC Rank"/>
      <sheetName val="LDC List"/>
      <sheetName val="Cost Effectiveness"/>
      <sheetName val="Forecast Budget"/>
      <sheetName val="Forecast Target"/>
      <sheetName val="Graphs Program"/>
      <sheetName val="PSUI Large Projects"/>
      <sheetName val="MTI &amp; ATI Calculation"/>
      <sheetName val="Pipeline by LDC"/>
      <sheetName val="Forecast Graph"/>
    </sheetNames>
    <sheetDataSet>
      <sheetData sheetId="0"/>
      <sheetData sheetId="1"/>
      <sheetData sheetId="2"/>
      <sheetData sheetId="3"/>
      <sheetData sheetId="4"/>
      <sheetData sheetId="5">
        <row r="6">
          <cell r="BD6">
            <v>276163.16591999982</v>
          </cell>
        </row>
        <row r="8">
          <cell r="BD8">
            <v>1134380.9789682967</v>
          </cell>
        </row>
        <row r="22">
          <cell r="BD22">
            <v>23775.403395341327</v>
          </cell>
        </row>
        <row r="36">
          <cell r="BD36">
            <v>157039.32480000012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s"/>
      <sheetName val="Methodology"/>
      <sheetName val="Reference Tables"/>
      <sheetName val="LOOKUP"/>
      <sheetName val="2018 Measures only"/>
      <sheetName val="2018 Net Verified KW"/>
    </sheetNames>
    <sheetDataSet>
      <sheetData sheetId="0"/>
      <sheetData sheetId="1"/>
      <sheetData sheetId="2"/>
      <sheetData sheetId="3"/>
      <sheetData sheetId="4"/>
      <sheetData sheetId="5">
        <row r="6">
          <cell r="B6">
            <v>320.87319825353939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80" zoomScaleNormal="80" workbookViewId="0">
      <selection activeCell="C51" sqref="A1:P51"/>
    </sheetView>
  </sheetViews>
  <sheetFormatPr defaultColWidth="9.08984375" defaultRowHeight="14.5"/>
  <cols>
    <col min="1" max="1" width="9.08984375" style="9"/>
    <col min="2" max="2" width="32.08984375" style="27" customWidth="1"/>
    <col min="3" max="3" width="114.36328125" style="9" customWidth="1"/>
    <col min="4" max="4" width="8.08984375" style="9" customWidth="1"/>
    <col min="5" max="29" width="9.08984375" style="9"/>
    <col min="30" max="38" width="0" style="9" hidden="1" customWidth="1"/>
    <col min="39" max="16384" width="9.08984375" style="9"/>
  </cols>
  <sheetData>
    <row r="1" spans="1:3" ht="174" customHeight="1"/>
    <row r="3" spans="1:3" ht="20">
      <c r="B3" s="814" t="s">
        <v>174</v>
      </c>
      <c r="C3" s="814"/>
    </row>
    <row r="4" spans="1:3" ht="11.25" customHeight="1"/>
    <row r="5" spans="1:3" s="30" customFormat="1" ht="25.5" customHeight="1">
      <c r="B5" s="60" t="s">
        <v>419</v>
      </c>
      <c r="C5" s="60" t="s">
        <v>173</v>
      </c>
    </row>
    <row r="6" spans="1:3" s="176" customFormat="1" ht="48" customHeight="1">
      <c r="A6" s="241"/>
      <c r="B6" s="614" t="s">
        <v>170</v>
      </c>
      <c r="C6" s="666" t="s">
        <v>595</v>
      </c>
    </row>
    <row r="7" spans="1:3" s="176" customFormat="1" ht="21" customHeight="1">
      <c r="A7" s="241"/>
      <c r="B7" s="608" t="s">
        <v>551</v>
      </c>
      <c r="C7" s="667" t="s">
        <v>608</v>
      </c>
    </row>
    <row r="8" spans="1:3" s="176" customFormat="1" ht="32.25" customHeight="1">
      <c r="B8" s="608" t="s">
        <v>367</v>
      </c>
      <c r="C8" s="668" t="s">
        <v>596</v>
      </c>
    </row>
    <row r="9" spans="1:3" s="176" customFormat="1" ht="27.75" customHeight="1">
      <c r="B9" s="608" t="s">
        <v>169</v>
      </c>
      <c r="C9" s="668" t="s">
        <v>597</v>
      </c>
    </row>
    <row r="10" spans="1:3" s="176" customFormat="1" ht="33" customHeight="1">
      <c r="B10" s="608" t="s">
        <v>593</v>
      </c>
      <c r="C10" s="667" t="s">
        <v>601</v>
      </c>
    </row>
    <row r="11" spans="1:3" s="176" customFormat="1" ht="26.25" customHeight="1">
      <c r="B11" s="623" t="s">
        <v>368</v>
      </c>
      <c r="C11" s="670" t="s">
        <v>598</v>
      </c>
    </row>
    <row r="12" spans="1:3" s="176" customFormat="1" ht="39.75" customHeight="1">
      <c r="B12" s="608" t="s">
        <v>369</v>
      </c>
      <c r="C12" s="668" t="s">
        <v>599</v>
      </c>
    </row>
    <row r="13" spans="1:3" s="176" customFormat="1" ht="18" customHeight="1">
      <c r="B13" s="608" t="s">
        <v>370</v>
      </c>
      <c r="C13" s="668" t="s">
        <v>600</v>
      </c>
    </row>
    <row r="14" spans="1:3" s="176" customFormat="1" ht="13.5" customHeight="1">
      <c r="B14" s="608"/>
      <c r="C14" s="669"/>
    </row>
    <row r="15" spans="1:3" s="176" customFormat="1" ht="18" customHeight="1">
      <c r="B15" s="608" t="s">
        <v>664</v>
      </c>
      <c r="C15" s="667" t="s">
        <v>662</v>
      </c>
    </row>
    <row r="16" spans="1:3" s="176" customFormat="1" ht="8.25" customHeight="1">
      <c r="B16" s="608"/>
      <c r="C16" s="669"/>
    </row>
    <row r="17" spans="2:3" s="176" customFormat="1" ht="33" customHeight="1">
      <c r="B17" s="671" t="s">
        <v>594</v>
      </c>
      <c r="C17" s="672" t="s">
        <v>663</v>
      </c>
    </row>
    <row r="18" spans="2:3" s="103" customFormat="1" ht="15.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topLeftCell="A521" zoomScale="70" zoomScaleNormal="70" zoomScaleSheetLayoutView="80" zoomScalePageLayoutView="85" workbookViewId="0">
      <selection activeCell="V84" sqref="V84"/>
    </sheetView>
  </sheetViews>
  <sheetFormatPr defaultColWidth="9.08984375" defaultRowHeight="14" outlineLevelRow="1" outlineLevelCol="1"/>
  <cols>
    <col min="1" max="1" width="4.6328125" style="505" customWidth="1"/>
    <col min="2" max="2" width="43.6328125" style="254" customWidth="1"/>
    <col min="3" max="3" width="14" style="254" customWidth="1"/>
    <col min="4" max="4" width="18.08984375" style="253" customWidth="1"/>
    <col min="5" max="8" width="10.453125" style="253" customWidth="1" outlineLevel="1"/>
    <col min="9" max="10" width="9.08984375" style="253" customWidth="1" outlineLevel="1"/>
    <col min="11" max="11" width="9.90625" style="253" bestFit="1" customWidth="1" outlineLevel="1"/>
    <col min="12" max="13" width="9.08984375" style="253" customWidth="1" outlineLevel="1"/>
    <col min="14" max="14" width="12.453125" style="253" customWidth="1" outlineLevel="1"/>
    <col min="15" max="15" width="17.54296875" style="253" customWidth="1"/>
    <col min="16" max="24" width="9.453125" style="253" customWidth="1" outlineLevel="1"/>
    <col min="25" max="25" width="14.08984375" style="255" customWidth="1"/>
    <col min="26" max="26" width="14.54296875" style="255" customWidth="1"/>
    <col min="27" max="27" width="16.90625" style="255" customWidth="1"/>
    <col min="28" max="28" width="17.54296875" style="255" customWidth="1"/>
    <col min="29" max="29" width="14.54296875" style="255" customWidth="1"/>
    <col min="30" max="35" width="14.54296875" style="255" hidden="1" customWidth="1"/>
    <col min="36" max="38" width="15" style="255" hidden="1" customWidth="1"/>
    <col min="39" max="39" width="14.36328125" style="256" customWidth="1"/>
    <col min="40" max="40" width="14.54296875" style="253" customWidth="1"/>
    <col min="41" max="41" width="14.90625" style="253" customWidth="1"/>
    <col min="42" max="42" width="14" style="253" customWidth="1"/>
    <col min="43" max="43" width="9.6328125" style="253" customWidth="1"/>
    <col min="44" max="44" width="11.08984375" style="253" customWidth="1"/>
    <col min="45" max="45" width="12.08984375" style="253" customWidth="1"/>
    <col min="46" max="46" width="6.453125" style="253" bestFit="1" customWidth="1"/>
    <col min="47" max="51" width="9.08984375" style="253"/>
    <col min="52" max="52" width="6.453125" style="253" bestFit="1" customWidth="1"/>
    <col min="53" max="16384" width="9.08984375" style="253"/>
  </cols>
  <sheetData>
    <row r="1" spans="1:39" ht="164.25" customHeight="1"/>
    <row r="2" spans="1:39" ht="23.25" customHeight="1" thickBot="1"/>
    <row r="3" spans="1:39" ht="25.5" customHeight="1" thickBot="1">
      <c r="B3" s="869" t="s">
        <v>171</v>
      </c>
      <c r="C3" s="257" t="s">
        <v>175</v>
      </c>
      <c r="D3" s="503"/>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69"/>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1"/>
      <c r="C5" s="861" t="s">
        <v>550</v>
      </c>
      <c r="D5" s="862"/>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69" t="s">
        <v>504</v>
      </c>
      <c r="C7" s="870" t="s">
        <v>627</v>
      </c>
      <c r="D7" s="870"/>
      <c r="E7" s="870"/>
      <c r="F7" s="870"/>
      <c r="G7" s="870"/>
      <c r="H7" s="870"/>
      <c r="I7" s="870"/>
      <c r="J7" s="870"/>
      <c r="K7" s="870"/>
      <c r="L7" s="870"/>
      <c r="M7" s="870"/>
      <c r="N7" s="870"/>
      <c r="O7" s="870"/>
      <c r="P7" s="870"/>
      <c r="Q7" s="870"/>
      <c r="R7" s="870"/>
      <c r="S7" s="870"/>
      <c r="T7" s="870"/>
      <c r="U7" s="870"/>
      <c r="V7" s="870"/>
      <c r="W7" s="870"/>
      <c r="X7" s="870"/>
      <c r="Y7" s="602"/>
      <c r="Z7" s="602"/>
      <c r="AA7" s="602"/>
      <c r="AB7" s="602"/>
      <c r="AC7" s="602"/>
      <c r="AD7" s="602"/>
      <c r="AE7" s="270"/>
      <c r="AF7" s="270"/>
      <c r="AG7" s="270"/>
      <c r="AH7" s="270"/>
      <c r="AI7" s="270"/>
      <c r="AJ7" s="270"/>
      <c r="AK7" s="270"/>
      <c r="AL7" s="270"/>
    </row>
    <row r="8" spans="1:39" s="271" customFormat="1" ht="58.5" customHeight="1">
      <c r="A8" s="505"/>
      <c r="B8" s="869"/>
      <c r="C8" s="870" t="s">
        <v>565</v>
      </c>
      <c r="D8" s="870"/>
      <c r="E8" s="870"/>
      <c r="F8" s="870"/>
      <c r="G8" s="870"/>
      <c r="H8" s="870"/>
      <c r="I8" s="870"/>
      <c r="J8" s="870"/>
      <c r="K8" s="870"/>
      <c r="L8" s="870"/>
      <c r="M8" s="870"/>
      <c r="N8" s="870"/>
      <c r="O8" s="870"/>
      <c r="P8" s="870"/>
      <c r="Q8" s="870"/>
      <c r="R8" s="870"/>
      <c r="S8" s="870"/>
      <c r="T8" s="870"/>
      <c r="U8" s="870"/>
      <c r="V8" s="870"/>
      <c r="W8" s="870"/>
      <c r="X8" s="870"/>
      <c r="Y8" s="602"/>
      <c r="Z8" s="602"/>
      <c r="AA8" s="602"/>
      <c r="AB8" s="602"/>
      <c r="AC8" s="602"/>
      <c r="AD8" s="602"/>
      <c r="AE8" s="272"/>
      <c r="AF8" s="255"/>
      <c r="AG8" s="255"/>
      <c r="AH8" s="255"/>
      <c r="AI8" s="255"/>
      <c r="AJ8" s="255"/>
      <c r="AK8" s="255"/>
      <c r="AL8" s="255"/>
      <c r="AM8" s="256"/>
    </row>
    <row r="9" spans="1:39" s="271" customFormat="1" ht="57.75" customHeight="1">
      <c r="A9" s="505"/>
      <c r="B9" s="273"/>
      <c r="C9" s="870" t="s">
        <v>564</v>
      </c>
      <c r="D9" s="870"/>
      <c r="E9" s="870"/>
      <c r="F9" s="870"/>
      <c r="G9" s="870"/>
      <c r="H9" s="870"/>
      <c r="I9" s="870"/>
      <c r="J9" s="870"/>
      <c r="K9" s="870"/>
      <c r="L9" s="870"/>
      <c r="M9" s="870"/>
      <c r="N9" s="870"/>
      <c r="O9" s="870"/>
      <c r="P9" s="870"/>
      <c r="Q9" s="870"/>
      <c r="R9" s="870"/>
      <c r="S9" s="870"/>
      <c r="T9" s="870"/>
      <c r="U9" s="870"/>
      <c r="V9" s="870"/>
      <c r="W9" s="870"/>
      <c r="X9" s="870"/>
      <c r="Y9" s="602"/>
      <c r="Z9" s="602"/>
      <c r="AA9" s="602"/>
      <c r="AB9" s="602"/>
      <c r="AC9" s="602"/>
      <c r="AD9" s="602"/>
      <c r="AE9" s="272"/>
      <c r="AF9" s="255"/>
      <c r="AG9" s="255"/>
      <c r="AH9" s="255"/>
      <c r="AI9" s="255"/>
      <c r="AJ9" s="255"/>
      <c r="AK9" s="255"/>
      <c r="AL9" s="255"/>
      <c r="AM9" s="256"/>
    </row>
    <row r="10" spans="1:39" ht="41.25" customHeight="1">
      <c r="B10" s="275"/>
      <c r="C10" s="870" t="s">
        <v>630</v>
      </c>
      <c r="D10" s="870"/>
      <c r="E10" s="870"/>
      <c r="F10" s="870"/>
      <c r="G10" s="870"/>
      <c r="H10" s="870"/>
      <c r="I10" s="870"/>
      <c r="J10" s="870"/>
      <c r="K10" s="870"/>
      <c r="L10" s="870"/>
      <c r="M10" s="870"/>
      <c r="N10" s="870"/>
      <c r="O10" s="870"/>
      <c r="P10" s="870"/>
      <c r="Q10" s="870"/>
      <c r="R10" s="870"/>
      <c r="S10" s="870"/>
      <c r="T10" s="870"/>
      <c r="U10" s="870"/>
      <c r="V10" s="870"/>
      <c r="W10" s="870"/>
      <c r="X10" s="870"/>
      <c r="Y10" s="602"/>
      <c r="Z10" s="602"/>
      <c r="AA10" s="602"/>
      <c r="AB10" s="602"/>
      <c r="AC10" s="602"/>
      <c r="AD10" s="602"/>
      <c r="AE10" s="272"/>
      <c r="AF10" s="276"/>
      <c r="AG10" s="276"/>
      <c r="AH10" s="276"/>
      <c r="AI10" s="276"/>
      <c r="AJ10" s="276"/>
      <c r="AK10" s="276"/>
      <c r="AL10" s="276"/>
    </row>
    <row r="11" spans="1:39" ht="53.25" customHeight="1">
      <c r="C11" s="870" t="s">
        <v>615</v>
      </c>
      <c r="D11" s="870"/>
      <c r="E11" s="870"/>
      <c r="F11" s="870"/>
      <c r="G11" s="870"/>
      <c r="H11" s="870"/>
      <c r="I11" s="870"/>
      <c r="J11" s="870"/>
      <c r="K11" s="870"/>
      <c r="L11" s="870"/>
      <c r="M11" s="870"/>
      <c r="N11" s="870"/>
      <c r="O11" s="870"/>
      <c r="P11" s="870"/>
      <c r="Q11" s="870"/>
      <c r="R11" s="870"/>
      <c r="S11" s="870"/>
      <c r="T11" s="870"/>
      <c r="U11" s="870"/>
      <c r="V11" s="870"/>
      <c r="W11" s="870"/>
      <c r="X11" s="870"/>
      <c r="Y11" s="602"/>
      <c r="Z11" s="602"/>
      <c r="AA11" s="602"/>
      <c r="AB11" s="602"/>
      <c r="AC11" s="602"/>
      <c r="AD11" s="602"/>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69" t="s">
        <v>526</v>
      </c>
      <c r="C13" s="587" t="s">
        <v>521</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272"/>
      <c r="AF13" s="276"/>
      <c r="AG13" s="276"/>
      <c r="AH13" s="276"/>
      <c r="AI13" s="276"/>
      <c r="AJ13" s="276"/>
      <c r="AK13" s="276"/>
      <c r="AL13" s="276"/>
      <c r="AM13" s="253"/>
    </row>
    <row r="14" spans="1:39" ht="20.25" customHeight="1">
      <c r="B14" s="869"/>
      <c r="C14" s="587" t="s">
        <v>522</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272"/>
      <c r="AF14" s="276"/>
      <c r="AG14" s="276"/>
      <c r="AH14" s="276"/>
      <c r="AI14" s="276"/>
      <c r="AJ14" s="276"/>
      <c r="AK14" s="276"/>
      <c r="AL14" s="276"/>
      <c r="AM14" s="253"/>
    </row>
    <row r="15" spans="1:39" ht="20.25" customHeight="1">
      <c r="C15" s="587" t="s">
        <v>523</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272"/>
      <c r="AF15" s="276"/>
      <c r="AG15" s="276"/>
      <c r="AH15" s="276"/>
      <c r="AI15" s="276"/>
      <c r="AJ15" s="276"/>
      <c r="AK15" s="276"/>
      <c r="AL15" s="276"/>
      <c r="AM15" s="253"/>
    </row>
    <row r="16" spans="1:39" ht="20.25" customHeight="1">
      <c r="C16" s="587" t="s">
        <v>524</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5">
      <c r="B18" s="280" t="s">
        <v>241</v>
      </c>
      <c r="C18" s="281"/>
      <c r="E18" s="586"/>
      <c r="O18" s="281"/>
      <c r="Y18" s="270"/>
      <c r="Z18" s="267"/>
      <c r="AA18" s="267"/>
      <c r="AB18" s="267"/>
      <c r="AC18" s="267"/>
      <c r="AD18" s="267"/>
      <c r="AE18" s="267"/>
      <c r="AF18" s="267"/>
      <c r="AG18" s="267"/>
      <c r="AH18" s="267"/>
      <c r="AI18" s="267"/>
      <c r="AJ18" s="267"/>
      <c r="AK18" s="267"/>
      <c r="AL18" s="267"/>
      <c r="AM18" s="282"/>
    </row>
    <row r="19" spans="1:39" s="283" customFormat="1" ht="36" customHeight="1">
      <c r="A19" s="505"/>
      <c r="B19" s="871" t="s">
        <v>211</v>
      </c>
      <c r="C19" s="873" t="s">
        <v>33</v>
      </c>
      <c r="D19" s="284" t="s">
        <v>421</v>
      </c>
      <c r="E19" s="875" t="s">
        <v>209</v>
      </c>
      <c r="F19" s="876"/>
      <c r="G19" s="876"/>
      <c r="H19" s="876"/>
      <c r="I19" s="876"/>
      <c r="J19" s="876"/>
      <c r="K19" s="876"/>
      <c r="L19" s="876"/>
      <c r="M19" s="877"/>
      <c r="N19" s="881" t="s">
        <v>213</v>
      </c>
      <c r="O19" s="284" t="s">
        <v>422</v>
      </c>
      <c r="P19" s="875" t="s">
        <v>212</v>
      </c>
      <c r="Q19" s="876"/>
      <c r="R19" s="876"/>
      <c r="S19" s="876"/>
      <c r="T19" s="876"/>
      <c r="U19" s="876"/>
      <c r="V19" s="876"/>
      <c r="W19" s="876"/>
      <c r="X19" s="877"/>
      <c r="Y19" s="878" t="s">
        <v>243</v>
      </c>
      <c r="Z19" s="879"/>
      <c r="AA19" s="879"/>
      <c r="AB19" s="879"/>
      <c r="AC19" s="879"/>
      <c r="AD19" s="879"/>
      <c r="AE19" s="879"/>
      <c r="AF19" s="879"/>
      <c r="AG19" s="879"/>
      <c r="AH19" s="879"/>
      <c r="AI19" s="879"/>
      <c r="AJ19" s="879"/>
      <c r="AK19" s="879"/>
      <c r="AL19" s="879"/>
      <c r="AM19" s="880"/>
    </row>
    <row r="20" spans="1:39" s="283" customFormat="1" ht="59.25" customHeight="1">
      <c r="A20" s="505"/>
      <c r="B20" s="872"/>
      <c r="C20" s="874"/>
      <c r="D20" s="285">
        <v>2011</v>
      </c>
      <c r="E20" s="285">
        <v>2012</v>
      </c>
      <c r="F20" s="285">
        <v>2013</v>
      </c>
      <c r="G20" s="285">
        <v>2014</v>
      </c>
      <c r="H20" s="285">
        <v>2015</v>
      </c>
      <c r="I20" s="285">
        <v>2016</v>
      </c>
      <c r="J20" s="285">
        <v>2017</v>
      </c>
      <c r="K20" s="285">
        <v>2018</v>
      </c>
      <c r="L20" s="285">
        <v>2019</v>
      </c>
      <c r="M20" s="285">
        <v>2020</v>
      </c>
      <c r="N20" s="882"/>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 - Thermal Demand Meter</v>
      </c>
      <c r="AB20" s="286" t="str">
        <f>'1.  LRAMVA Summary'!G52</f>
        <v>GS&gt;50 kW - Interval Meter</v>
      </c>
      <c r="AC20" s="286" t="str">
        <f>'1.  LRAMVA Summary'!H52</f>
        <v>Street Lighting</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6"/>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5">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5" outlineLevel="1">
      <c r="A23" s="505"/>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v>0</v>
      </c>
      <c r="Z23" s="411">
        <v>0</v>
      </c>
      <c r="AA23" s="411">
        <v>0</v>
      </c>
      <c r="AB23" s="411">
        <v>0</v>
      </c>
      <c r="AC23" s="411">
        <f t="shared" ref="AC23:AL23" si="0">AC22</f>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5" outlineLevel="1">
      <c r="A24" s="507"/>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5" outlineLevel="1">
      <c r="A25" s="505">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5" outlineLevel="1">
      <c r="A26" s="505"/>
      <c r="B26" s="294" t="s">
        <v>214</v>
      </c>
      <c r="C26" s="291" t="s">
        <v>163</v>
      </c>
      <c r="D26" s="295"/>
      <c r="E26" s="295"/>
      <c r="F26" s="295"/>
      <c r="G26" s="295"/>
      <c r="H26" s="295"/>
      <c r="I26" s="295"/>
      <c r="J26" s="295"/>
      <c r="K26" s="295" t="s">
        <v>718</v>
      </c>
      <c r="L26" s="295"/>
      <c r="M26" s="295"/>
      <c r="N26" s="468"/>
      <c r="O26" s="295"/>
      <c r="P26" s="295"/>
      <c r="Q26" s="295"/>
      <c r="R26" s="295"/>
      <c r="S26" s="295"/>
      <c r="T26" s="295"/>
      <c r="U26" s="295"/>
      <c r="V26" s="295" t="s">
        <v>718</v>
      </c>
      <c r="W26" s="295"/>
      <c r="X26" s="295"/>
      <c r="Y26" s="411">
        <v>0</v>
      </c>
      <c r="Z26" s="411">
        <v>0</v>
      </c>
      <c r="AA26" s="411">
        <v>0</v>
      </c>
      <c r="AB26" s="411">
        <v>0</v>
      </c>
      <c r="AC26" s="411">
        <f t="shared" ref="AC26:AL26" si="1">AC25</f>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5" outlineLevel="1">
      <c r="A27" s="507"/>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5" outlineLevel="1">
      <c r="A28" s="505">
        <v>3</v>
      </c>
      <c r="B28" s="294" t="s">
        <v>3</v>
      </c>
      <c r="C28" s="291" t="s">
        <v>25</v>
      </c>
      <c r="D28" s="295"/>
      <c r="E28" s="295"/>
      <c r="F28" s="295"/>
      <c r="G28" s="295"/>
      <c r="H28" s="295"/>
      <c r="I28" s="295"/>
      <c r="J28" s="295"/>
      <c r="K28" s="295">
        <v>470201.88961928355</v>
      </c>
      <c r="L28" s="295"/>
      <c r="M28" s="295"/>
      <c r="N28" s="291"/>
      <c r="O28" s="295"/>
      <c r="P28" s="295"/>
      <c r="Q28" s="295"/>
      <c r="R28" s="295"/>
      <c r="S28" s="295"/>
      <c r="T28" s="295"/>
      <c r="U28" s="295"/>
      <c r="V28" s="295">
        <v>256.03823261252819</v>
      </c>
      <c r="W28" s="295"/>
      <c r="X28" s="295"/>
      <c r="Y28" s="410">
        <v>1</v>
      </c>
      <c r="Z28" s="410"/>
      <c r="AA28" s="410"/>
      <c r="AB28" s="410"/>
      <c r="AC28" s="410"/>
      <c r="AD28" s="410"/>
      <c r="AE28" s="410"/>
      <c r="AF28" s="410"/>
      <c r="AG28" s="410"/>
      <c r="AH28" s="410"/>
      <c r="AI28" s="410"/>
      <c r="AJ28" s="410"/>
      <c r="AK28" s="410"/>
      <c r="AL28" s="410"/>
      <c r="AM28" s="296">
        <f>SUM(Y28:AL28)</f>
        <v>1</v>
      </c>
    </row>
    <row r="29" spans="1:39" s="283" customFormat="1" ht="15.5" outlineLevel="1">
      <c r="A29" s="505"/>
      <c r="B29" s="294" t="s">
        <v>214</v>
      </c>
      <c r="C29" s="291" t="s">
        <v>163</v>
      </c>
      <c r="D29" s="295"/>
      <c r="E29" s="295"/>
      <c r="F29" s="295"/>
      <c r="G29" s="295"/>
      <c r="H29" s="295"/>
      <c r="I29" s="295"/>
      <c r="J29" s="295"/>
      <c r="K29" s="295">
        <v>-88548.136135912064</v>
      </c>
      <c r="L29" s="295"/>
      <c r="M29" s="295"/>
      <c r="N29" s="468"/>
      <c r="O29" s="295"/>
      <c r="P29" s="295"/>
      <c r="Q29" s="295"/>
      <c r="R29" s="295"/>
      <c r="S29" s="295"/>
      <c r="T29" s="295"/>
      <c r="U29" s="295"/>
      <c r="V29" s="295">
        <v>-47.960857457883151</v>
      </c>
      <c r="W29" s="295"/>
      <c r="X29" s="295"/>
      <c r="Y29" s="411">
        <v>1</v>
      </c>
      <c r="Z29" s="411">
        <v>0</v>
      </c>
      <c r="AA29" s="411">
        <v>0</v>
      </c>
      <c r="AB29" s="411">
        <v>0</v>
      </c>
      <c r="AC29" s="411">
        <f t="shared" ref="AC29:AL29" si="2">AC28</f>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5" outlineLevel="1">
      <c r="A30" s="505"/>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5" outlineLevel="1">
      <c r="A31" s="505">
        <v>4</v>
      </c>
      <c r="B31" s="294" t="s">
        <v>4</v>
      </c>
      <c r="C31" s="291" t="s">
        <v>25</v>
      </c>
      <c r="D31" s="295"/>
      <c r="E31" s="295"/>
      <c r="F31" s="295"/>
      <c r="G31" s="295"/>
      <c r="H31" s="295"/>
      <c r="I31" s="295"/>
      <c r="J31" s="295"/>
      <c r="K31" s="295">
        <v>79770.055166072503</v>
      </c>
      <c r="L31" s="295"/>
      <c r="M31" s="295"/>
      <c r="N31" s="291"/>
      <c r="O31" s="295"/>
      <c r="P31" s="295"/>
      <c r="Q31" s="295"/>
      <c r="R31" s="295"/>
      <c r="S31" s="295"/>
      <c r="T31" s="295"/>
      <c r="U31" s="295"/>
      <c r="V31" s="295">
        <v>5.6372190255598582</v>
      </c>
      <c r="W31" s="295"/>
      <c r="X31" s="295"/>
      <c r="Y31" s="410">
        <v>1</v>
      </c>
      <c r="Z31" s="410"/>
      <c r="AA31" s="410"/>
      <c r="AB31" s="410"/>
      <c r="AC31" s="410"/>
      <c r="AD31" s="410"/>
      <c r="AE31" s="410"/>
      <c r="AF31" s="410"/>
      <c r="AG31" s="410"/>
      <c r="AH31" s="410"/>
      <c r="AI31" s="410"/>
      <c r="AJ31" s="410"/>
      <c r="AK31" s="410"/>
      <c r="AL31" s="410"/>
      <c r="AM31" s="296">
        <f>SUM(Y31:AL31)</f>
        <v>1</v>
      </c>
    </row>
    <row r="32" spans="1:39" s="283" customFormat="1" ht="15.5" outlineLevel="1">
      <c r="A32" s="505"/>
      <c r="B32" s="294" t="s">
        <v>214</v>
      </c>
      <c r="C32" s="291" t="s">
        <v>163</v>
      </c>
      <c r="D32" s="295"/>
      <c r="E32" s="295"/>
      <c r="F32" s="295"/>
      <c r="G32" s="295"/>
      <c r="H32" s="295"/>
      <c r="I32" s="295"/>
      <c r="J32" s="295"/>
      <c r="K32" s="295">
        <v>1019.4137008364279</v>
      </c>
      <c r="L32" s="295"/>
      <c r="M32" s="295"/>
      <c r="N32" s="468"/>
      <c r="O32" s="295"/>
      <c r="P32" s="295"/>
      <c r="Q32" s="295"/>
      <c r="R32" s="295"/>
      <c r="S32" s="295"/>
      <c r="T32" s="295"/>
      <c r="U32" s="295"/>
      <c r="V32" s="295"/>
      <c r="W32" s="295"/>
      <c r="X32" s="295"/>
      <c r="Y32" s="411">
        <v>1</v>
      </c>
      <c r="Z32" s="411">
        <v>0</v>
      </c>
      <c r="AA32" s="411">
        <v>0</v>
      </c>
      <c r="AB32" s="411">
        <v>0</v>
      </c>
      <c r="AC32" s="411">
        <f t="shared" ref="AC32:AL32" si="3">AC31</f>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5" outlineLevel="1">
      <c r="A33" s="505"/>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5" outlineLevel="1">
      <c r="A34" s="505">
        <v>5</v>
      </c>
      <c r="B34" s="294" t="s">
        <v>5</v>
      </c>
      <c r="C34" s="291" t="s">
        <v>25</v>
      </c>
      <c r="D34" s="295"/>
      <c r="E34" s="295"/>
      <c r="F34" s="295"/>
      <c r="G34" s="295"/>
      <c r="H34" s="295"/>
      <c r="I34" s="295"/>
      <c r="J34" s="295"/>
      <c r="K34" s="295">
        <v>119575.09889143193</v>
      </c>
      <c r="L34" s="295"/>
      <c r="M34" s="295"/>
      <c r="N34" s="291"/>
      <c r="O34" s="295"/>
      <c r="P34" s="295"/>
      <c r="Q34" s="295"/>
      <c r="R34" s="295"/>
      <c r="S34" s="295"/>
      <c r="T34" s="295"/>
      <c r="U34" s="295"/>
      <c r="V34" s="295">
        <v>7.6260277879581722</v>
      </c>
      <c r="W34" s="295"/>
      <c r="X34" s="295"/>
      <c r="Y34" s="410">
        <v>1</v>
      </c>
      <c r="Z34" s="410"/>
      <c r="AA34" s="410"/>
      <c r="AB34" s="410"/>
      <c r="AC34" s="410"/>
      <c r="AD34" s="410"/>
      <c r="AE34" s="410"/>
      <c r="AF34" s="410"/>
      <c r="AG34" s="410"/>
      <c r="AH34" s="410"/>
      <c r="AI34" s="410"/>
      <c r="AJ34" s="410"/>
      <c r="AK34" s="410"/>
      <c r="AL34" s="410"/>
      <c r="AM34" s="296">
        <f>SUM(Y34:AL34)</f>
        <v>1</v>
      </c>
    </row>
    <row r="35" spans="1:39" s="283" customFormat="1" ht="15.5" outlineLevel="1">
      <c r="A35" s="505"/>
      <c r="B35" s="294" t="s">
        <v>214</v>
      </c>
      <c r="C35" s="291" t="s">
        <v>163</v>
      </c>
      <c r="D35" s="295"/>
      <c r="E35" s="295"/>
      <c r="F35" s="295"/>
      <c r="G35" s="295"/>
      <c r="H35" s="295"/>
      <c r="I35" s="295"/>
      <c r="J35" s="295"/>
      <c r="K35" s="295">
        <v>7075.345476799157</v>
      </c>
      <c r="L35" s="295"/>
      <c r="M35" s="295"/>
      <c r="N35" s="468"/>
      <c r="O35" s="295"/>
      <c r="P35" s="295"/>
      <c r="Q35" s="295"/>
      <c r="R35" s="295"/>
      <c r="S35" s="295"/>
      <c r="T35" s="295"/>
      <c r="U35" s="295"/>
      <c r="V35" s="295"/>
      <c r="W35" s="295"/>
      <c r="X35" s="295"/>
      <c r="Y35" s="411">
        <v>1</v>
      </c>
      <c r="Z35" s="411">
        <v>0</v>
      </c>
      <c r="AA35" s="411">
        <v>0</v>
      </c>
      <c r="AB35" s="411">
        <v>0</v>
      </c>
      <c r="AC35" s="411">
        <f t="shared" ref="AC35:AL35" si="4">AC34</f>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5" outlineLevel="1">
      <c r="A36" s="505"/>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5" outlineLevel="1">
      <c r="A37" s="505">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5" outlineLevel="1">
      <c r="A38" s="505"/>
      <c r="B38" s="294" t="s">
        <v>214</v>
      </c>
      <c r="C38" s="291" t="s">
        <v>163</v>
      </c>
      <c r="D38" s="295"/>
      <c r="E38" s="295"/>
      <c r="F38" s="295"/>
      <c r="G38" s="295"/>
      <c r="H38" s="295"/>
      <c r="I38" s="295"/>
      <c r="J38" s="295"/>
      <c r="K38" s="295" t="s">
        <v>718</v>
      </c>
      <c r="L38" s="295"/>
      <c r="M38" s="295"/>
      <c r="N38" s="468"/>
      <c r="O38" s="295"/>
      <c r="P38" s="295"/>
      <c r="Q38" s="295"/>
      <c r="R38" s="295"/>
      <c r="S38" s="295"/>
      <c r="T38" s="295"/>
      <c r="U38" s="295"/>
      <c r="V38" s="295" t="s">
        <v>718</v>
      </c>
      <c r="W38" s="295"/>
      <c r="X38" s="295"/>
      <c r="Y38" s="411">
        <v>0</v>
      </c>
      <c r="Z38" s="411">
        <v>0</v>
      </c>
      <c r="AA38" s="411">
        <v>0</v>
      </c>
      <c r="AB38" s="411">
        <v>0</v>
      </c>
      <c r="AC38" s="411">
        <f t="shared" ref="AC38:AL38" si="5">AC37</f>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5" outlineLevel="1">
      <c r="A39" s="505"/>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5" outlineLevel="1">
      <c r="A40" s="505">
        <v>7</v>
      </c>
      <c r="B40" s="294" t="s">
        <v>42</v>
      </c>
      <c r="C40" s="291" t="s">
        <v>25</v>
      </c>
      <c r="D40" s="295"/>
      <c r="E40" s="295"/>
      <c r="F40" s="295"/>
      <c r="G40" s="295"/>
      <c r="H40" s="295"/>
      <c r="I40" s="295"/>
      <c r="J40" s="295"/>
      <c r="K40" s="295" t="s">
        <v>718</v>
      </c>
      <c r="L40" s="295"/>
      <c r="M40" s="295"/>
      <c r="N40" s="291"/>
      <c r="O40" s="295"/>
      <c r="P40" s="295"/>
      <c r="Q40" s="295"/>
      <c r="R40" s="295"/>
      <c r="S40" s="295"/>
      <c r="T40" s="295"/>
      <c r="U40" s="295"/>
      <c r="V40" s="295" t="s">
        <v>718</v>
      </c>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5" outlineLevel="1">
      <c r="A41" s="505"/>
      <c r="B41" s="294" t="s">
        <v>214</v>
      </c>
      <c r="C41" s="291" t="s">
        <v>163</v>
      </c>
      <c r="D41" s="295"/>
      <c r="E41" s="295"/>
      <c r="F41" s="295"/>
      <c r="G41" s="295"/>
      <c r="H41" s="295"/>
      <c r="I41" s="295"/>
      <c r="J41" s="295"/>
      <c r="K41" s="295" t="s">
        <v>718</v>
      </c>
      <c r="L41" s="295"/>
      <c r="M41" s="295"/>
      <c r="N41" s="291"/>
      <c r="O41" s="295"/>
      <c r="P41" s="295"/>
      <c r="Q41" s="295"/>
      <c r="R41" s="295"/>
      <c r="S41" s="295"/>
      <c r="T41" s="295"/>
      <c r="U41" s="295"/>
      <c r="V41" s="295" t="s">
        <v>718</v>
      </c>
      <c r="W41" s="295"/>
      <c r="X41" s="295"/>
      <c r="Y41" s="411">
        <v>0</v>
      </c>
      <c r="Z41" s="411">
        <v>0</v>
      </c>
      <c r="AA41" s="411">
        <v>0</v>
      </c>
      <c r="AB41" s="411">
        <v>0</v>
      </c>
      <c r="AC41" s="411">
        <f t="shared" ref="AC41:AL41" si="6">AC40</f>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5" outlineLevel="1">
      <c r="A42" s="505"/>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5" outlineLevel="1">
      <c r="A43" s="505">
        <v>8</v>
      </c>
      <c r="B43" s="294" t="s">
        <v>484</v>
      </c>
      <c r="C43" s="291" t="s">
        <v>25</v>
      </c>
      <c r="D43" s="295"/>
      <c r="E43" s="295"/>
      <c r="F43" s="295"/>
      <c r="G43" s="295"/>
      <c r="H43" s="295"/>
      <c r="I43" s="295"/>
      <c r="J43" s="295"/>
      <c r="K43" s="295" t="s">
        <v>718</v>
      </c>
      <c r="L43" s="295"/>
      <c r="M43" s="295"/>
      <c r="N43" s="291"/>
      <c r="O43" s="295"/>
      <c r="P43" s="295"/>
      <c r="Q43" s="295"/>
      <c r="R43" s="295"/>
      <c r="S43" s="295"/>
      <c r="T43" s="295"/>
      <c r="U43" s="295"/>
      <c r="V43" s="295" t="s">
        <v>718</v>
      </c>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5" outlineLevel="1">
      <c r="A44" s="505"/>
      <c r="B44" s="294" t="s">
        <v>214</v>
      </c>
      <c r="C44" s="291" t="s">
        <v>163</v>
      </c>
      <c r="D44" s="295"/>
      <c r="E44" s="295"/>
      <c r="F44" s="295"/>
      <c r="G44" s="295"/>
      <c r="H44" s="295"/>
      <c r="I44" s="295"/>
      <c r="J44" s="295"/>
      <c r="K44" s="295" t="s">
        <v>718</v>
      </c>
      <c r="L44" s="295"/>
      <c r="M44" s="295"/>
      <c r="N44" s="291"/>
      <c r="O44" s="295"/>
      <c r="P44" s="295"/>
      <c r="Q44" s="295"/>
      <c r="R44" s="295"/>
      <c r="S44" s="295"/>
      <c r="T44" s="295"/>
      <c r="U44" s="295"/>
      <c r="V44" s="295" t="s">
        <v>718</v>
      </c>
      <c r="W44" s="295"/>
      <c r="X44" s="295"/>
      <c r="Y44" s="411">
        <v>0</v>
      </c>
      <c r="Z44" s="411">
        <v>0</v>
      </c>
      <c r="AA44" s="411">
        <v>0</v>
      </c>
      <c r="AB44" s="411">
        <v>0</v>
      </c>
      <c r="AC44" s="411">
        <f t="shared" ref="AC44:AL44" si="7">AC43</f>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5" outlineLevel="1">
      <c r="A45" s="505"/>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5" outlineLevel="1">
      <c r="A46" s="505">
        <v>9</v>
      </c>
      <c r="B46" s="294" t="s">
        <v>7</v>
      </c>
      <c r="C46" s="291" t="s">
        <v>25</v>
      </c>
      <c r="D46" s="295"/>
      <c r="E46" s="295"/>
      <c r="F46" s="295"/>
      <c r="G46" s="295"/>
      <c r="H46" s="295"/>
      <c r="I46" s="295"/>
      <c r="J46" s="295"/>
      <c r="K46" s="295" t="s">
        <v>718</v>
      </c>
      <c r="L46" s="295"/>
      <c r="M46" s="295"/>
      <c r="N46" s="291"/>
      <c r="O46" s="295"/>
      <c r="P46" s="295"/>
      <c r="Q46" s="295"/>
      <c r="R46" s="295"/>
      <c r="S46" s="295"/>
      <c r="T46" s="295"/>
      <c r="U46" s="295"/>
      <c r="V46" s="295" t="s">
        <v>718</v>
      </c>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5" outlineLevel="1">
      <c r="A47" s="505"/>
      <c r="B47" s="294" t="s">
        <v>214</v>
      </c>
      <c r="C47" s="291" t="s">
        <v>163</v>
      </c>
      <c r="D47" s="295"/>
      <c r="E47" s="295"/>
      <c r="F47" s="295"/>
      <c r="G47" s="295"/>
      <c r="H47" s="295"/>
      <c r="I47" s="295"/>
      <c r="J47" s="295"/>
      <c r="K47" s="295" t="s">
        <v>718</v>
      </c>
      <c r="L47" s="295"/>
      <c r="M47" s="295"/>
      <c r="N47" s="291"/>
      <c r="O47" s="295"/>
      <c r="P47" s="295"/>
      <c r="Q47" s="295"/>
      <c r="R47" s="295"/>
      <c r="S47" s="295"/>
      <c r="T47" s="295"/>
      <c r="U47" s="295"/>
      <c r="V47" s="295" t="s">
        <v>718</v>
      </c>
      <c r="W47" s="295"/>
      <c r="X47" s="295"/>
      <c r="Y47" s="411">
        <v>0</v>
      </c>
      <c r="Z47" s="411">
        <v>0</v>
      </c>
      <c r="AA47" s="411">
        <v>0</v>
      </c>
      <c r="AB47" s="411">
        <v>0</v>
      </c>
      <c r="AC47" s="411">
        <f t="shared" ref="AC47:AL47" si="8">AC46</f>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5" outlineLevel="1">
      <c r="A48" s="505"/>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5" outlineLevel="1">
      <c r="A49" s="506"/>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5" outlineLevel="1">
      <c r="A50" s="505">
        <v>10</v>
      </c>
      <c r="B50" s="310" t="s">
        <v>22</v>
      </c>
      <c r="C50" s="291" t="s">
        <v>25</v>
      </c>
      <c r="D50" s="295"/>
      <c r="E50" s="295"/>
      <c r="F50" s="295"/>
      <c r="G50" s="295"/>
      <c r="H50" s="295"/>
      <c r="I50" s="295"/>
      <c r="J50" s="295"/>
      <c r="K50" s="295" t="s">
        <v>718</v>
      </c>
      <c r="L50" s="295"/>
      <c r="M50" s="295"/>
      <c r="N50" s="295">
        <v>12</v>
      </c>
      <c r="O50" s="295"/>
      <c r="P50" s="295"/>
      <c r="Q50" s="295"/>
      <c r="R50" s="295"/>
      <c r="S50" s="295"/>
      <c r="T50" s="295"/>
      <c r="U50" s="295"/>
      <c r="V50" s="295" t="s">
        <v>718</v>
      </c>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5" outlineLevel="1">
      <c r="A51" s="505"/>
      <c r="B51" s="294" t="s">
        <v>214</v>
      </c>
      <c r="C51" s="291" t="s">
        <v>163</v>
      </c>
      <c r="D51" s="295"/>
      <c r="E51" s="295"/>
      <c r="F51" s="295"/>
      <c r="G51" s="295"/>
      <c r="H51" s="295"/>
      <c r="I51" s="295"/>
      <c r="J51" s="295"/>
      <c r="K51" s="295" t="s">
        <v>718</v>
      </c>
      <c r="L51" s="295"/>
      <c r="M51" s="295"/>
      <c r="N51" s="295">
        <f>N50</f>
        <v>12</v>
      </c>
      <c r="O51" s="295"/>
      <c r="P51" s="295"/>
      <c r="Q51" s="295"/>
      <c r="R51" s="295"/>
      <c r="S51" s="295"/>
      <c r="T51" s="295"/>
      <c r="U51" s="295"/>
      <c r="V51" s="295" t="s">
        <v>718</v>
      </c>
      <c r="W51" s="295"/>
      <c r="X51" s="295"/>
      <c r="Y51" s="411">
        <v>0</v>
      </c>
      <c r="Z51" s="411">
        <v>0</v>
      </c>
      <c r="AA51" s="411">
        <v>0</v>
      </c>
      <c r="AB51" s="411">
        <v>0</v>
      </c>
      <c r="AC51" s="411">
        <f t="shared" ref="AC51:AL51" si="9">AC50</f>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5" outlineLevel="1">
      <c r="A52" s="505"/>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5" outlineLevel="1">
      <c r="A53" s="505">
        <v>11</v>
      </c>
      <c r="B53" s="314" t="s">
        <v>21</v>
      </c>
      <c r="C53" s="291" t="s">
        <v>25</v>
      </c>
      <c r="D53" s="295"/>
      <c r="E53" s="295"/>
      <c r="F53" s="295"/>
      <c r="G53" s="295"/>
      <c r="H53" s="295"/>
      <c r="I53" s="295"/>
      <c r="J53" s="295"/>
      <c r="K53" s="295">
        <v>87819.115629882566</v>
      </c>
      <c r="L53" s="295"/>
      <c r="M53" s="295"/>
      <c r="N53" s="295">
        <v>12</v>
      </c>
      <c r="O53" s="295"/>
      <c r="P53" s="295"/>
      <c r="Q53" s="295"/>
      <c r="R53" s="295"/>
      <c r="S53" s="295"/>
      <c r="T53" s="295"/>
      <c r="U53" s="295"/>
      <c r="V53" s="295">
        <v>28.211692833054439</v>
      </c>
      <c r="W53" s="295"/>
      <c r="X53" s="295"/>
      <c r="Y53" s="415"/>
      <c r="Z53" s="415">
        <v>1</v>
      </c>
      <c r="AA53" s="415"/>
      <c r="AB53" s="415"/>
      <c r="AC53" s="415"/>
      <c r="AD53" s="415"/>
      <c r="AE53" s="415"/>
      <c r="AF53" s="415"/>
      <c r="AG53" s="415"/>
      <c r="AH53" s="415"/>
      <c r="AI53" s="415"/>
      <c r="AJ53" s="415"/>
      <c r="AK53" s="415"/>
      <c r="AL53" s="415"/>
      <c r="AM53" s="296">
        <f>SUM(Y53:AL53)</f>
        <v>1</v>
      </c>
    </row>
    <row r="54" spans="1:42" s="283" customFormat="1" ht="15.5" outlineLevel="1">
      <c r="A54" s="505"/>
      <c r="B54" s="315" t="s">
        <v>214</v>
      </c>
      <c r="C54" s="291" t="s">
        <v>163</v>
      </c>
      <c r="D54" s="295"/>
      <c r="E54" s="295"/>
      <c r="F54" s="295"/>
      <c r="G54" s="295"/>
      <c r="H54" s="295"/>
      <c r="I54" s="295"/>
      <c r="J54" s="295"/>
      <c r="K54" s="295">
        <v>607.68510311357647</v>
      </c>
      <c r="L54" s="295"/>
      <c r="M54" s="295"/>
      <c r="N54" s="295">
        <f>N53</f>
        <v>12</v>
      </c>
      <c r="O54" s="295"/>
      <c r="P54" s="295"/>
      <c r="Q54" s="295"/>
      <c r="R54" s="295"/>
      <c r="S54" s="295"/>
      <c r="T54" s="295"/>
      <c r="U54" s="295"/>
      <c r="V54" s="295"/>
      <c r="W54" s="295"/>
      <c r="X54" s="295"/>
      <c r="Y54" s="411">
        <v>0</v>
      </c>
      <c r="Z54" s="411">
        <v>1</v>
      </c>
      <c r="AA54" s="411">
        <v>0</v>
      </c>
      <c r="AB54" s="411">
        <v>0</v>
      </c>
      <c r="AC54" s="411">
        <f t="shared" ref="AC54:AL54" si="10">AC53</f>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5" outlineLevel="1">
      <c r="A55" s="505"/>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5" outlineLevel="1">
      <c r="A56" s="505">
        <v>12</v>
      </c>
      <c r="B56" s="314" t="s">
        <v>23</v>
      </c>
      <c r="C56" s="291" t="s">
        <v>25</v>
      </c>
      <c r="D56" s="295"/>
      <c r="E56" s="295"/>
      <c r="F56" s="295"/>
      <c r="G56" s="295"/>
      <c r="H56" s="295"/>
      <c r="I56" s="295"/>
      <c r="J56" s="295"/>
      <c r="K56" s="295" t="s">
        <v>718</v>
      </c>
      <c r="L56" s="295"/>
      <c r="M56" s="295"/>
      <c r="N56" s="295">
        <v>3</v>
      </c>
      <c r="O56" s="295"/>
      <c r="P56" s="295"/>
      <c r="Q56" s="295"/>
      <c r="R56" s="295"/>
      <c r="S56" s="295"/>
      <c r="T56" s="295"/>
      <c r="U56" s="295"/>
      <c r="V56" s="295" t="s">
        <v>718</v>
      </c>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5" outlineLevel="1">
      <c r="A57" s="505"/>
      <c r="B57" s="315" t="s">
        <v>214</v>
      </c>
      <c r="C57" s="291" t="s">
        <v>163</v>
      </c>
      <c r="D57" s="295"/>
      <c r="E57" s="295"/>
      <c r="F57" s="295"/>
      <c r="G57" s="295"/>
      <c r="H57" s="295"/>
      <c r="I57" s="295"/>
      <c r="J57" s="295"/>
      <c r="K57" s="295" t="s">
        <v>718</v>
      </c>
      <c r="L57" s="295"/>
      <c r="M57" s="295"/>
      <c r="N57" s="295">
        <f>N56</f>
        <v>3</v>
      </c>
      <c r="O57" s="295"/>
      <c r="P57" s="295"/>
      <c r="Q57" s="295"/>
      <c r="R57" s="295"/>
      <c r="S57" s="295"/>
      <c r="T57" s="295"/>
      <c r="U57" s="295"/>
      <c r="V57" s="295" t="s">
        <v>718</v>
      </c>
      <c r="W57" s="295"/>
      <c r="X57" s="295"/>
      <c r="Y57" s="411">
        <v>0</v>
      </c>
      <c r="Z57" s="411">
        <v>0</v>
      </c>
      <c r="AA57" s="411">
        <v>0</v>
      </c>
      <c r="AB57" s="411">
        <v>0</v>
      </c>
      <c r="AC57" s="411">
        <f t="shared" ref="AC57:AL57" si="11">AC56</f>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5" outlineLevel="1">
      <c r="A58" s="505"/>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5" outlineLevel="1">
      <c r="A59" s="505">
        <v>13</v>
      </c>
      <c r="B59" s="314" t="s">
        <v>24</v>
      </c>
      <c r="C59" s="291" t="s">
        <v>25</v>
      </c>
      <c r="D59" s="295"/>
      <c r="E59" s="295"/>
      <c r="F59" s="295"/>
      <c r="G59" s="295"/>
      <c r="H59" s="295"/>
      <c r="I59" s="295"/>
      <c r="J59" s="295"/>
      <c r="K59" s="295" t="s">
        <v>718</v>
      </c>
      <c r="L59" s="295"/>
      <c r="M59" s="295"/>
      <c r="N59" s="295">
        <v>12</v>
      </c>
      <c r="O59" s="295"/>
      <c r="P59" s="295"/>
      <c r="Q59" s="295"/>
      <c r="R59" s="295"/>
      <c r="S59" s="295"/>
      <c r="T59" s="295"/>
      <c r="U59" s="295"/>
      <c r="V59" s="295" t="s">
        <v>718</v>
      </c>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5" outlineLevel="1">
      <c r="A60" s="505"/>
      <c r="B60" s="315" t="s">
        <v>214</v>
      </c>
      <c r="C60" s="291" t="s">
        <v>163</v>
      </c>
      <c r="D60" s="295"/>
      <c r="E60" s="295"/>
      <c r="F60" s="295"/>
      <c r="G60" s="295"/>
      <c r="H60" s="295"/>
      <c r="I60" s="295"/>
      <c r="J60" s="295"/>
      <c r="K60" s="295" t="s">
        <v>718</v>
      </c>
      <c r="L60" s="295"/>
      <c r="M60" s="295"/>
      <c r="N60" s="295">
        <f>N59</f>
        <v>12</v>
      </c>
      <c r="O60" s="295"/>
      <c r="P60" s="295"/>
      <c r="Q60" s="295"/>
      <c r="R60" s="295"/>
      <c r="S60" s="295"/>
      <c r="T60" s="295"/>
      <c r="U60" s="295"/>
      <c r="V60" s="295" t="s">
        <v>718</v>
      </c>
      <c r="W60" s="295"/>
      <c r="X60" s="295"/>
      <c r="Y60" s="411">
        <v>0</v>
      </c>
      <c r="Z60" s="411">
        <v>0</v>
      </c>
      <c r="AA60" s="411">
        <v>0</v>
      </c>
      <c r="AB60" s="411">
        <v>0</v>
      </c>
      <c r="AC60" s="411">
        <f t="shared" ref="AC60:AL60" si="12">AC59</f>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5" outlineLevel="1">
      <c r="A61" s="505"/>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5" outlineLevel="1">
      <c r="A62" s="505">
        <v>14</v>
      </c>
      <c r="B62" s="314" t="s">
        <v>20</v>
      </c>
      <c r="C62" s="291" t="s">
        <v>25</v>
      </c>
      <c r="D62" s="295"/>
      <c r="E62" s="295"/>
      <c r="F62" s="295"/>
      <c r="G62" s="295"/>
      <c r="H62" s="295"/>
      <c r="I62" s="295"/>
      <c r="J62" s="295"/>
      <c r="K62" s="295" t="s">
        <v>718</v>
      </c>
      <c r="L62" s="295"/>
      <c r="M62" s="295"/>
      <c r="N62" s="295">
        <v>12</v>
      </c>
      <c r="O62" s="295"/>
      <c r="P62" s="295"/>
      <c r="Q62" s="295"/>
      <c r="R62" s="295"/>
      <c r="S62" s="295"/>
      <c r="T62" s="295"/>
      <c r="U62" s="295"/>
      <c r="V62" s="295" t="s">
        <v>718</v>
      </c>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5" outlineLevel="1">
      <c r="A63" s="505"/>
      <c r="B63" s="315" t="s">
        <v>214</v>
      </c>
      <c r="C63" s="291" t="s">
        <v>163</v>
      </c>
      <c r="D63" s="295"/>
      <c r="E63" s="295"/>
      <c r="F63" s="295"/>
      <c r="G63" s="295"/>
      <c r="H63" s="295"/>
      <c r="I63" s="295"/>
      <c r="J63" s="295"/>
      <c r="K63" s="295" t="s">
        <v>718</v>
      </c>
      <c r="L63" s="295"/>
      <c r="M63" s="295"/>
      <c r="N63" s="295">
        <f>N62</f>
        <v>12</v>
      </c>
      <c r="O63" s="295"/>
      <c r="P63" s="295"/>
      <c r="Q63" s="295"/>
      <c r="R63" s="295"/>
      <c r="S63" s="295"/>
      <c r="T63" s="295"/>
      <c r="U63" s="295"/>
      <c r="V63" s="295" t="s">
        <v>718</v>
      </c>
      <c r="W63" s="295"/>
      <c r="X63" s="295"/>
      <c r="Y63" s="411">
        <v>0</v>
      </c>
      <c r="Z63" s="411">
        <v>0</v>
      </c>
      <c r="AA63" s="411">
        <v>0</v>
      </c>
      <c r="AB63" s="411">
        <v>0</v>
      </c>
      <c r="AC63" s="411">
        <f t="shared" ref="AC63:AL63" si="13">AC62</f>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5" outlineLevel="1">
      <c r="A64" s="505"/>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5" outlineLevel="1">
      <c r="A65" s="505">
        <v>15</v>
      </c>
      <c r="B65" s="314" t="s">
        <v>485</v>
      </c>
      <c r="C65" s="291" t="s">
        <v>25</v>
      </c>
      <c r="D65" s="295"/>
      <c r="E65" s="295"/>
      <c r="F65" s="295"/>
      <c r="G65" s="295"/>
      <c r="H65" s="295"/>
      <c r="I65" s="295"/>
      <c r="J65" s="295"/>
      <c r="K65" s="295" t="s">
        <v>718</v>
      </c>
      <c r="L65" s="295"/>
      <c r="M65" s="295"/>
      <c r="N65" s="291"/>
      <c r="O65" s="295"/>
      <c r="P65" s="295"/>
      <c r="Q65" s="295"/>
      <c r="R65" s="295"/>
      <c r="S65" s="295"/>
      <c r="T65" s="295"/>
      <c r="U65" s="295"/>
      <c r="V65" s="295" t="s">
        <v>718</v>
      </c>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5" outlineLevel="1">
      <c r="A66" s="505"/>
      <c r="B66" s="315" t="s">
        <v>214</v>
      </c>
      <c r="C66" s="291" t="s">
        <v>163</v>
      </c>
      <c r="D66" s="295"/>
      <c r="E66" s="295"/>
      <c r="F66" s="295"/>
      <c r="G66" s="295"/>
      <c r="H66" s="295"/>
      <c r="I66" s="295"/>
      <c r="J66" s="295"/>
      <c r="K66" s="295" t="s">
        <v>718</v>
      </c>
      <c r="L66" s="295"/>
      <c r="M66" s="295"/>
      <c r="N66" s="291"/>
      <c r="O66" s="295"/>
      <c r="P66" s="295"/>
      <c r="Q66" s="295"/>
      <c r="R66" s="295"/>
      <c r="S66" s="295"/>
      <c r="T66" s="295"/>
      <c r="U66" s="295"/>
      <c r="V66" s="295" t="s">
        <v>718</v>
      </c>
      <c r="W66" s="295"/>
      <c r="X66" s="295"/>
      <c r="Y66" s="411">
        <v>0</v>
      </c>
      <c r="Z66" s="411">
        <v>0</v>
      </c>
      <c r="AA66" s="411">
        <v>0</v>
      </c>
      <c r="AB66" s="411">
        <v>0</v>
      </c>
      <c r="AC66" s="411">
        <f t="shared" ref="AC66:AL66" si="14">AC65</f>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5" outlineLevel="1">
      <c r="A67" s="505"/>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1" outlineLevel="1">
      <c r="A68" s="505">
        <v>16</v>
      </c>
      <c r="B68" s="314" t="s">
        <v>486</v>
      </c>
      <c r="C68" s="291" t="s">
        <v>25</v>
      </c>
      <c r="D68" s="295"/>
      <c r="E68" s="295"/>
      <c r="F68" s="295"/>
      <c r="G68" s="295"/>
      <c r="H68" s="295"/>
      <c r="I68" s="295"/>
      <c r="J68" s="295"/>
      <c r="K68" s="295" t="s">
        <v>718</v>
      </c>
      <c r="L68" s="295"/>
      <c r="M68" s="295"/>
      <c r="N68" s="291"/>
      <c r="O68" s="295"/>
      <c r="P68" s="295"/>
      <c r="Q68" s="295"/>
      <c r="R68" s="295"/>
      <c r="S68" s="295"/>
      <c r="T68" s="295"/>
      <c r="U68" s="295"/>
      <c r="V68" s="295" t="s">
        <v>718</v>
      </c>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5" outlineLevel="1">
      <c r="A69" s="505"/>
      <c r="B69" s="315" t="s">
        <v>214</v>
      </c>
      <c r="C69" s="291" t="s">
        <v>163</v>
      </c>
      <c r="D69" s="295"/>
      <c r="E69" s="295"/>
      <c r="F69" s="295"/>
      <c r="G69" s="295"/>
      <c r="H69" s="295"/>
      <c r="I69" s="295"/>
      <c r="J69" s="295"/>
      <c r="K69" s="295" t="s">
        <v>718</v>
      </c>
      <c r="L69" s="295"/>
      <c r="M69" s="295"/>
      <c r="N69" s="291"/>
      <c r="O69" s="295"/>
      <c r="P69" s="295"/>
      <c r="Q69" s="295"/>
      <c r="R69" s="295"/>
      <c r="S69" s="295"/>
      <c r="T69" s="295"/>
      <c r="U69" s="295"/>
      <c r="V69" s="295" t="s">
        <v>718</v>
      </c>
      <c r="W69" s="295"/>
      <c r="X69" s="295"/>
      <c r="Y69" s="411">
        <v>0</v>
      </c>
      <c r="Z69" s="411">
        <v>0</v>
      </c>
      <c r="AA69" s="411">
        <v>0</v>
      </c>
      <c r="AB69" s="411">
        <v>0</v>
      </c>
      <c r="AC69" s="411">
        <f t="shared" ref="AC69:AL69" si="15">AC68</f>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5" outlineLevel="1">
      <c r="A70" s="505"/>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5" outlineLevel="1">
      <c r="A71" s="505">
        <v>17</v>
      </c>
      <c r="B71" s="314" t="s">
        <v>9</v>
      </c>
      <c r="C71" s="291" t="s">
        <v>25</v>
      </c>
      <c r="D71" s="295"/>
      <c r="E71" s="295"/>
      <c r="F71" s="295"/>
      <c r="G71" s="295"/>
      <c r="H71" s="295"/>
      <c r="I71" s="295"/>
      <c r="J71" s="295"/>
      <c r="K71" s="295" t="s">
        <v>718</v>
      </c>
      <c r="L71" s="295"/>
      <c r="M71" s="295"/>
      <c r="N71" s="291"/>
      <c r="O71" s="295"/>
      <c r="P71" s="295"/>
      <c r="Q71" s="295"/>
      <c r="R71" s="295"/>
      <c r="S71" s="295"/>
      <c r="T71" s="295"/>
      <c r="U71" s="295"/>
      <c r="V71" s="295" t="s">
        <v>718</v>
      </c>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5" outlineLevel="1">
      <c r="A72" s="505"/>
      <c r="B72" s="315" t="s">
        <v>214</v>
      </c>
      <c r="C72" s="291" t="s">
        <v>163</v>
      </c>
      <c r="D72" s="295"/>
      <c r="E72" s="295"/>
      <c r="F72" s="295"/>
      <c r="G72" s="295"/>
      <c r="H72" s="295"/>
      <c r="I72" s="295"/>
      <c r="J72" s="295"/>
      <c r="K72" s="295" t="s">
        <v>718</v>
      </c>
      <c r="L72" s="295"/>
      <c r="M72" s="295"/>
      <c r="N72" s="291"/>
      <c r="O72" s="295"/>
      <c r="P72" s="295"/>
      <c r="Q72" s="295"/>
      <c r="R72" s="295"/>
      <c r="S72" s="295"/>
      <c r="T72" s="295"/>
      <c r="U72" s="295"/>
      <c r="V72" s="295" t="s">
        <v>718</v>
      </c>
      <c r="W72" s="295"/>
      <c r="X72" s="295"/>
      <c r="Y72" s="411">
        <v>0</v>
      </c>
      <c r="Z72" s="411">
        <v>0</v>
      </c>
      <c r="AA72" s="411">
        <v>0</v>
      </c>
      <c r="AB72" s="411">
        <v>0</v>
      </c>
      <c r="AC72" s="411">
        <f t="shared" ref="AC72:AL72" si="16">AC71</f>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5" outlineLevel="1">
      <c r="A73" s="505"/>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5" outlineLevel="1">
      <c r="A74" s="506"/>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5" outlineLevel="1">
      <c r="A75" s="505">
        <v>18</v>
      </c>
      <c r="B75" s="315" t="s">
        <v>11</v>
      </c>
      <c r="C75" s="291" t="s">
        <v>25</v>
      </c>
      <c r="D75" s="295"/>
      <c r="E75" s="295"/>
      <c r="F75" s="295"/>
      <c r="G75" s="295"/>
      <c r="H75" s="295"/>
      <c r="I75" s="295"/>
      <c r="J75" s="295"/>
      <c r="K75" s="295" t="s">
        <v>718</v>
      </c>
      <c r="L75" s="295"/>
      <c r="M75" s="295"/>
      <c r="N75" s="295">
        <v>12</v>
      </c>
      <c r="O75" s="295"/>
      <c r="P75" s="295"/>
      <c r="Q75" s="295"/>
      <c r="R75" s="295"/>
      <c r="S75" s="295"/>
      <c r="T75" s="295"/>
      <c r="U75" s="295"/>
      <c r="V75" s="295" t="s">
        <v>718</v>
      </c>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5" outlineLevel="1">
      <c r="A76" s="505"/>
      <c r="B76" s="315" t="s">
        <v>214</v>
      </c>
      <c r="C76" s="291" t="s">
        <v>163</v>
      </c>
      <c r="D76" s="295"/>
      <c r="E76" s="295"/>
      <c r="F76" s="295"/>
      <c r="G76" s="295"/>
      <c r="H76" s="295"/>
      <c r="I76" s="295"/>
      <c r="J76" s="295"/>
      <c r="K76" s="295" t="s">
        <v>718</v>
      </c>
      <c r="L76" s="295"/>
      <c r="M76" s="295"/>
      <c r="N76" s="295">
        <f>N75</f>
        <v>12</v>
      </c>
      <c r="O76" s="295"/>
      <c r="P76" s="295"/>
      <c r="Q76" s="295"/>
      <c r="R76" s="295"/>
      <c r="S76" s="295"/>
      <c r="T76" s="295"/>
      <c r="U76" s="295"/>
      <c r="V76" s="295" t="s">
        <v>718</v>
      </c>
      <c r="W76" s="295"/>
      <c r="X76" s="295"/>
      <c r="Y76" s="411">
        <v>0</v>
      </c>
      <c r="Z76" s="411">
        <v>0</v>
      </c>
      <c r="AA76" s="411">
        <v>0</v>
      </c>
      <c r="AB76" s="411">
        <v>0</v>
      </c>
      <c r="AC76" s="411">
        <f t="shared" ref="AC76:AL76" si="17">AC75</f>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5" outlineLevel="1">
      <c r="A77" s="508"/>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5" outlineLevel="1">
      <c r="A78" s="505">
        <v>19</v>
      </c>
      <c r="B78" s="315" t="s">
        <v>12</v>
      </c>
      <c r="C78" s="291" t="s">
        <v>25</v>
      </c>
      <c r="D78" s="295"/>
      <c r="E78" s="295"/>
      <c r="F78" s="295"/>
      <c r="G78" s="295"/>
      <c r="H78" s="295"/>
      <c r="I78" s="295"/>
      <c r="J78" s="295"/>
      <c r="K78" s="295" t="s">
        <v>718</v>
      </c>
      <c r="L78" s="295"/>
      <c r="M78" s="295"/>
      <c r="N78" s="295">
        <v>12</v>
      </c>
      <c r="O78" s="295"/>
      <c r="P78" s="295"/>
      <c r="Q78" s="295"/>
      <c r="R78" s="295"/>
      <c r="S78" s="295"/>
      <c r="T78" s="295"/>
      <c r="U78" s="295"/>
      <c r="V78" s="295" t="s">
        <v>718</v>
      </c>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5" outlineLevel="1">
      <c r="A79" s="505"/>
      <c r="B79" s="315" t="s">
        <v>214</v>
      </c>
      <c r="C79" s="291" t="s">
        <v>163</v>
      </c>
      <c r="D79" s="295"/>
      <c r="E79" s="295"/>
      <c r="F79" s="295"/>
      <c r="G79" s="295"/>
      <c r="H79" s="295"/>
      <c r="I79" s="295"/>
      <c r="J79" s="295"/>
      <c r="K79" s="295" t="s">
        <v>718</v>
      </c>
      <c r="L79" s="295"/>
      <c r="M79" s="295"/>
      <c r="N79" s="295">
        <f>N78</f>
        <v>12</v>
      </c>
      <c r="O79" s="295"/>
      <c r="P79" s="295"/>
      <c r="Q79" s="295"/>
      <c r="R79" s="295"/>
      <c r="S79" s="295"/>
      <c r="T79" s="295"/>
      <c r="U79" s="295"/>
      <c r="V79" s="295" t="s">
        <v>718</v>
      </c>
      <c r="W79" s="295"/>
      <c r="X79" s="295"/>
      <c r="Y79" s="411">
        <v>0</v>
      </c>
      <c r="Z79" s="411">
        <v>0</v>
      </c>
      <c r="AA79" s="411">
        <v>0</v>
      </c>
      <c r="AB79" s="411">
        <v>0</v>
      </c>
      <c r="AC79" s="411">
        <f t="shared" ref="AC79:AL79" si="18">AC78</f>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5" outlineLevel="1">
      <c r="A80" s="505"/>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5" outlineLevel="1">
      <c r="A81" s="505">
        <v>20</v>
      </c>
      <c r="B81" s="315" t="s">
        <v>13</v>
      </c>
      <c r="C81" s="291" t="s">
        <v>25</v>
      </c>
      <c r="D81" s="295"/>
      <c r="E81" s="295"/>
      <c r="F81" s="295"/>
      <c r="G81" s="295"/>
      <c r="H81" s="295"/>
      <c r="I81" s="295"/>
      <c r="J81" s="295"/>
      <c r="K81" s="295" t="s">
        <v>718</v>
      </c>
      <c r="L81" s="295"/>
      <c r="M81" s="295"/>
      <c r="N81" s="295">
        <v>12</v>
      </c>
      <c r="O81" s="295"/>
      <c r="P81" s="295"/>
      <c r="Q81" s="295"/>
      <c r="R81" s="295"/>
      <c r="S81" s="295"/>
      <c r="T81" s="295"/>
      <c r="U81" s="295"/>
      <c r="V81" s="295" t="s">
        <v>718</v>
      </c>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5" outlineLevel="1">
      <c r="A82" s="505"/>
      <c r="B82" s="315" t="s">
        <v>214</v>
      </c>
      <c r="C82" s="291" t="s">
        <v>163</v>
      </c>
      <c r="D82" s="295"/>
      <c r="E82" s="295"/>
      <c r="F82" s="295"/>
      <c r="G82" s="295"/>
      <c r="H82" s="295"/>
      <c r="I82" s="295"/>
      <c r="J82" s="295"/>
      <c r="K82" s="295" t="s">
        <v>718</v>
      </c>
      <c r="L82" s="295"/>
      <c r="M82" s="295"/>
      <c r="N82" s="295">
        <f>N81</f>
        <v>12</v>
      </c>
      <c r="O82" s="295"/>
      <c r="P82" s="295"/>
      <c r="Q82" s="295"/>
      <c r="R82" s="295"/>
      <c r="S82" s="295"/>
      <c r="T82" s="295"/>
      <c r="U82" s="295"/>
      <c r="V82" s="295" t="s">
        <v>718</v>
      </c>
      <c r="W82" s="295"/>
      <c r="X82" s="295"/>
      <c r="Y82" s="411">
        <v>0</v>
      </c>
      <c r="Z82" s="411">
        <v>0</v>
      </c>
      <c r="AA82" s="411">
        <v>0</v>
      </c>
      <c r="AB82" s="411">
        <v>0</v>
      </c>
      <c r="AC82" s="411">
        <f t="shared" ref="AC82:AL82" si="19">AC81</f>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5" outlineLevel="1">
      <c r="A83" s="505"/>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5" outlineLevel="1">
      <c r="A84" s="505">
        <v>21</v>
      </c>
      <c r="B84" s="315" t="s">
        <v>22</v>
      </c>
      <c r="C84" s="291" t="s">
        <v>25</v>
      </c>
      <c r="D84" s="295"/>
      <c r="E84" s="295"/>
      <c r="F84" s="295"/>
      <c r="G84" s="295"/>
      <c r="H84" s="295"/>
      <c r="I84" s="295"/>
      <c r="J84" s="295"/>
      <c r="K84" s="295">
        <v>1738390.3065567676</v>
      </c>
      <c r="L84" s="295"/>
      <c r="M84" s="295"/>
      <c r="N84" s="295">
        <v>12</v>
      </c>
      <c r="O84" s="295"/>
      <c r="P84" s="295"/>
      <c r="Q84" s="295"/>
      <c r="R84" s="295"/>
      <c r="S84" s="295"/>
      <c r="T84" s="295"/>
      <c r="U84" s="295"/>
      <c r="V84" s="295">
        <v>296.23957694966293</v>
      </c>
      <c r="W84" s="295"/>
      <c r="X84" s="295"/>
      <c r="Y84" s="410"/>
      <c r="Z84" s="415">
        <v>0.3</v>
      </c>
      <c r="AA84" s="415">
        <v>0.65</v>
      </c>
      <c r="AB84" s="415">
        <v>0.05</v>
      </c>
      <c r="AC84" s="415"/>
      <c r="AD84" s="415"/>
      <c r="AE84" s="415"/>
      <c r="AF84" s="415"/>
      <c r="AG84" s="415"/>
      <c r="AH84" s="415"/>
      <c r="AI84" s="415"/>
      <c r="AJ84" s="415"/>
      <c r="AK84" s="415"/>
      <c r="AL84" s="415"/>
      <c r="AM84" s="296">
        <f>SUM(Y84:AL84)</f>
        <v>1</v>
      </c>
    </row>
    <row r="85" spans="1:39" s="283" customFormat="1" ht="15.5" outlineLevel="1">
      <c r="A85" s="505"/>
      <c r="B85" s="315" t="s">
        <v>214</v>
      </c>
      <c r="C85" s="291" t="s">
        <v>163</v>
      </c>
      <c r="D85" s="295"/>
      <c r="E85" s="295"/>
      <c r="F85" s="295"/>
      <c r="G85" s="295"/>
      <c r="H85" s="295"/>
      <c r="I85" s="295"/>
      <c r="J85" s="295"/>
      <c r="K85" s="295" t="s">
        <v>718</v>
      </c>
      <c r="L85" s="295"/>
      <c r="M85" s="295"/>
      <c r="N85" s="295">
        <f>N84</f>
        <v>12</v>
      </c>
      <c r="O85" s="295"/>
      <c r="P85" s="295"/>
      <c r="Q85" s="295"/>
      <c r="R85" s="295"/>
      <c r="S85" s="295"/>
      <c r="T85" s="295"/>
      <c r="U85" s="295"/>
      <c r="V85" s="295" t="s">
        <v>718</v>
      </c>
      <c r="W85" s="295"/>
      <c r="X85" s="295"/>
      <c r="Y85" s="411">
        <v>0</v>
      </c>
      <c r="Z85" s="411">
        <v>0.3</v>
      </c>
      <c r="AA85" s="411">
        <v>0.65</v>
      </c>
      <c r="AB85" s="411">
        <v>0.05</v>
      </c>
      <c r="AC85" s="411">
        <f t="shared" ref="AC85:AL85" si="20">AC84</f>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5" outlineLevel="1">
      <c r="A86" s="505"/>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5" outlineLevel="1">
      <c r="A87" s="505">
        <v>22</v>
      </c>
      <c r="B87" s="315" t="s">
        <v>9</v>
      </c>
      <c r="C87" s="291" t="s">
        <v>25</v>
      </c>
      <c r="D87" s="295"/>
      <c r="E87" s="295"/>
      <c r="F87" s="295"/>
      <c r="G87" s="295"/>
      <c r="H87" s="295"/>
      <c r="I87" s="295"/>
      <c r="J87" s="295"/>
      <c r="K87" s="295" t="s">
        <v>718</v>
      </c>
      <c r="L87" s="295"/>
      <c r="M87" s="295"/>
      <c r="N87" s="291"/>
      <c r="O87" s="295"/>
      <c r="P87" s="295"/>
      <c r="Q87" s="295"/>
      <c r="R87" s="295"/>
      <c r="S87" s="295"/>
      <c r="T87" s="295"/>
      <c r="U87" s="295"/>
      <c r="V87" s="295" t="s">
        <v>718</v>
      </c>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5" outlineLevel="1">
      <c r="A88" s="505"/>
      <c r="B88" s="315" t="s">
        <v>214</v>
      </c>
      <c r="C88" s="291" t="s">
        <v>163</v>
      </c>
      <c r="D88" s="295"/>
      <c r="E88" s="295"/>
      <c r="F88" s="295"/>
      <c r="G88" s="295"/>
      <c r="H88" s="295"/>
      <c r="I88" s="295"/>
      <c r="J88" s="295"/>
      <c r="K88" s="295" t="s">
        <v>718</v>
      </c>
      <c r="L88" s="295"/>
      <c r="M88" s="295"/>
      <c r="N88" s="291"/>
      <c r="O88" s="295"/>
      <c r="P88" s="295"/>
      <c r="Q88" s="295"/>
      <c r="R88" s="295"/>
      <c r="S88" s="295"/>
      <c r="T88" s="295"/>
      <c r="U88" s="295"/>
      <c r="V88" s="295" t="s">
        <v>718</v>
      </c>
      <c r="W88" s="295"/>
      <c r="X88" s="295"/>
      <c r="Y88" s="411">
        <v>0</v>
      </c>
      <c r="Z88" s="411">
        <v>0</v>
      </c>
      <c r="AA88" s="411">
        <v>0</v>
      </c>
      <c r="AB88" s="411">
        <v>0</v>
      </c>
      <c r="AC88" s="411">
        <f t="shared" ref="AC88:AL88" si="21">AC87</f>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5" outlineLevel="1">
      <c r="A89" s="505"/>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5" outlineLevel="1">
      <c r="A90" s="506"/>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5" outlineLevel="1">
      <c r="A91" s="505">
        <v>23</v>
      </c>
      <c r="B91" s="315" t="s">
        <v>14</v>
      </c>
      <c r="C91" s="291" t="s">
        <v>25</v>
      </c>
      <c r="D91" s="295"/>
      <c r="E91" s="295"/>
      <c r="F91" s="295"/>
      <c r="G91" s="295"/>
      <c r="H91" s="295"/>
      <c r="I91" s="295"/>
      <c r="J91" s="295"/>
      <c r="K91" s="295" t="s">
        <v>718</v>
      </c>
      <c r="L91" s="295"/>
      <c r="M91" s="295"/>
      <c r="N91" s="291"/>
      <c r="O91" s="295"/>
      <c r="P91" s="295"/>
      <c r="Q91" s="295"/>
      <c r="R91" s="295"/>
      <c r="S91" s="295"/>
      <c r="T91" s="295"/>
      <c r="U91" s="295"/>
      <c r="V91" s="295" t="s">
        <v>718</v>
      </c>
      <c r="W91" s="295"/>
      <c r="X91" s="295"/>
      <c r="Y91" s="410">
        <v>1</v>
      </c>
      <c r="Z91" s="410"/>
      <c r="AA91" s="410"/>
      <c r="AB91" s="410"/>
      <c r="AC91" s="410"/>
      <c r="AD91" s="410"/>
      <c r="AE91" s="410"/>
      <c r="AF91" s="410"/>
      <c r="AG91" s="410"/>
      <c r="AH91" s="410"/>
      <c r="AI91" s="410"/>
      <c r="AJ91" s="410"/>
      <c r="AK91" s="410"/>
      <c r="AL91" s="410"/>
      <c r="AM91" s="296">
        <f>SUM(Y91:AL91)</f>
        <v>1</v>
      </c>
    </row>
    <row r="92" spans="1:39" s="283" customFormat="1" ht="15.5" outlineLevel="1">
      <c r="A92" s="505"/>
      <c r="B92" s="315" t="s">
        <v>214</v>
      </c>
      <c r="C92" s="291" t="s">
        <v>163</v>
      </c>
      <c r="D92" s="295"/>
      <c r="E92" s="295"/>
      <c r="F92" s="295"/>
      <c r="G92" s="295"/>
      <c r="H92" s="295"/>
      <c r="I92" s="295"/>
      <c r="J92" s="295"/>
      <c r="K92" s="295">
        <v>963.88087459999997</v>
      </c>
      <c r="L92" s="295"/>
      <c r="M92" s="295"/>
      <c r="N92" s="468"/>
      <c r="O92" s="295"/>
      <c r="P92" s="295"/>
      <c r="Q92" s="295"/>
      <c r="R92" s="295"/>
      <c r="S92" s="295"/>
      <c r="T92" s="295"/>
      <c r="U92" s="295"/>
      <c r="V92" s="295">
        <v>0</v>
      </c>
      <c r="W92" s="295"/>
      <c r="X92" s="295"/>
      <c r="Y92" s="411">
        <v>1</v>
      </c>
      <c r="Z92" s="411">
        <v>0</v>
      </c>
      <c r="AA92" s="411">
        <v>0</v>
      </c>
      <c r="AB92" s="411">
        <v>0</v>
      </c>
      <c r="AC92" s="411">
        <f t="shared" ref="AC92:AL92" si="22">AC91</f>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5" outlineLevel="1">
      <c r="A93" s="505"/>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5" outlineLevel="1">
      <c r="A94" s="506"/>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5" outlineLevel="1">
      <c r="A95" s="505">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5" outlineLevel="1">
      <c r="A96" s="505"/>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v>0</v>
      </c>
      <c r="Z96" s="411">
        <v>0</v>
      </c>
      <c r="AA96" s="411">
        <v>0</v>
      </c>
      <c r="AB96" s="411">
        <v>0</v>
      </c>
      <c r="AC96" s="411">
        <f t="shared" ref="AC96:AL96" si="23">AC95</f>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5" outlineLevel="1">
      <c r="A97" s="505"/>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5" outlineLevel="1">
      <c r="A98" s="505">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5" outlineLevel="1">
      <c r="A99" s="505"/>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v>0</v>
      </c>
      <c r="Z99" s="411">
        <v>0</v>
      </c>
      <c r="AA99" s="411">
        <v>0</v>
      </c>
      <c r="AB99" s="411">
        <v>0</v>
      </c>
      <c r="AC99" s="411">
        <f t="shared" ref="AC99:AL99" si="24">AC98</f>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5" outlineLevel="1">
      <c r="A100" s="505"/>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5" outlineLevel="1">
      <c r="A101" s="506"/>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5" outlineLevel="1">
      <c r="A102" s="505">
        <v>26</v>
      </c>
      <c r="B102" s="321" t="s">
        <v>16</v>
      </c>
      <c r="C102" s="291" t="s">
        <v>25</v>
      </c>
      <c r="D102" s="295"/>
      <c r="E102" s="295"/>
      <c r="F102" s="295"/>
      <c r="G102" s="295"/>
      <c r="H102" s="295"/>
      <c r="I102" s="295"/>
      <c r="J102" s="295"/>
      <c r="K102" s="295">
        <v>455514.21895980003</v>
      </c>
      <c r="L102" s="295"/>
      <c r="M102" s="295"/>
      <c r="N102" s="295">
        <v>12</v>
      </c>
      <c r="O102" s="295"/>
      <c r="P102" s="295"/>
      <c r="Q102" s="295"/>
      <c r="R102" s="295"/>
      <c r="S102" s="295"/>
      <c r="T102" s="295"/>
      <c r="U102" s="295"/>
      <c r="V102" s="295">
        <v>78.392313999999999</v>
      </c>
      <c r="W102" s="295"/>
      <c r="X102" s="295"/>
      <c r="Y102" s="410"/>
      <c r="Z102" s="410">
        <v>0.5</v>
      </c>
      <c r="AA102" s="410">
        <v>0.5</v>
      </c>
      <c r="AB102" s="410"/>
      <c r="AC102" s="410"/>
      <c r="AD102" s="410"/>
      <c r="AE102" s="415"/>
      <c r="AF102" s="415"/>
      <c r="AG102" s="415"/>
      <c r="AH102" s="415"/>
      <c r="AI102" s="415"/>
      <c r="AJ102" s="415"/>
      <c r="AK102" s="415"/>
      <c r="AL102" s="415"/>
      <c r="AM102" s="296">
        <f>SUM(Y102:AL102)</f>
        <v>1</v>
      </c>
    </row>
    <row r="103" spans="1:39" s="283" customFormat="1" ht="15.5" outlineLevel="1">
      <c r="A103" s="505"/>
      <c r="B103" s="315" t="s">
        <v>214</v>
      </c>
      <c r="C103" s="291" t="s">
        <v>163</v>
      </c>
      <c r="D103" s="295"/>
      <c r="E103" s="295"/>
      <c r="F103" s="295"/>
      <c r="G103" s="295"/>
      <c r="H103" s="295"/>
      <c r="I103" s="295"/>
      <c r="J103" s="295"/>
      <c r="K103" s="295" t="s">
        <v>718</v>
      </c>
      <c r="L103" s="295"/>
      <c r="M103" s="295"/>
      <c r="N103" s="295">
        <f>N102</f>
        <v>12</v>
      </c>
      <c r="O103" s="295"/>
      <c r="P103" s="295"/>
      <c r="Q103" s="295"/>
      <c r="R103" s="295"/>
      <c r="S103" s="295"/>
      <c r="T103" s="295"/>
      <c r="U103" s="295"/>
      <c r="V103" s="295" t="s">
        <v>718</v>
      </c>
      <c r="W103" s="295"/>
      <c r="X103" s="295"/>
      <c r="Y103" s="411">
        <v>0</v>
      </c>
      <c r="Z103" s="411">
        <v>0.5</v>
      </c>
      <c r="AA103" s="411">
        <v>0.5</v>
      </c>
      <c r="AB103" s="411">
        <v>0</v>
      </c>
      <c r="AC103" s="411">
        <f t="shared" ref="AC103:AL103" si="25">AC102</f>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5" outlineLevel="1">
      <c r="A104" s="508"/>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5" outlineLevel="1">
      <c r="A105" s="505">
        <v>27</v>
      </c>
      <c r="B105" s="321" t="s">
        <v>17</v>
      </c>
      <c r="C105" s="291" t="s">
        <v>25</v>
      </c>
      <c r="D105" s="295"/>
      <c r="E105" s="295"/>
      <c r="F105" s="295"/>
      <c r="G105" s="295"/>
      <c r="H105" s="295"/>
      <c r="I105" s="295"/>
      <c r="J105" s="295"/>
      <c r="K105" s="295">
        <v>151314.81927754878</v>
      </c>
      <c r="L105" s="295"/>
      <c r="M105" s="295"/>
      <c r="N105" s="295">
        <v>12</v>
      </c>
      <c r="O105" s="295"/>
      <c r="P105" s="295"/>
      <c r="Q105" s="295"/>
      <c r="R105" s="295"/>
      <c r="S105" s="295"/>
      <c r="T105" s="295"/>
      <c r="U105" s="295"/>
      <c r="V105" s="295">
        <v>29.461608114787534</v>
      </c>
      <c r="W105" s="295"/>
      <c r="X105" s="295"/>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5" outlineLevel="1">
      <c r="A106" s="505"/>
      <c r="B106" s="315" t="s">
        <v>214</v>
      </c>
      <c r="C106" s="291" t="s">
        <v>163</v>
      </c>
      <c r="D106" s="295"/>
      <c r="E106" s="295"/>
      <c r="F106" s="295"/>
      <c r="G106" s="295"/>
      <c r="H106" s="295"/>
      <c r="I106" s="295"/>
      <c r="J106" s="295"/>
      <c r="K106" s="295">
        <v>127966.5</v>
      </c>
      <c r="L106" s="295"/>
      <c r="M106" s="295"/>
      <c r="N106" s="295">
        <f>N105</f>
        <v>12</v>
      </c>
      <c r="O106" s="295"/>
      <c r="P106" s="295"/>
      <c r="Q106" s="295"/>
      <c r="R106" s="295"/>
      <c r="S106" s="295"/>
      <c r="T106" s="295"/>
      <c r="U106" s="295"/>
      <c r="V106" s="295">
        <v>29.1</v>
      </c>
      <c r="W106" s="295"/>
      <c r="X106" s="295"/>
      <c r="Y106" s="411">
        <v>0</v>
      </c>
      <c r="Z106" s="411">
        <v>0</v>
      </c>
      <c r="AA106" s="411">
        <v>1</v>
      </c>
      <c r="AB106" s="411">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5" outlineLevel="1">
      <c r="A107" s="508"/>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5" outlineLevel="1">
      <c r="A108" s="505">
        <v>28</v>
      </c>
      <c r="B108" s="321" t="s">
        <v>18</v>
      </c>
      <c r="C108" s="291" t="s">
        <v>25</v>
      </c>
      <c r="D108" s="295"/>
      <c r="E108" s="295"/>
      <c r="F108" s="295"/>
      <c r="G108" s="295"/>
      <c r="H108" s="295"/>
      <c r="I108" s="295"/>
      <c r="J108" s="295"/>
      <c r="K108" s="295" t="s">
        <v>718</v>
      </c>
      <c r="L108" s="295"/>
      <c r="M108" s="295"/>
      <c r="N108" s="295">
        <v>0</v>
      </c>
      <c r="O108" s="295"/>
      <c r="P108" s="295"/>
      <c r="Q108" s="295"/>
      <c r="R108" s="295"/>
      <c r="S108" s="295"/>
      <c r="T108" s="295"/>
      <c r="U108" s="295"/>
      <c r="V108" s="295" t="s">
        <v>718</v>
      </c>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5" outlineLevel="1">
      <c r="A109" s="505"/>
      <c r="B109" s="315" t="s">
        <v>214</v>
      </c>
      <c r="C109" s="291" t="s">
        <v>163</v>
      </c>
      <c r="D109" s="295"/>
      <c r="E109" s="295"/>
      <c r="F109" s="295"/>
      <c r="G109" s="295"/>
      <c r="H109" s="295"/>
      <c r="I109" s="295"/>
      <c r="J109" s="295"/>
      <c r="K109" s="295" t="s">
        <v>718</v>
      </c>
      <c r="L109" s="295"/>
      <c r="M109" s="295"/>
      <c r="N109" s="295">
        <f>N108</f>
        <v>0</v>
      </c>
      <c r="O109" s="295"/>
      <c r="P109" s="295"/>
      <c r="Q109" s="295"/>
      <c r="R109" s="295"/>
      <c r="S109" s="295"/>
      <c r="T109" s="295"/>
      <c r="U109" s="295"/>
      <c r="V109" s="295" t="s">
        <v>718</v>
      </c>
      <c r="W109" s="295"/>
      <c r="X109" s="295"/>
      <c r="Y109" s="411">
        <v>0</v>
      </c>
      <c r="Z109" s="411">
        <v>0</v>
      </c>
      <c r="AA109" s="411">
        <v>0</v>
      </c>
      <c r="AB109" s="411">
        <v>0</v>
      </c>
      <c r="AC109" s="411">
        <f t="shared" ref="AC109:AK109" si="27">AC108</f>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5" outlineLevel="1">
      <c r="A110" s="508"/>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5" outlineLevel="1">
      <c r="A111" s="505">
        <v>29</v>
      </c>
      <c r="B111" s="324" t="s">
        <v>19</v>
      </c>
      <c r="C111" s="291" t="s">
        <v>25</v>
      </c>
      <c r="D111" s="295"/>
      <c r="E111" s="295"/>
      <c r="F111" s="295"/>
      <c r="G111" s="295"/>
      <c r="H111" s="295"/>
      <c r="I111" s="295"/>
      <c r="J111" s="295"/>
      <c r="K111" s="295" t="s">
        <v>718</v>
      </c>
      <c r="L111" s="295"/>
      <c r="M111" s="295"/>
      <c r="N111" s="295">
        <v>0</v>
      </c>
      <c r="O111" s="295"/>
      <c r="P111" s="295"/>
      <c r="Q111" s="295"/>
      <c r="R111" s="295"/>
      <c r="S111" s="295"/>
      <c r="T111" s="295"/>
      <c r="U111" s="295"/>
      <c r="V111" s="295" t="s">
        <v>718</v>
      </c>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5" outlineLevel="1">
      <c r="A112" s="505"/>
      <c r="B112" s="324" t="s">
        <v>214</v>
      </c>
      <c r="C112" s="291" t="s">
        <v>163</v>
      </c>
      <c r="D112" s="295"/>
      <c r="E112" s="295"/>
      <c r="F112" s="295"/>
      <c r="G112" s="295"/>
      <c r="H112" s="295"/>
      <c r="I112" s="295"/>
      <c r="J112" s="295"/>
      <c r="K112" s="295" t="s">
        <v>718</v>
      </c>
      <c r="L112" s="295"/>
      <c r="M112" s="295"/>
      <c r="N112" s="295">
        <f>N111</f>
        <v>0</v>
      </c>
      <c r="O112" s="295"/>
      <c r="P112" s="295"/>
      <c r="Q112" s="295"/>
      <c r="R112" s="295"/>
      <c r="S112" s="295"/>
      <c r="T112" s="295"/>
      <c r="U112" s="295"/>
      <c r="V112" s="295" t="s">
        <v>718</v>
      </c>
      <c r="W112" s="295"/>
      <c r="X112" s="295"/>
      <c r="Y112" s="411">
        <v>0</v>
      </c>
      <c r="Z112" s="411">
        <v>0</v>
      </c>
      <c r="AA112" s="411">
        <v>0</v>
      </c>
      <c r="AB112" s="411">
        <v>0</v>
      </c>
      <c r="AC112" s="411">
        <f t="shared" ref="AC112:AK112" si="28">AC111</f>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1"/>
    </row>
    <row r="113" spans="1:39" s="283" customFormat="1" ht="15.5" outlineLevel="1">
      <c r="A113" s="505"/>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5" outlineLevel="1">
      <c r="A114" s="505">
        <v>30</v>
      </c>
      <c r="B114" s="324" t="s">
        <v>488</v>
      </c>
      <c r="C114" s="291" t="s">
        <v>25</v>
      </c>
      <c r="D114" s="295"/>
      <c r="E114" s="295"/>
      <c r="F114" s="295"/>
      <c r="G114" s="295"/>
      <c r="H114" s="295"/>
      <c r="I114" s="295"/>
      <c r="J114" s="295"/>
      <c r="K114" s="295" t="s">
        <v>718</v>
      </c>
      <c r="L114" s="295"/>
      <c r="M114" s="295"/>
      <c r="N114" s="295">
        <v>0</v>
      </c>
      <c r="O114" s="295"/>
      <c r="P114" s="295"/>
      <c r="Q114" s="295"/>
      <c r="R114" s="295"/>
      <c r="S114" s="295"/>
      <c r="T114" s="295"/>
      <c r="U114" s="295"/>
      <c r="V114" s="295" t="s">
        <v>718</v>
      </c>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5" outlineLevel="1">
      <c r="A115" s="505"/>
      <c r="B115" s="324" t="s">
        <v>214</v>
      </c>
      <c r="C115" s="291" t="s">
        <v>163</v>
      </c>
      <c r="D115" s="295"/>
      <c r="E115" s="295"/>
      <c r="F115" s="295"/>
      <c r="G115" s="295"/>
      <c r="H115" s="295"/>
      <c r="I115" s="295"/>
      <c r="J115" s="295"/>
      <c r="K115" s="295" t="s">
        <v>718</v>
      </c>
      <c r="L115" s="295"/>
      <c r="M115" s="295"/>
      <c r="N115" s="295">
        <f>N114</f>
        <v>0</v>
      </c>
      <c r="O115" s="295"/>
      <c r="P115" s="295"/>
      <c r="Q115" s="295"/>
      <c r="R115" s="295"/>
      <c r="S115" s="295"/>
      <c r="T115" s="295"/>
      <c r="U115" s="295"/>
      <c r="V115" s="295" t="s">
        <v>718</v>
      </c>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1"/>
    </row>
    <row r="116" spans="1:39" s="283" customFormat="1" ht="15.5" outlineLevel="1">
      <c r="A116" s="505"/>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5" outlineLevel="1">
      <c r="A117" s="505"/>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5" outlineLevel="1">
      <c r="A118" s="505">
        <v>31</v>
      </c>
      <c r="B118" s="324" t="s">
        <v>490</v>
      </c>
      <c r="C118" s="291" t="s">
        <v>25</v>
      </c>
      <c r="D118" s="295"/>
      <c r="E118" s="295"/>
      <c r="F118" s="295"/>
      <c r="G118" s="295"/>
      <c r="H118" s="295"/>
      <c r="I118" s="295"/>
      <c r="J118" s="295"/>
      <c r="K118" s="295" t="s">
        <v>718</v>
      </c>
      <c r="L118" s="295"/>
      <c r="M118" s="295"/>
      <c r="N118" s="295">
        <v>0</v>
      </c>
      <c r="O118" s="295"/>
      <c r="P118" s="295"/>
      <c r="Q118" s="295"/>
      <c r="R118" s="295"/>
      <c r="S118" s="295"/>
      <c r="T118" s="295"/>
      <c r="U118" s="295"/>
      <c r="V118" s="295" t="s">
        <v>718</v>
      </c>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5" outlineLevel="1">
      <c r="A119" s="505"/>
      <c r="B119" s="324" t="s">
        <v>214</v>
      </c>
      <c r="C119" s="291" t="s">
        <v>163</v>
      </c>
      <c r="D119" s="295"/>
      <c r="E119" s="295"/>
      <c r="F119" s="295"/>
      <c r="G119" s="295"/>
      <c r="H119" s="295"/>
      <c r="I119" s="295"/>
      <c r="J119" s="295"/>
      <c r="K119" s="295" t="s">
        <v>718</v>
      </c>
      <c r="L119" s="295"/>
      <c r="M119" s="295"/>
      <c r="N119" s="295">
        <f>N118</f>
        <v>0</v>
      </c>
      <c r="O119" s="295"/>
      <c r="P119" s="295"/>
      <c r="Q119" s="295"/>
      <c r="R119" s="295"/>
      <c r="S119" s="295"/>
      <c r="T119" s="295"/>
      <c r="U119" s="295"/>
      <c r="V119" s="295" t="s">
        <v>718</v>
      </c>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1"/>
    </row>
    <row r="120" spans="1:39" s="283" customFormat="1" ht="15.5" outlineLevel="1">
      <c r="A120" s="505"/>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5" outlineLevel="1">
      <c r="A121" s="505">
        <v>32</v>
      </c>
      <c r="B121" s="324" t="s">
        <v>491</v>
      </c>
      <c r="C121" s="291" t="s">
        <v>25</v>
      </c>
      <c r="D121" s="295"/>
      <c r="E121" s="295"/>
      <c r="F121" s="295"/>
      <c r="G121" s="295"/>
      <c r="H121" s="295"/>
      <c r="I121" s="295"/>
      <c r="J121" s="295"/>
      <c r="K121" s="295" t="s">
        <v>718</v>
      </c>
      <c r="L121" s="295"/>
      <c r="M121" s="295"/>
      <c r="N121" s="295">
        <v>0</v>
      </c>
      <c r="O121" s="295"/>
      <c r="P121" s="295"/>
      <c r="Q121" s="295"/>
      <c r="R121" s="295"/>
      <c r="S121" s="295"/>
      <c r="T121" s="295"/>
      <c r="U121" s="295"/>
      <c r="V121" s="295" t="s">
        <v>718</v>
      </c>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5" outlineLevel="1">
      <c r="A122" s="505"/>
      <c r="B122" s="324" t="s">
        <v>214</v>
      </c>
      <c r="C122" s="291" t="s">
        <v>163</v>
      </c>
      <c r="D122" s="295"/>
      <c r="E122" s="295"/>
      <c r="F122" s="295"/>
      <c r="G122" s="295"/>
      <c r="H122" s="295"/>
      <c r="I122" s="295"/>
      <c r="J122" s="295"/>
      <c r="K122" s="295" t="s">
        <v>718</v>
      </c>
      <c r="L122" s="295"/>
      <c r="M122" s="295"/>
      <c r="N122" s="295">
        <f>N121</f>
        <v>0</v>
      </c>
      <c r="O122" s="295"/>
      <c r="P122" s="295"/>
      <c r="Q122" s="295"/>
      <c r="R122" s="295"/>
      <c r="S122" s="295"/>
      <c r="T122" s="295"/>
      <c r="U122" s="295"/>
      <c r="V122" s="295" t="s">
        <v>718</v>
      </c>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1"/>
    </row>
    <row r="123" spans="1:39" s="283" customFormat="1" ht="15.5" outlineLevel="1">
      <c r="A123" s="505"/>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5" outlineLevel="1">
      <c r="A124" s="505">
        <v>33</v>
      </c>
      <c r="B124" s="324" t="s">
        <v>492</v>
      </c>
      <c r="C124" s="291" t="s">
        <v>25</v>
      </c>
      <c r="D124" s="295"/>
      <c r="E124" s="295"/>
      <c r="F124" s="295"/>
      <c r="G124" s="295"/>
      <c r="H124" s="295"/>
      <c r="I124" s="295"/>
      <c r="J124" s="295"/>
      <c r="K124" s="295" t="s">
        <v>718</v>
      </c>
      <c r="L124" s="295"/>
      <c r="M124" s="295"/>
      <c r="N124" s="295">
        <v>12</v>
      </c>
      <c r="O124" s="295"/>
      <c r="P124" s="295"/>
      <c r="Q124" s="295"/>
      <c r="R124" s="295"/>
      <c r="S124" s="295"/>
      <c r="T124" s="295"/>
      <c r="U124" s="295"/>
      <c r="V124" s="295" t="s">
        <v>718</v>
      </c>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5" outlineLevel="1">
      <c r="A125" s="505"/>
      <c r="B125" s="324" t="s">
        <v>214</v>
      </c>
      <c r="C125" s="291" t="s">
        <v>163</v>
      </c>
      <c r="D125" s="295"/>
      <c r="E125" s="295"/>
      <c r="F125" s="295"/>
      <c r="G125" s="295"/>
      <c r="H125" s="295"/>
      <c r="I125" s="295"/>
      <c r="J125" s="295"/>
      <c r="K125" s="295" t="s">
        <v>718</v>
      </c>
      <c r="L125" s="295"/>
      <c r="M125" s="295"/>
      <c r="N125" s="295">
        <f>N124</f>
        <v>12</v>
      </c>
      <c r="O125" s="295"/>
      <c r="P125" s="295"/>
      <c r="Q125" s="295"/>
      <c r="R125" s="295"/>
      <c r="S125" s="295"/>
      <c r="T125" s="295"/>
      <c r="U125" s="295"/>
      <c r="V125" s="295" t="s">
        <v>718</v>
      </c>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1"/>
    </row>
    <row r="126" spans="1:39" s="283" customFormat="1" ht="15.5" outlineLevel="1">
      <c r="A126" s="505"/>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5">
      <c r="A127" s="505"/>
      <c r="B127" s="327" t="s">
        <v>237</v>
      </c>
      <c r="C127" s="328"/>
      <c r="D127" s="328">
        <f>SUM(D22:D125)</f>
        <v>0</v>
      </c>
      <c r="E127" s="328">
        <f t="shared" ref="E127:M127" si="33">SUM(E22:E125)</f>
        <v>0</v>
      </c>
      <c r="F127" s="328">
        <f t="shared" si="33"/>
        <v>0</v>
      </c>
      <c r="G127" s="328">
        <f t="shared" si="33"/>
        <v>0</v>
      </c>
      <c r="H127" s="328">
        <f t="shared" si="33"/>
        <v>0</v>
      </c>
      <c r="I127" s="328">
        <f t="shared" si="33"/>
        <v>0</v>
      </c>
      <c r="J127" s="328">
        <f t="shared" si="33"/>
        <v>0</v>
      </c>
      <c r="K127" s="328">
        <f t="shared" si="33"/>
        <v>3151670.1931202235</v>
      </c>
      <c r="L127" s="328">
        <f t="shared" si="33"/>
        <v>0</v>
      </c>
      <c r="M127" s="328">
        <f t="shared" si="33"/>
        <v>0</v>
      </c>
      <c r="N127" s="328"/>
      <c r="O127" s="328">
        <f>SUM(O22:O125)</f>
        <v>0</v>
      </c>
      <c r="P127" s="328">
        <f t="shared" ref="P127:X127" si="34">SUM(P22:P125)</f>
        <v>0</v>
      </c>
      <c r="Q127" s="328">
        <f t="shared" si="34"/>
        <v>0</v>
      </c>
      <c r="R127" s="328">
        <f t="shared" si="34"/>
        <v>0</v>
      </c>
      <c r="S127" s="328">
        <f t="shared" si="34"/>
        <v>0</v>
      </c>
      <c r="T127" s="328">
        <f t="shared" si="34"/>
        <v>0</v>
      </c>
      <c r="U127" s="328">
        <f t="shared" si="34"/>
        <v>0</v>
      </c>
      <c r="V127" s="328">
        <f t="shared" si="34"/>
        <v>682.74581386566797</v>
      </c>
      <c r="W127" s="328">
        <f t="shared" si="34"/>
        <v>0</v>
      </c>
      <c r="X127" s="328">
        <f t="shared" si="34"/>
        <v>0</v>
      </c>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5">
      <c r="A128" s="505"/>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5">
      <c r="A129" s="507"/>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5">
      <c r="A130" s="504"/>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1.43E-2</v>
      </c>
      <c r="Z130" s="341">
        <f>HLOOKUP(Z$20,'3.  Distribution Rates'!$C$122:$P$133,3,FALSE)</f>
        <v>1.9099999999999999E-2</v>
      </c>
      <c r="AA130" s="341">
        <f>HLOOKUP(AA$20,'3.  Distribution Rates'!$C$122:$P$133,3,FALSE)</f>
        <v>4.58</v>
      </c>
      <c r="AB130" s="341">
        <f>HLOOKUP(AB$20,'3.  Distribution Rates'!$C$122:$P$133,3,FALSE)</f>
        <v>4.7081</v>
      </c>
      <c r="AC130" s="341">
        <f>HLOOKUP(AC$20,'3.  Distribution Rates'!$C$122:$P$133,3,FALSE)</f>
        <v>15.208500000000001</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5">
      <c r="A131" s="507"/>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5">Y127*Y130</f>
        <v>0</v>
      </c>
      <c r="Z131" s="346">
        <f t="shared" si="35"/>
        <v>0</v>
      </c>
      <c r="AA131" s="347">
        <f t="shared" si="35"/>
        <v>0</v>
      </c>
      <c r="AB131" s="347">
        <f t="shared" si="35"/>
        <v>0</v>
      </c>
      <c r="AC131" s="347">
        <f t="shared" si="35"/>
        <v>0</v>
      </c>
      <c r="AD131" s="347">
        <f t="shared" si="35"/>
        <v>0</v>
      </c>
      <c r="AE131" s="347">
        <f>AE127*AE130</f>
        <v>0</v>
      </c>
      <c r="AF131" s="347">
        <f t="shared" ref="AF131:AL131" si="36">AF127*AF130</f>
        <v>0</v>
      </c>
      <c r="AG131" s="347">
        <f t="shared" si="36"/>
        <v>0</v>
      </c>
      <c r="AH131" s="347">
        <f t="shared" si="36"/>
        <v>0</v>
      </c>
      <c r="AI131" s="347">
        <f t="shared" si="36"/>
        <v>0</v>
      </c>
      <c r="AJ131" s="347">
        <f t="shared" si="36"/>
        <v>0</v>
      </c>
      <c r="AK131" s="347">
        <f t="shared" si="36"/>
        <v>0</v>
      </c>
      <c r="AL131" s="347">
        <f t="shared" si="36"/>
        <v>0</v>
      </c>
      <c r="AM131" s="407">
        <f>SUM(Y131:AL131)</f>
        <v>0</v>
      </c>
    </row>
    <row r="132" spans="1:40" s="303" customFormat="1" ht="15.5">
      <c r="A132" s="507"/>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7">Y128*Y130</f>
        <v>0</v>
      </c>
      <c r="Z132" s="347">
        <f t="shared" si="37"/>
        <v>0</v>
      </c>
      <c r="AA132" s="347">
        <f t="shared" si="37"/>
        <v>0</v>
      </c>
      <c r="AB132" s="347">
        <f t="shared" si="37"/>
        <v>0</v>
      </c>
      <c r="AC132" s="347">
        <f t="shared" si="37"/>
        <v>0</v>
      </c>
      <c r="AD132" s="347">
        <f t="shared" si="37"/>
        <v>0</v>
      </c>
      <c r="AE132" s="347">
        <f>AE128*AE130</f>
        <v>0</v>
      </c>
      <c r="AF132" s="347">
        <f t="shared" ref="AF132:AL132" si="38">AF128*AF130</f>
        <v>0</v>
      </c>
      <c r="AG132" s="347">
        <f t="shared" si="38"/>
        <v>0</v>
      </c>
      <c r="AH132" s="347">
        <f t="shared" si="38"/>
        <v>0</v>
      </c>
      <c r="AI132" s="347">
        <f t="shared" si="38"/>
        <v>0</v>
      </c>
      <c r="AJ132" s="347">
        <f t="shared" si="38"/>
        <v>0</v>
      </c>
      <c r="AK132" s="347">
        <f t="shared" si="38"/>
        <v>0</v>
      </c>
      <c r="AL132" s="347">
        <f t="shared" si="38"/>
        <v>0</v>
      </c>
      <c r="AM132" s="407">
        <f>SUM(Y132:AL132)</f>
        <v>0</v>
      </c>
    </row>
    <row r="133" spans="1:40" s="350" customFormat="1" ht="17.25" customHeight="1">
      <c r="A133" s="509"/>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4"/>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5">
      <c r="A135" s="505"/>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5">
      <c r="A136" s="505"/>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5">
      <c r="A137" s="505"/>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5">
      <c r="A138" s="505"/>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5">
      <c r="A139" s="505"/>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5">
      <c r="A140" s="505"/>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5">
      <c r="A141" s="505"/>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590057.54759311152</v>
      </c>
      <c r="Z141" s="291">
        <f>SUMPRODUCT(K22:K125,Z22:Z125)</f>
        <v>837701.00217992638</v>
      </c>
      <c r="AA141" s="291">
        <f>IF(AA21="kW",SUMPRODUCT(N22:N125,V22:V125,AA22:AA125),SUMPRODUCT(K22:K125,AA22:AA125))</f>
        <v>3483.7618815848218</v>
      </c>
      <c r="AB141" s="291">
        <f>IF(AB21="kW",SUMPRODUCT(N22:N125,V22:V125,AB22:AB125),SUMPRODUCT(K22:K125,AB22:AB125))</f>
        <v>177.74374616979776</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5">
      <c r="A142" s="505"/>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583</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5">
      <c r="B146" s="280" t="s">
        <v>242</v>
      </c>
      <c r="C146" s="281"/>
      <c r="D146" s="586" t="s">
        <v>525</v>
      </c>
      <c r="F146" s="586"/>
      <c r="O146" s="281"/>
      <c r="Y146" s="270"/>
      <c r="Z146" s="267"/>
      <c r="AA146" s="267"/>
      <c r="AB146" s="267"/>
      <c r="AC146" s="267"/>
      <c r="AD146" s="267"/>
      <c r="AE146" s="267"/>
      <c r="AF146" s="267"/>
      <c r="AG146" s="267"/>
      <c r="AH146" s="267"/>
      <c r="AI146" s="267"/>
      <c r="AJ146" s="267"/>
      <c r="AK146" s="267"/>
      <c r="AL146" s="267"/>
      <c r="AM146" s="282"/>
    </row>
    <row r="147" spans="1:39" ht="34.5" customHeight="1">
      <c r="B147" s="871" t="s">
        <v>211</v>
      </c>
      <c r="C147" s="873" t="s">
        <v>33</v>
      </c>
      <c r="D147" s="284" t="s">
        <v>421</v>
      </c>
      <c r="E147" s="875" t="s">
        <v>209</v>
      </c>
      <c r="F147" s="876"/>
      <c r="G147" s="876"/>
      <c r="H147" s="876"/>
      <c r="I147" s="876"/>
      <c r="J147" s="876"/>
      <c r="K147" s="876"/>
      <c r="L147" s="876"/>
      <c r="M147" s="877"/>
      <c r="N147" s="881" t="s">
        <v>213</v>
      </c>
      <c r="O147" s="284" t="s">
        <v>422</v>
      </c>
      <c r="P147" s="875" t="s">
        <v>212</v>
      </c>
      <c r="Q147" s="876"/>
      <c r="R147" s="876"/>
      <c r="S147" s="876"/>
      <c r="T147" s="876"/>
      <c r="U147" s="876"/>
      <c r="V147" s="876"/>
      <c r="W147" s="876"/>
      <c r="X147" s="877"/>
      <c r="Y147" s="878" t="s">
        <v>243</v>
      </c>
      <c r="Z147" s="879"/>
      <c r="AA147" s="879"/>
      <c r="AB147" s="879"/>
      <c r="AC147" s="879"/>
      <c r="AD147" s="879"/>
      <c r="AE147" s="879"/>
      <c r="AF147" s="879"/>
      <c r="AG147" s="879"/>
      <c r="AH147" s="879"/>
      <c r="AI147" s="879"/>
      <c r="AJ147" s="879"/>
      <c r="AK147" s="879"/>
      <c r="AL147" s="879"/>
      <c r="AM147" s="880"/>
    </row>
    <row r="148" spans="1:39" ht="60.75" customHeight="1">
      <c r="B148" s="872"/>
      <c r="C148" s="874"/>
      <c r="D148" s="285">
        <v>2012</v>
      </c>
      <c r="E148" s="285">
        <v>2013</v>
      </c>
      <c r="F148" s="285">
        <v>2014</v>
      </c>
      <c r="G148" s="285">
        <v>2015</v>
      </c>
      <c r="H148" s="285">
        <v>2016</v>
      </c>
      <c r="I148" s="285">
        <v>2017</v>
      </c>
      <c r="J148" s="285">
        <v>2018</v>
      </c>
      <c r="K148" s="285">
        <v>2019</v>
      </c>
      <c r="L148" s="285">
        <v>2020</v>
      </c>
      <c r="M148" s="285">
        <v>2021</v>
      </c>
      <c r="N148" s="882"/>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 - Thermal Demand Meter</v>
      </c>
      <c r="AB148" s="285" t="str">
        <f>'1.  LRAMVA Summary'!G52</f>
        <v>GS&gt;50 kW - Interval Meter</v>
      </c>
      <c r="AC148" s="285" t="str">
        <f>'1.  LRAMVA Summary'!H52</f>
        <v>Street Lighting</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6"/>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5" outlineLevel="1">
      <c r="A150" s="505">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v>0</v>
      </c>
      <c r="Z151" s="411">
        <v>0</v>
      </c>
      <c r="AA151" s="411">
        <v>0</v>
      </c>
      <c r="AB151" s="411">
        <v>0</v>
      </c>
      <c r="AC151" s="411">
        <f t="shared" ref="AC151:AL151" si="39">AC150</f>
        <v>0</v>
      </c>
      <c r="AD151" s="411">
        <f t="shared" si="39"/>
        <v>0</v>
      </c>
      <c r="AE151" s="411">
        <f t="shared" si="39"/>
        <v>0</v>
      </c>
      <c r="AF151" s="411">
        <f t="shared" si="39"/>
        <v>0</v>
      </c>
      <c r="AG151" s="411">
        <f t="shared" si="39"/>
        <v>0</v>
      </c>
      <c r="AH151" s="411">
        <f t="shared" si="39"/>
        <v>0</v>
      </c>
      <c r="AI151" s="411">
        <f t="shared" si="39"/>
        <v>0</v>
      </c>
      <c r="AJ151" s="411">
        <f t="shared" si="39"/>
        <v>0</v>
      </c>
      <c r="AK151" s="411">
        <f t="shared" si="39"/>
        <v>0</v>
      </c>
      <c r="AL151" s="411">
        <f t="shared" si="39"/>
        <v>0</v>
      </c>
      <c r="AM151" s="501"/>
    </row>
    <row r="152" spans="1:39" ht="15.5" outlineLevel="1">
      <c r="A152" s="507"/>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5" outlineLevel="1">
      <c r="A153" s="505">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5" outlineLevel="1">
      <c r="B154" s="294" t="s">
        <v>244</v>
      </c>
      <c r="C154" s="291" t="s">
        <v>163</v>
      </c>
      <c r="D154" s="295"/>
      <c r="E154" s="295"/>
      <c r="F154" s="295"/>
      <c r="G154" s="295"/>
      <c r="H154" s="295"/>
      <c r="I154" s="295"/>
      <c r="J154" s="295" t="s">
        <v>718</v>
      </c>
      <c r="K154" s="295"/>
      <c r="L154" s="295"/>
      <c r="M154" s="295"/>
      <c r="N154" s="468"/>
      <c r="O154" s="295"/>
      <c r="P154" s="295"/>
      <c r="Q154" s="295"/>
      <c r="R154" s="295"/>
      <c r="S154" s="295"/>
      <c r="T154" s="295"/>
      <c r="U154" s="295" t="s">
        <v>718</v>
      </c>
      <c r="V154" s="295"/>
      <c r="W154" s="295"/>
      <c r="X154" s="295"/>
      <c r="Y154" s="411">
        <v>0</v>
      </c>
      <c r="Z154" s="411">
        <v>0</v>
      </c>
      <c r="AA154" s="411">
        <v>0</v>
      </c>
      <c r="AB154" s="411">
        <v>0</v>
      </c>
      <c r="AC154" s="411">
        <f t="shared" ref="AC154:AL154" si="40">AC153</f>
        <v>0</v>
      </c>
      <c r="AD154" s="411">
        <f t="shared" si="40"/>
        <v>0</v>
      </c>
      <c r="AE154" s="411">
        <f t="shared" si="40"/>
        <v>0</v>
      </c>
      <c r="AF154" s="411">
        <f t="shared" si="40"/>
        <v>0</v>
      </c>
      <c r="AG154" s="411">
        <f t="shared" si="40"/>
        <v>0</v>
      </c>
      <c r="AH154" s="411">
        <f t="shared" si="40"/>
        <v>0</v>
      </c>
      <c r="AI154" s="411">
        <f t="shared" si="40"/>
        <v>0</v>
      </c>
      <c r="AJ154" s="411">
        <f t="shared" si="40"/>
        <v>0</v>
      </c>
      <c r="AK154" s="411">
        <f t="shared" si="40"/>
        <v>0</v>
      </c>
      <c r="AL154" s="411">
        <f t="shared" si="40"/>
        <v>0</v>
      </c>
      <c r="AM154" s="501"/>
    </row>
    <row r="155" spans="1:39" ht="15.5" outlineLevel="1">
      <c r="A155" s="507"/>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5" outlineLevel="1">
      <c r="A156" s="505">
        <v>3</v>
      </c>
      <c r="B156" s="294" t="s">
        <v>3</v>
      </c>
      <c r="C156" s="291" t="s">
        <v>25</v>
      </c>
      <c r="D156" s="295"/>
      <c r="E156" s="295"/>
      <c r="F156" s="295"/>
      <c r="G156" s="295"/>
      <c r="H156" s="295"/>
      <c r="I156" s="295"/>
      <c r="J156" s="295">
        <v>329402.44805685285</v>
      </c>
      <c r="K156" s="295"/>
      <c r="L156" s="295"/>
      <c r="M156" s="295"/>
      <c r="N156" s="291"/>
      <c r="O156" s="295"/>
      <c r="P156" s="295"/>
      <c r="Q156" s="295"/>
      <c r="R156" s="295"/>
      <c r="S156" s="295"/>
      <c r="T156" s="295"/>
      <c r="U156" s="295">
        <v>196.03534226489899</v>
      </c>
      <c r="V156" s="295"/>
      <c r="W156" s="295"/>
      <c r="X156" s="295"/>
      <c r="Y156" s="410">
        <v>1</v>
      </c>
      <c r="Z156" s="410"/>
      <c r="AA156" s="410"/>
      <c r="AB156" s="410"/>
      <c r="AC156" s="410"/>
      <c r="AD156" s="410"/>
      <c r="AE156" s="410"/>
      <c r="AF156" s="410"/>
      <c r="AG156" s="410"/>
      <c r="AH156" s="410"/>
      <c r="AI156" s="410"/>
      <c r="AJ156" s="410"/>
      <c r="AK156" s="410"/>
      <c r="AL156" s="410"/>
      <c r="AM156" s="296">
        <f>SUM(Y156:AL156)</f>
        <v>1</v>
      </c>
    </row>
    <row r="157" spans="1:39" ht="15.5" outlineLevel="1">
      <c r="B157" s="294" t="s">
        <v>244</v>
      </c>
      <c r="C157" s="291" t="s">
        <v>163</v>
      </c>
      <c r="D157" s="295"/>
      <c r="E157" s="295"/>
      <c r="F157" s="295"/>
      <c r="G157" s="295"/>
      <c r="H157" s="295"/>
      <c r="I157" s="295"/>
      <c r="J157" s="295">
        <v>7900.8041168199561</v>
      </c>
      <c r="K157" s="295"/>
      <c r="L157" s="295"/>
      <c r="M157" s="295"/>
      <c r="N157" s="468"/>
      <c r="O157" s="295"/>
      <c r="P157" s="295"/>
      <c r="Q157" s="295"/>
      <c r="R157" s="295"/>
      <c r="S157" s="295"/>
      <c r="T157" s="295"/>
      <c r="U157" s="295">
        <v>4.0127096104148112</v>
      </c>
      <c r="V157" s="295"/>
      <c r="W157" s="295"/>
      <c r="X157" s="295"/>
      <c r="Y157" s="411">
        <v>1</v>
      </c>
      <c r="Z157" s="411">
        <v>0</v>
      </c>
      <c r="AA157" s="411">
        <v>0</v>
      </c>
      <c r="AB157" s="411">
        <v>0</v>
      </c>
      <c r="AC157" s="411">
        <f t="shared" ref="AC157:AL157" si="41">AC156</f>
        <v>0</v>
      </c>
      <c r="AD157" s="411">
        <f t="shared" si="41"/>
        <v>0</v>
      </c>
      <c r="AE157" s="411">
        <f t="shared" si="41"/>
        <v>0</v>
      </c>
      <c r="AF157" s="411">
        <f t="shared" si="41"/>
        <v>0</v>
      </c>
      <c r="AG157" s="411">
        <f t="shared" si="41"/>
        <v>0</v>
      </c>
      <c r="AH157" s="411">
        <f t="shared" si="41"/>
        <v>0</v>
      </c>
      <c r="AI157" s="411">
        <f t="shared" si="41"/>
        <v>0</v>
      </c>
      <c r="AJ157" s="411">
        <f t="shared" si="41"/>
        <v>0</v>
      </c>
      <c r="AK157" s="411">
        <f t="shared" si="41"/>
        <v>0</v>
      </c>
      <c r="AL157" s="411">
        <f t="shared" si="41"/>
        <v>0</v>
      </c>
      <c r="AM157" s="501"/>
    </row>
    <row r="158" spans="1:39" ht="15.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5" outlineLevel="1">
      <c r="A159" s="505">
        <v>4</v>
      </c>
      <c r="B159" s="294" t="s">
        <v>4</v>
      </c>
      <c r="C159" s="291" t="s">
        <v>25</v>
      </c>
      <c r="D159" s="295"/>
      <c r="E159" s="295"/>
      <c r="F159" s="295"/>
      <c r="G159" s="295"/>
      <c r="H159" s="295"/>
      <c r="I159" s="295"/>
      <c r="J159" s="295">
        <v>4284.4437856460436</v>
      </c>
      <c r="K159" s="295"/>
      <c r="L159" s="295"/>
      <c r="M159" s="295"/>
      <c r="N159" s="291"/>
      <c r="O159" s="295"/>
      <c r="P159" s="295"/>
      <c r="Q159" s="295"/>
      <c r="R159" s="295"/>
      <c r="S159" s="295"/>
      <c r="T159" s="295"/>
      <c r="U159" s="295">
        <v>1.2929165620527046</v>
      </c>
      <c r="V159" s="295"/>
      <c r="W159" s="295"/>
      <c r="X159" s="295"/>
      <c r="Y159" s="410">
        <v>1</v>
      </c>
      <c r="Z159" s="410"/>
      <c r="AA159" s="410"/>
      <c r="AB159" s="410"/>
      <c r="AC159" s="410"/>
      <c r="AD159" s="410"/>
      <c r="AE159" s="410"/>
      <c r="AF159" s="410"/>
      <c r="AG159" s="410"/>
      <c r="AH159" s="410"/>
      <c r="AI159" s="410"/>
      <c r="AJ159" s="410"/>
      <c r="AK159" s="410"/>
      <c r="AL159" s="410"/>
      <c r="AM159" s="296">
        <f>SUM(Y159:AL159)</f>
        <v>1</v>
      </c>
    </row>
    <row r="160" spans="1:39" ht="15.5" outlineLevel="1">
      <c r="B160" s="294" t="s">
        <v>244</v>
      </c>
      <c r="C160" s="291" t="s">
        <v>163</v>
      </c>
      <c r="D160" s="295"/>
      <c r="E160" s="295"/>
      <c r="F160" s="295"/>
      <c r="G160" s="295"/>
      <c r="H160" s="295"/>
      <c r="I160" s="295"/>
      <c r="J160" s="295" t="s">
        <v>718</v>
      </c>
      <c r="K160" s="295"/>
      <c r="L160" s="295"/>
      <c r="M160" s="295"/>
      <c r="N160" s="468"/>
      <c r="O160" s="295"/>
      <c r="P160" s="295"/>
      <c r="Q160" s="295"/>
      <c r="R160" s="295"/>
      <c r="S160" s="295"/>
      <c r="T160" s="295"/>
      <c r="U160" s="295" t="s">
        <v>718</v>
      </c>
      <c r="V160" s="295"/>
      <c r="W160" s="295"/>
      <c r="X160" s="295"/>
      <c r="Y160" s="411">
        <v>1</v>
      </c>
      <c r="Z160" s="411">
        <v>0</v>
      </c>
      <c r="AA160" s="411">
        <v>0</v>
      </c>
      <c r="AB160" s="411">
        <v>0</v>
      </c>
      <c r="AC160" s="411">
        <f t="shared" ref="AC160:AL160" si="42">AC159</f>
        <v>0</v>
      </c>
      <c r="AD160" s="411">
        <f t="shared" si="42"/>
        <v>0</v>
      </c>
      <c r="AE160" s="411">
        <f t="shared" si="42"/>
        <v>0</v>
      </c>
      <c r="AF160" s="411">
        <f t="shared" si="42"/>
        <v>0</v>
      </c>
      <c r="AG160" s="411">
        <f t="shared" si="42"/>
        <v>0</v>
      </c>
      <c r="AH160" s="411">
        <f t="shared" si="42"/>
        <v>0</v>
      </c>
      <c r="AI160" s="411">
        <f t="shared" si="42"/>
        <v>0</v>
      </c>
      <c r="AJ160" s="411">
        <f t="shared" si="42"/>
        <v>0</v>
      </c>
      <c r="AK160" s="411">
        <f t="shared" si="42"/>
        <v>0</v>
      </c>
      <c r="AL160" s="411">
        <f t="shared" si="42"/>
        <v>0</v>
      </c>
      <c r="AM160" s="501"/>
    </row>
    <row r="161" spans="1:39" ht="15.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5" outlineLevel="1">
      <c r="A162" s="505">
        <v>5</v>
      </c>
      <c r="B162" s="294" t="s">
        <v>5</v>
      </c>
      <c r="C162" s="291" t="s">
        <v>25</v>
      </c>
      <c r="D162" s="295"/>
      <c r="E162" s="295"/>
      <c r="F162" s="295"/>
      <c r="G162" s="295"/>
      <c r="H162" s="295"/>
      <c r="I162" s="295"/>
      <c r="J162" s="295">
        <v>88217.825754474223</v>
      </c>
      <c r="K162" s="295"/>
      <c r="L162" s="295"/>
      <c r="M162" s="295"/>
      <c r="N162" s="291"/>
      <c r="O162" s="295"/>
      <c r="P162" s="295"/>
      <c r="Q162" s="295"/>
      <c r="R162" s="295"/>
      <c r="S162" s="295"/>
      <c r="T162" s="295"/>
      <c r="U162" s="295">
        <v>5.6697360392609832</v>
      </c>
      <c r="V162" s="295"/>
      <c r="W162" s="295"/>
      <c r="X162" s="295"/>
      <c r="Y162" s="410">
        <v>1</v>
      </c>
      <c r="Z162" s="410"/>
      <c r="AA162" s="410"/>
      <c r="AB162" s="410"/>
      <c r="AC162" s="410"/>
      <c r="AD162" s="410"/>
      <c r="AE162" s="410"/>
      <c r="AF162" s="410"/>
      <c r="AG162" s="410"/>
      <c r="AH162" s="410"/>
      <c r="AI162" s="410"/>
      <c r="AJ162" s="410"/>
      <c r="AK162" s="410"/>
      <c r="AL162" s="410"/>
      <c r="AM162" s="296">
        <f>SUM(Y162:AL162)</f>
        <v>1</v>
      </c>
    </row>
    <row r="163" spans="1:39" ht="15.5" outlineLevel="1">
      <c r="B163" s="294" t="s">
        <v>244</v>
      </c>
      <c r="C163" s="291" t="s">
        <v>163</v>
      </c>
      <c r="D163" s="295"/>
      <c r="E163" s="295"/>
      <c r="F163" s="295"/>
      <c r="G163" s="295"/>
      <c r="H163" s="295"/>
      <c r="I163" s="295"/>
      <c r="J163" s="295" t="s">
        <v>718</v>
      </c>
      <c r="K163" s="295"/>
      <c r="L163" s="295"/>
      <c r="M163" s="295"/>
      <c r="N163" s="468"/>
      <c r="O163" s="295"/>
      <c r="P163" s="295"/>
      <c r="Q163" s="295"/>
      <c r="R163" s="295"/>
      <c r="S163" s="295"/>
      <c r="T163" s="295"/>
      <c r="U163" s="295" t="s">
        <v>718</v>
      </c>
      <c r="V163" s="295"/>
      <c r="W163" s="295"/>
      <c r="X163" s="295"/>
      <c r="Y163" s="411">
        <v>1</v>
      </c>
      <c r="Z163" s="411">
        <v>0</v>
      </c>
      <c r="AA163" s="411">
        <v>0</v>
      </c>
      <c r="AB163" s="411">
        <v>0</v>
      </c>
      <c r="AC163" s="411">
        <f t="shared" ref="AC163:AL163" si="43">AC162</f>
        <v>0</v>
      </c>
      <c r="AD163" s="411">
        <f t="shared" si="43"/>
        <v>0</v>
      </c>
      <c r="AE163" s="411">
        <f t="shared" si="43"/>
        <v>0</v>
      </c>
      <c r="AF163" s="411">
        <f t="shared" si="43"/>
        <v>0</v>
      </c>
      <c r="AG163" s="411">
        <f t="shared" si="43"/>
        <v>0</v>
      </c>
      <c r="AH163" s="411">
        <f t="shared" si="43"/>
        <v>0</v>
      </c>
      <c r="AI163" s="411">
        <f t="shared" si="43"/>
        <v>0</v>
      </c>
      <c r="AJ163" s="411">
        <f t="shared" si="43"/>
        <v>0</v>
      </c>
      <c r="AK163" s="411">
        <f t="shared" si="43"/>
        <v>0</v>
      </c>
      <c r="AL163" s="411">
        <f t="shared" si="43"/>
        <v>0</v>
      </c>
      <c r="AM163" s="501"/>
    </row>
    <row r="164" spans="1:39" ht="15.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5" outlineLevel="1">
      <c r="A165" s="505">
        <v>6</v>
      </c>
      <c r="B165" s="294" t="s">
        <v>6</v>
      </c>
      <c r="C165" s="291" t="s">
        <v>25</v>
      </c>
      <c r="D165" s="295"/>
      <c r="E165" s="295"/>
      <c r="F165" s="295"/>
      <c r="G165" s="295"/>
      <c r="H165" s="295"/>
      <c r="I165" s="295"/>
      <c r="J165" s="295" t="s">
        <v>718</v>
      </c>
      <c r="K165" s="295"/>
      <c r="L165" s="295"/>
      <c r="M165" s="295"/>
      <c r="N165" s="291"/>
      <c r="O165" s="295"/>
      <c r="P165" s="295"/>
      <c r="Q165" s="295"/>
      <c r="R165" s="295"/>
      <c r="S165" s="295"/>
      <c r="T165" s="295"/>
      <c r="U165" s="295" t="s">
        <v>718</v>
      </c>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5" outlineLevel="1">
      <c r="B166" s="294" t="s">
        <v>244</v>
      </c>
      <c r="C166" s="291" t="s">
        <v>163</v>
      </c>
      <c r="D166" s="295"/>
      <c r="E166" s="295"/>
      <c r="F166" s="295"/>
      <c r="G166" s="295"/>
      <c r="H166" s="295"/>
      <c r="I166" s="295"/>
      <c r="J166" s="295" t="s">
        <v>718</v>
      </c>
      <c r="K166" s="295"/>
      <c r="L166" s="295"/>
      <c r="M166" s="295"/>
      <c r="N166" s="468"/>
      <c r="O166" s="295"/>
      <c r="P166" s="295"/>
      <c r="Q166" s="295"/>
      <c r="R166" s="295"/>
      <c r="S166" s="295"/>
      <c r="T166" s="295"/>
      <c r="U166" s="295" t="s">
        <v>718</v>
      </c>
      <c r="V166" s="295"/>
      <c r="W166" s="295"/>
      <c r="X166" s="295"/>
      <c r="Y166" s="411">
        <v>0</v>
      </c>
      <c r="Z166" s="411">
        <v>0</v>
      </c>
      <c r="AA166" s="411">
        <v>0</v>
      </c>
      <c r="AB166" s="411">
        <v>0</v>
      </c>
      <c r="AC166" s="411">
        <f t="shared" ref="AC166:AL166" si="44">AC165</f>
        <v>0</v>
      </c>
      <c r="AD166" s="411">
        <f t="shared" si="44"/>
        <v>0</v>
      </c>
      <c r="AE166" s="411">
        <f t="shared" si="44"/>
        <v>0</v>
      </c>
      <c r="AF166" s="411">
        <f t="shared" si="44"/>
        <v>0</v>
      </c>
      <c r="AG166" s="411">
        <f t="shared" si="44"/>
        <v>0</v>
      </c>
      <c r="AH166" s="411">
        <f t="shared" si="44"/>
        <v>0</v>
      </c>
      <c r="AI166" s="411">
        <f t="shared" si="44"/>
        <v>0</v>
      </c>
      <c r="AJ166" s="411">
        <f t="shared" si="44"/>
        <v>0</v>
      </c>
      <c r="AK166" s="411">
        <f t="shared" si="44"/>
        <v>0</v>
      </c>
      <c r="AL166" s="411">
        <f t="shared" si="44"/>
        <v>0</v>
      </c>
      <c r="AM166" s="501"/>
    </row>
    <row r="167" spans="1:39" ht="15.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5" outlineLevel="1">
      <c r="A168" s="505">
        <v>7</v>
      </c>
      <c r="B168" s="294" t="s">
        <v>42</v>
      </c>
      <c r="C168" s="291" t="s">
        <v>25</v>
      </c>
      <c r="D168" s="295"/>
      <c r="E168" s="295"/>
      <c r="F168" s="295"/>
      <c r="G168" s="295"/>
      <c r="H168" s="295"/>
      <c r="I168" s="295"/>
      <c r="J168" s="295" t="s">
        <v>718</v>
      </c>
      <c r="K168" s="295"/>
      <c r="L168" s="295"/>
      <c r="M168" s="295"/>
      <c r="N168" s="291"/>
      <c r="O168" s="295"/>
      <c r="P168" s="295"/>
      <c r="Q168" s="295"/>
      <c r="R168" s="295"/>
      <c r="S168" s="295"/>
      <c r="T168" s="295"/>
      <c r="U168" s="295" t="s">
        <v>718</v>
      </c>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5" outlineLevel="1">
      <c r="B169" s="294" t="s">
        <v>244</v>
      </c>
      <c r="C169" s="291" t="s">
        <v>163</v>
      </c>
      <c r="D169" s="295"/>
      <c r="E169" s="295"/>
      <c r="F169" s="295"/>
      <c r="G169" s="295"/>
      <c r="H169" s="295"/>
      <c r="I169" s="295"/>
      <c r="J169" s="295" t="s">
        <v>718</v>
      </c>
      <c r="K169" s="295"/>
      <c r="L169" s="295"/>
      <c r="M169" s="295"/>
      <c r="N169" s="291"/>
      <c r="O169" s="295"/>
      <c r="P169" s="295"/>
      <c r="Q169" s="295"/>
      <c r="R169" s="295"/>
      <c r="S169" s="295"/>
      <c r="T169" s="295"/>
      <c r="U169" s="295" t="s">
        <v>718</v>
      </c>
      <c r="V169" s="295"/>
      <c r="W169" s="295"/>
      <c r="X169" s="295"/>
      <c r="Y169" s="411">
        <v>0</v>
      </c>
      <c r="Z169" s="411">
        <v>0</v>
      </c>
      <c r="AA169" s="411">
        <v>0</v>
      </c>
      <c r="AB169" s="411">
        <v>0</v>
      </c>
      <c r="AC169" s="411">
        <f t="shared" ref="AC169:AL169" si="45">AC168</f>
        <v>0</v>
      </c>
      <c r="AD169" s="411">
        <f t="shared" si="45"/>
        <v>0</v>
      </c>
      <c r="AE169" s="411">
        <f t="shared" si="45"/>
        <v>0</v>
      </c>
      <c r="AF169" s="411">
        <f t="shared" si="45"/>
        <v>0</v>
      </c>
      <c r="AG169" s="411">
        <f t="shared" si="45"/>
        <v>0</v>
      </c>
      <c r="AH169" s="411">
        <f t="shared" si="45"/>
        <v>0</v>
      </c>
      <c r="AI169" s="411">
        <f t="shared" si="45"/>
        <v>0</v>
      </c>
      <c r="AJ169" s="411">
        <f t="shared" si="45"/>
        <v>0</v>
      </c>
      <c r="AK169" s="411">
        <f t="shared" si="45"/>
        <v>0</v>
      </c>
      <c r="AL169" s="411">
        <f t="shared" si="45"/>
        <v>0</v>
      </c>
      <c r="AM169" s="501"/>
    </row>
    <row r="170" spans="1:39" ht="15.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5" outlineLevel="1">
      <c r="A171" s="505">
        <v>8</v>
      </c>
      <c r="B171" s="294" t="s">
        <v>484</v>
      </c>
      <c r="C171" s="291" t="s">
        <v>25</v>
      </c>
      <c r="D171" s="295"/>
      <c r="E171" s="295"/>
      <c r="F171" s="295"/>
      <c r="G171" s="295"/>
      <c r="H171" s="295"/>
      <c r="I171" s="295"/>
      <c r="J171" s="295" t="s">
        <v>718</v>
      </c>
      <c r="K171" s="295"/>
      <c r="L171" s="295"/>
      <c r="M171" s="295"/>
      <c r="N171" s="291"/>
      <c r="O171" s="295"/>
      <c r="P171" s="295"/>
      <c r="Q171" s="295"/>
      <c r="R171" s="295"/>
      <c r="S171" s="295"/>
      <c r="T171" s="295"/>
      <c r="U171" s="295" t="s">
        <v>718</v>
      </c>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5" outlineLevel="1">
      <c r="A172" s="505"/>
      <c r="B172" s="294" t="s">
        <v>244</v>
      </c>
      <c r="C172" s="291" t="s">
        <v>163</v>
      </c>
      <c r="D172" s="295"/>
      <c r="E172" s="295"/>
      <c r="F172" s="295"/>
      <c r="G172" s="295"/>
      <c r="H172" s="295"/>
      <c r="I172" s="295"/>
      <c r="J172" s="295" t="s">
        <v>718</v>
      </c>
      <c r="K172" s="295"/>
      <c r="L172" s="295"/>
      <c r="M172" s="295"/>
      <c r="N172" s="291"/>
      <c r="O172" s="295"/>
      <c r="P172" s="295"/>
      <c r="Q172" s="295"/>
      <c r="R172" s="295"/>
      <c r="S172" s="295"/>
      <c r="T172" s="295"/>
      <c r="U172" s="295" t="s">
        <v>718</v>
      </c>
      <c r="V172" s="295"/>
      <c r="W172" s="295"/>
      <c r="X172" s="295"/>
      <c r="Y172" s="411">
        <v>0</v>
      </c>
      <c r="Z172" s="411">
        <v>0</v>
      </c>
      <c r="AA172" s="411">
        <v>0</v>
      </c>
      <c r="AB172" s="411">
        <v>0</v>
      </c>
      <c r="AC172" s="411">
        <f t="shared" ref="AC172:AL172" si="46">AC171</f>
        <v>0</v>
      </c>
      <c r="AD172" s="411">
        <f t="shared" si="46"/>
        <v>0</v>
      </c>
      <c r="AE172" s="411">
        <f t="shared" si="46"/>
        <v>0</v>
      </c>
      <c r="AF172" s="411">
        <f t="shared" si="46"/>
        <v>0</v>
      </c>
      <c r="AG172" s="411">
        <f t="shared" si="46"/>
        <v>0</v>
      </c>
      <c r="AH172" s="411">
        <f t="shared" si="46"/>
        <v>0</v>
      </c>
      <c r="AI172" s="411">
        <f t="shared" si="46"/>
        <v>0</v>
      </c>
      <c r="AJ172" s="411">
        <f t="shared" si="46"/>
        <v>0</v>
      </c>
      <c r="AK172" s="411">
        <f t="shared" si="46"/>
        <v>0</v>
      </c>
      <c r="AL172" s="411">
        <f t="shared" si="46"/>
        <v>0</v>
      </c>
      <c r="AM172" s="501"/>
    </row>
    <row r="173" spans="1:39" s="283" customFormat="1" ht="15.5" outlineLevel="1">
      <c r="A173" s="505"/>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5" outlineLevel="1">
      <c r="A174" s="505">
        <v>9</v>
      </c>
      <c r="B174" s="294" t="s">
        <v>7</v>
      </c>
      <c r="C174" s="291" t="s">
        <v>25</v>
      </c>
      <c r="D174" s="295"/>
      <c r="E174" s="295"/>
      <c r="F174" s="295"/>
      <c r="G174" s="295"/>
      <c r="H174" s="295"/>
      <c r="I174" s="295"/>
      <c r="J174" s="295" t="s">
        <v>718</v>
      </c>
      <c r="K174" s="295"/>
      <c r="L174" s="295"/>
      <c r="M174" s="295"/>
      <c r="N174" s="291"/>
      <c r="O174" s="295"/>
      <c r="P174" s="295"/>
      <c r="Q174" s="295"/>
      <c r="R174" s="295"/>
      <c r="S174" s="295"/>
      <c r="T174" s="295"/>
      <c r="U174" s="295" t="s">
        <v>718</v>
      </c>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5" outlineLevel="1">
      <c r="B175" s="294" t="s">
        <v>244</v>
      </c>
      <c r="C175" s="291" t="s">
        <v>163</v>
      </c>
      <c r="D175" s="295"/>
      <c r="E175" s="295"/>
      <c r="F175" s="295"/>
      <c r="G175" s="295"/>
      <c r="H175" s="295"/>
      <c r="I175" s="295"/>
      <c r="J175" s="295" t="s">
        <v>718</v>
      </c>
      <c r="K175" s="295"/>
      <c r="L175" s="295"/>
      <c r="M175" s="295"/>
      <c r="N175" s="291"/>
      <c r="O175" s="295"/>
      <c r="P175" s="295"/>
      <c r="Q175" s="295"/>
      <c r="R175" s="295"/>
      <c r="S175" s="295"/>
      <c r="T175" s="295"/>
      <c r="U175" s="295" t="s">
        <v>718</v>
      </c>
      <c r="V175" s="295"/>
      <c r="W175" s="295"/>
      <c r="X175" s="295"/>
      <c r="Y175" s="411">
        <v>0</v>
      </c>
      <c r="Z175" s="411">
        <v>0</v>
      </c>
      <c r="AA175" s="411">
        <v>0</v>
      </c>
      <c r="AB175" s="411">
        <v>0</v>
      </c>
      <c r="AC175" s="411">
        <f t="shared" ref="AC175:AL175" si="47">AC174</f>
        <v>0</v>
      </c>
      <c r="AD175" s="411">
        <f t="shared" si="47"/>
        <v>0</v>
      </c>
      <c r="AE175" s="411">
        <f t="shared" si="47"/>
        <v>0</v>
      </c>
      <c r="AF175" s="411">
        <f t="shared" si="47"/>
        <v>0</v>
      </c>
      <c r="AG175" s="411">
        <f t="shared" si="47"/>
        <v>0</v>
      </c>
      <c r="AH175" s="411">
        <f t="shared" si="47"/>
        <v>0</v>
      </c>
      <c r="AI175" s="411">
        <f t="shared" si="47"/>
        <v>0</v>
      </c>
      <c r="AJ175" s="411">
        <f t="shared" si="47"/>
        <v>0</v>
      </c>
      <c r="AK175" s="411">
        <f t="shared" si="47"/>
        <v>0</v>
      </c>
      <c r="AL175" s="411">
        <f t="shared" si="47"/>
        <v>0</v>
      </c>
      <c r="AM175" s="501"/>
    </row>
    <row r="176" spans="1:39" ht="15.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5" outlineLevel="1">
      <c r="A177" s="506"/>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5" outlineLevel="1">
      <c r="A178" s="505">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5"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v>0</v>
      </c>
      <c r="Z179" s="411">
        <v>0</v>
      </c>
      <c r="AA179" s="411">
        <v>0</v>
      </c>
      <c r="AB179" s="411">
        <v>0</v>
      </c>
      <c r="AC179" s="411">
        <f t="shared" ref="AC179:AL179" si="48">AC178</f>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1"/>
    </row>
    <row r="180" spans="1:39" ht="15.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5" outlineLevel="1">
      <c r="A181" s="505">
        <v>11</v>
      </c>
      <c r="B181" s="314" t="s">
        <v>21</v>
      </c>
      <c r="C181" s="291" t="s">
        <v>25</v>
      </c>
      <c r="D181" s="295"/>
      <c r="E181" s="295"/>
      <c r="F181" s="295"/>
      <c r="G181" s="295"/>
      <c r="H181" s="295"/>
      <c r="I181" s="295"/>
      <c r="J181" s="295">
        <v>205740.25369164796</v>
      </c>
      <c r="K181" s="295"/>
      <c r="L181" s="295"/>
      <c r="M181" s="295"/>
      <c r="N181" s="295">
        <v>12</v>
      </c>
      <c r="O181" s="295"/>
      <c r="P181" s="295"/>
      <c r="Q181" s="295"/>
      <c r="R181" s="295"/>
      <c r="S181" s="295"/>
      <c r="T181" s="295"/>
      <c r="U181" s="295">
        <v>50.76648620800502</v>
      </c>
      <c r="V181" s="295"/>
      <c r="W181" s="295"/>
      <c r="X181" s="295"/>
      <c r="Y181" s="415"/>
      <c r="Z181" s="469">
        <v>1</v>
      </c>
      <c r="AA181" s="415"/>
      <c r="AB181" s="415"/>
      <c r="AC181" s="415"/>
      <c r="AD181" s="415"/>
      <c r="AE181" s="415"/>
      <c r="AF181" s="415"/>
      <c r="AG181" s="415"/>
      <c r="AH181" s="415"/>
      <c r="AI181" s="415"/>
      <c r="AJ181" s="415"/>
      <c r="AK181" s="415"/>
      <c r="AL181" s="415"/>
      <c r="AM181" s="296">
        <f>SUM(Y181:AL181)</f>
        <v>1</v>
      </c>
    </row>
    <row r="182" spans="1:39" ht="15.5" outlineLevel="1">
      <c r="B182" s="294" t="s">
        <v>244</v>
      </c>
      <c r="C182" s="291" t="s">
        <v>163</v>
      </c>
      <c r="D182" s="295"/>
      <c r="E182" s="295"/>
      <c r="F182" s="295"/>
      <c r="G182" s="295"/>
      <c r="H182" s="295"/>
      <c r="I182" s="295"/>
      <c r="J182" s="295" t="s">
        <v>718</v>
      </c>
      <c r="K182" s="295"/>
      <c r="L182" s="295"/>
      <c r="M182" s="295"/>
      <c r="N182" s="295">
        <f>N181</f>
        <v>12</v>
      </c>
      <c r="O182" s="295"/>
      <c r="P182" s="295"/>
      <c r="Q182" s="295"/>
      <c r="R182" s="295"/>
      <c r="S182" s="295"/>
      <c r="T182" s="295"/>
      <c r="U182" s="295" t="s">
        <v>718</v>
      </c>
      <c r="V182" s="295"/>
      <c r="W182" s="295"/>
      <c r="X182" s="295"/>
      <c r="Y182" s="411">
        <v>0</v>
      </c>
      <c r="Z182" s="411">
        <v>1</v>
      </c>
      <c r="AA182" s="411">
        <v>0</v>
      </c>
      <c r="AB182" s="411">
        <v>0</v>
      </c>
      <c r="AC182" s="411">
        <f t="shared" ref="AC182:AL182" si="49">AC181</f>
        <v>0</v>
      </c>
      <c r="AD182" s="411">
        <f t="shared" si="49"/>
        <v>0</v>
      </c>
      <c r="AE182" s="411">
        <f t="shared" si="49"/>
        <v>0</v>
      </c>
      <c r="AF182" s="411">
        <f t="shared" si="49"/>
        <v>0</v>
      </c>
      <c r="AG182" s="411">
        <f t="shared" si="49"/>
        <v>0</v>
      </c>
      <c r="AH182" s="411">
        <f t="shared" si="49"/>
        <v>0</v>
      </c>
      <c r="AI182" s="411">
        <f t="shared" si="49"/>
        <v>0</v>
      </c>
      <c r="AJ182" s="411">
        <f t="shared" si="49"/>
        <v>0</v>
      </c>
      <c r="AK182" s="411">
        <f t="shared" si="49"/>
        <v>0</v>
      </c>
      <c r="AL182" s="411">
        <f t="shared" si="49"/>
        <v>0</v>
      </c>
      <c r="AM182" s="501"/>
    </row>
    <row r="183" spans="1:39" ht="15.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5" outlineLevel="1">
      <c r="A184" s="505">
        <v>12</v>
      </c>
      <c r="B184" s="314" t="s">
        <v>23</v>
      </c>
      <c r="C184" s="291" t="s">
        <v>25</v>
      </c>
      <c r="D184" s="295"/>
      <c r="E184" s="295"/>
      <c r="F184" s="295"/>
      <c r="G184" s="295"/>
      <c r="H184" s="295"/>
      <c r="I184" s="295"/>
      <c r="J184" s="295" t="s">
        <v>718</v>
      </c>
      <c r="K184" s="295"/>
      <c r="L184" s="295"/>
      <c r="M184" s="295"/>
      <c r="N184" s="295">
        <v>3</v>
      </c>
      <c r="O184" s="295"/>
      <c r="P184" s="295"/>
      <c r="Q184" s="295"/>
      <c r="R184" s="295"/>
      <c r="S184" s="295"/>
      <c r="T184" s="295"/>
      <c r="U184" s="295" t="s">
        <v>718</v>
      </c>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5" outlineLevel="1">
      <c r="B185" s="294" t="s">
        <v>244</v>
      </c>
      <c r="C185" s="291" t="s">
        <v>163</v>
      </c>
      <c r="D185" s="295"/>
      <c r="E185" s="295"/>
      <c r="F185" s="295"/>
      <c r="G185" s="295"/>
      <c r="H185" s="295"/>
      <c r="I185" s="295"/>
      <c r="J185" s="295" t="s">
        <v>718</v>
      </c>
      <c r="K185" s="295"/>
      <c r="L185" s="295"/>
      <c r="M185" s="295"/>
      <c r="N185" s="295">
        <f>N184</f>
        <v>3</v>
      </c>
      <c r="O185" s="295"/>
      <c r="P185" s="295"/>
      <c r="Q185" s="295"/>
      <c r="R185" s="295"/>
      <c r="S185" s="295"/>
      <c r="T185" s="295"/>
      <c r="U185" s="295" t="s">
        <v>718</v>
      </c>
      <c r="V185" s="295"/>
      <c r="W185" s="295"/>
      <c r="X185" s="295"/>
      <c r="Y185" s="411">
        <v>0</v>
      </c>
      <c r="Z185" s="411">
        <v>0</v>
      </c>
      <c r="AA185" s="411">
        <v>0</v>
      </c>
      <c r="AB185" s="411">
        <v>0</v>
      </c>
      <c r="AC185" s="411">
        <f t="shared" ref="AC185:AL185" si="50">AC184</f>
        <v>0</v>
      </c>
      <c r="AD185" s="411">
        <f t="shared" si="50"/>
        <v>0</v>
      </c>
      <c r="AE185" s="411">
        <f t="shared" si="50"/>
        <v>0</v>
      </c>
      <c r="AF185" s="411">
        <f t="shared" si="50"/>
        <v>0</v>
      </c>
      <c r="AG185" s="411">
        <f t="shared" si="50"/>
        <v>0</v>
      </c>
      <c r="AH185" s="411">
        <f t="shared" si="50"/>
        <v>0</v>
      </c>
      <c r="AI185" s="411">
        <f t="shared" si="50"/>
        <v>0</v>
      </c>
      <c r="AJ185" s="411">
        <f t="shared" si="50"/>
        <v>0</v>
      </c>
      <c r="AK185" s="411">
        <f t="shared" si="50"/>
        <v>0</v>
      </c>
      <c r="AL185" s="411">
        <f t="shared" si="50"/>
        <v>0</v>
      </c>
      <c r="AM185" s="501"/>
    </row>
    <row r="186" spans="1:39" ht="15.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5" outlineLevel="1">
      <c r="A187" s="505">
        <v>13</v>
      </c>
      <c r="B187" s="314" t="s">
        <v>24</v>
      </c>
      <c r="C187" s="291" t="s">
        <v>25</v>
      </c>
      <c r="D187" s="295"/>
      <c r="E187" s="295"/>
      <c r="F187" s="295"/>
      <c r="G187" s="295"/>
      <c r="H187" s="295"/>
      <c r="I187" s="295"/>
      <c r="J187" s="295" t="s">
        <v>718</v>
      </c>
      <c r="K187" s="295"/>
      <c r="L187" s="295"/>
      <c r="M187" s="295"/>
      <c r="N187" s="295">
        <v>12</v>
      </c>
      <c r="O187" s="295"/>
      <c r="P187" s="295"/>
      <c r="Q187" s="295"/>
      <c r="R187" s="295"/>
      <c r="S187" s="295"/>
      <c r="T187" s="295"/>
      <c r="U187" s="295" t="s">
        <v>718</v>
      </c>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5" outlineLevel="1">
      <c r="B188" s="294" t="s">
        <v>244</v>
      </c>
      <c r="C188" s="291" t="s">
        <v>163</v>
      </c>
      <c r="D188" s="295"/>
      <c r="E188" s="295"/>
      <c r="F188" s="295"/>
      <c r="G188" s="295"/>
      <c r="H188" s="295"/>
      <c r="I188" s="295"/>
      <c r="J188" s="295" t="s">
        <v>718</v>
      </c>
      <c r="K188" s="295"/>
      <c r="L188" s="295"/>
      <c r="M188" s="295"/>
      <c r="N188" s="295">
        <f>N187</f>
        <v>12</v>
      </c>
      <c r="O188" s="295"/>
      <c r="P188" s="295"/>
      <c r="Q188" s="295"/>
      <c r="R188" s="295"/>
      <c r="S188" s="295"/>
      <c r="T188" s="295"/>
      <c r="U188" s="295" t="s">
        <v>718</v>
      </c>
      <c r="V188" s="295"/>
      <c r="W188" s="295"/>
      <c r="X188" s="295"/>
      <c r="Y188" s="411">
        <v>0</v>
      </c>
      <c r="Z188" s="411">
        <v>0</v>
      </c>
      <c r="AA188" s="411">
        <v>0</v>
      </c>
      <c r="AB188" s="411">
        <v>0</v>
      </c>
      <c r="AC188" s="411">
        <f t="shared" ref="AC188:AL188" si="51">AC187</f>
        <v>0</v>
      </c>
      <c r="AD188" s="411">
        <f t="shared" si="51"/>
        <v>0</v>
      </c>
      <c r="AE188" s="411">
        <f t="shared" si="51"/>
        <v>0</v>
      </c>
      <c r="AF188" s="411">
        <f t="shared" si="51"/>
        <v>0</v>
      </c>
      <c r="AG188" s="411">
        <f t="shared" si="51"/>
        <v>0</v>
      </c>
      <c r="AH188" s="411">
        <f t="shared" si="51"/>
        <v>0</v>
      </c>
      <c r="AI188" s="411">
        <f t="shared" si="51"/>
        <v>0</v>
      </c>
      <c r="AJ188" s="411">
        <f t="shared" si="51"/>
        <v>0</v>
      </c>
      <c r="AK188" s="411">
        <f t="shared" si="51"/>
        <v>0</v>
      </c>
      <c r="AL188" s="411">
        <f t="shared" si="51"/>
        <v>0</v>
      </c>
      <c r="AM188" s="501"/>
    </row>
    <row r="189" spans="1:39" ht="15.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5" outlineLevel="1">
      <c r="A190" s="505">
        <v>14</v>
      </c>
      <c r="B190" s="314" t="s">
        <v>20</v>
      </c>
      <c r="C190" s="291" t="s">
        <v>25</v>
      </c>
      <c r="D190" s="295"/>
      <c r="E190" s="295"/>
      <c r="F190" s="295"/>
      <c r="G190" s="295"/>
      <c r="H190" s="295"/>
      <c r="I190" s="295"/>
      <c r="J190" s="295" t="s">
        <v>718</v>
      </c>
      <c r="K190" s="295"/>
      <c r="L190" s="295"/>
      <c r="M190" s="295"/>
      <c r="N190" s="295">
        <v>12</v>
      </c>
      <c r="O190" s="295"/>
      <c r="P190" s="295"/>
      <c r="Q190" s="295"/>
      <c r="R190" s="295"/>
      <c r="S190" s="295"/>
      <c r="T190" s="295"/>
      <c r="U190" s="295" t="s">
        <v>718</v>
      </c>
      <c r="V190" s="295"/>
      <c r="W190" s="295"/>
      <c r="X190" s="295"/>
      <c r="Y190" s="415"/>
      <c r="Z190" s="415">
        <v>1</v>
      </c>
      <c r="AA190" s="415"/>
      <c r="AB190" s="415"/>
      <c r="AC190" s="415"/>
      <c r="AD190" s="415"/>
      <c r="AE190" s="415"/>
      <c r="AF190" s="415"/>
      <c r="AG190" s="415"/>
      <c r="AH190" s="415"/>
      <c r="AI190" s="415"/>
      <c r="AJ190" s="415"/>
      <c r="AK190" s="415"/>
      <c r="AL190" s="415"/>
      <c r="AM190" s="296">
        <f>SUM(Y190:AL190)</f>
        <v>1</v>
      </c>
    </row>
    <row r="191" spans="1:39" ht="15.5" outlineLevel="1">
      <c r="B191" s="294" t="s">
        <v>244</v>
      </c>
      <c r="C191" s="291" t="s">
        <v>163</v>
      </c>
      <c r="D191" s="295"/>
      <c r="E191" s="295"/>
      <c r="F191" s="295"/>
      <c r="G191" s="295"/>
      <c r="H191" s="295"/>
      <c r="I191" s="295"/>
      <c r="J191" s="295">
        <v>1772.4534346559999</v>
      </c>
      <c r="K191" s="295"/>
      <c r="L191" s="295"/>
      <c r="M191" s="295"/>
      <c r="N191" s="295">
        <f>N190</f>
        <v>12</v>
      </c>
      <c r="O191" s="295"/>
      <c r="P191" s="295"/>
      <c r="Q191" s="295"/>
      <c r="R191" s="295"/>
      <c r="S191" s="295"/>
      <c r="T191" s="295"/>
      <c r="U191" s="295">
        <v>0.48780215300000002</v>
      </c>
      <c r="V191" s="295"/>
      <c r="W191" s="295"/>
      <c r="X191" s="295"/>
      <c r="Y191" s="411">
        <v>0</v>
      </c>
      <c r="Z191" s="411">
        <v>1</v>
      </c>
      <c r="AA191" s="411">
        <v>0</v>
      </c>
      <c r="AB191" s="411">
        <v>0</v>
      </c>
      <c r="AC191" s="411">
        <f t="shared" ref="AC191:AL191" si="52">AC190</f>
        <v>0</v>
      </c>
      <c r="AD191" s="411">
        <f t="shared" si="52"/>
        <v>0</v>
      </c>
      <c r="AE191" s="411">
        <f t="shared" si="52"/>
        <v>0</v>
      </c>
      <c r="AF191" s="411">
        <f t="shared" si="52"/>
        <v>0</v>
      </c>
      <c r="AG191" s="411">
        <f t="shared" si="52"/>
        <v>0</v>
      </c>
      <c r="AH191" s="411">
        <f t="shared" si="52"/>
        <v>0</v>
      </c>
      <c r="AI191" s="411">
        <f t="shared" si="52"/>
        <v>0</v>
      </c>
      <c r="AJ191" s="411">
        <f t="shared" si="52"/>
        <v>0</v>
      </c>
      <c r="AK191" s="411">
        <f t="shared" si="52"/>
        <v>0</v>
      </c>
      <c r="AL191" s="411">
        <f t="shared" si="52"/>
        <v>0</v>
      </c>
      <c r="AM191" s="501"/>
    </row>
    <row r="192" spans="1:39" ht="15.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5" outlineLevel="1">
      <c r="A193" s="505">
        <v>15</v>
      </c>
      <c r="B193" s="314" t="s">
        <v>485</v>
      </c>
      <c r="C193" s="291" t="s">
        <v>25</v>
      </c>
      <c r="D193" s="295"/>
      <c r="E193" s="295"/>
      <c r="F193" s="295"/>
      <c r="G193" s="295"/>
      <c r="H193" s="295"/>
      <c r="I193" s="295"/>
      <c r="J193" s="295" t="s">
        <v>718</v>
      </c>
      <c r="K193" s="295"/>
      <c r="L193" s="295"/>
      <c r="M193" s="295"/>
      <c r="N193" s="291"/>
      <c r="O193" s="295"/>
      <c r="P193" s="295"/>
      <c r="Q193" s="295"/>
      <c r="R193" s="295"/>
      <c r="S193" s="295"/>
      <c r="T193" s="295"/>
      <c r="U193" s="295" t="s">
        <v>718</v>
      </c>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5" outlineLevel="1">
      <c r="A194" s="505"/>
      <c r="B194" s="315" t="s">
        <v>244</v>
      </c>
      <c r="C194" s="291" t="s">
        <v>163</v>
      </c>
      <c r="D194" s="295"/>
      <c r="E194" s="295"/>
      <c r="F194" s="295"/>
      <c r="G194" s="295"/>
      <c r="H194" s="295"/>
      <c r="I194" s="295"/>
      <c r="J194" s="295" t="s">
        <v>718</v>
      </c>
      <c r="K194" s="295"/>
      <c r="L194" s="295"/>
      <c r="M194" s="295"/>
      <c r="N194" s="291"/>
      <c r="O194" s="295"/>
      <c r="P194" s="295"/>
      <c r="Q194" s="295"/>
      <c r="R194" s="295"/>
      <c r="S194" s="295"/>
      <c r="T194" s="295"/>
      <c r="U194" s="295" t="s">
        <v>718</v>
      </c>
      <c r="V194" s="295"/>
      <c r="W194" s="295"/>
      <c r="X194" s="295"/>
      <c r="Y194" s="411">
        <v>0</v>
      </c>
      <c r="Z194" s="411">
        <v>0</v>
      </c>
      <c r="AA194" s="411">
        <v>0</v>
      </c>
      <c r="AB194" s="411">
        <v>0</v>
      </c>
      <c r="AC194" s="411">
        <f t="shared" ref="AC194:AL194" si="53">AC193</f>
        <v>0</v>
      </c>
      <c r="AD194" s="411">
        <f t="shared" si="53"/>
        <v>0</v>
      </c>
      <c r="AE194" s="411">
        <f t="shared" si="53"/>
        <v>0</v>
      </c>
      <c r="AF194" s="411">
        <f t="shared" si="53"/>
        <v>0</v>
      </c>
      <c r="AG194" s="411">
        <f t="shared" si="53"/>
        <v>0</v>
      </c>
      <c r="AH194" s="411">
        <f t="shared" si="53"/>
        <v>0</v>
      </c>
      <c r="AI194" s="411">
        <f t="shared" si="53"/>
        <v>0</v>
      </c>
      <c r="AJ194" s="411">
        <f t="shared" si="53"/>
        <v>0</v>
      </c>
      <c r="AK194" s="411">
        <f t="shared" si="53"/>
        <v>0</v>
      </c>
      <c r="AL194" s="411">
        <f t="shared" si="53"/>
        <v>0</v>
      </c>
      <c r="AM194" s="501"/>
    </row>
    <row r="195" spans="1:39" s="283" customFormat="1" ht="15.5" outlineLevel="1">
      <c r="A195" s="505"/>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1" outlineLevel="1">
      <c r="A196" s="505">
        <v>16</v>
      </c>
      <c r="B196" s="314" t="s">
        <v>486</v>
      </c>
      <c r="C196" s="291" t="s">
        <v>25</v>
      </c>
      <c r="D196" s="295"/>
      <c r="E196" s="295"/>
      <c r="F196" s="295"/>
      <c r="G196" s="295"/>
      <c r="H196" s="295"/>
      <c r="I196" s="295"/>
      <c r="J196" s="295" t="s">
        <v>718</v>
      </c>
      <c r="K196" s="295"/>
      <c r="L196" s="295"/>
      <c r="M196" s="295"/>
      <c r="N196" s="291"/>
      <c r="O196" s="295"/>
      <c r="P196" s="295"/>
      <c r="Q196" s="295"/>
      <c r="R196" s="295"/>
      <c r="S196" s="295"/>
      <c r="T196" s="295"/>
      <c r="U196" s="295" t="s">
        <v>718</v>
      </c>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5" outlineLevel="1">
      <c r="A197" s="505"/>
      <c r="B197" s="315" t="s">
        <v>244</v>
      </c>
      <c r="C197" s="291" t="s">
        <v>163</v>
      </c>
      <c r="D197" s="295"/>
      <c r="E197" s="295"/>
      <c r="F197" s="295"/>
      <c r="G197" s="295"/>
      <c r="H197" s="295"/>
      <c r="I197" s="295"/>
      <c r="J197" s="295" t="s">
        <v>718</v>
      </c>
      <c r="K197" s="295"/>
      <c r="L197" s="295"/>
      <c r="M197" s="295"/>
      <c r="N197" s="291"/>
      <c r="O197" s="295"/>
      <c r="P197" s="295"/>
      <c r="Q197" s="295"/>
      <c r="R197" s="295"/>
      <c r="S197" s="295"/>
      <c r="T197" s="295"/>
      <c r="U197" s="295" t="s">
        <v>718</v>
      </c>
      <c r="V197" s="295"/>
      <c r="W197" s="295"/>
      <c r="X197" s="295"/>
      <c r="Y197" s="411">
        <v>0</v>
      </c>
      <c r="Z197" s="411">
        <v>0</v>
      </c>
      <c r="AA197" s="411">
        <v>0</v>
      </c>
      <c r="AB197" s="411">
        <v>0</v>
      </c>
      <c r="AC197" s="411">
        <f t="shared" ref="AC197:AL197" si="54">AC196</f>
        <v>0</v>
      </c>
      <c r="AD197" s="411">
        <f t="shared" si="54"/>
        <v>0</v>
      </c>
      <c r="AE197" s="411">
        <f t="shared" si="54"/>
        <v>0</v>
      </c>
      <c r="AF197" s="411">
        <f t="shared" si="54"/>
        <v>0</v>
      </c>
      <c r="AG197" s="411">
        <f t="shared" si="54"/>
        <v>0</v>
      </c>
      <c r="AH197" s="411">
        <f t="shared" si="54"/>
        <v>0</v>
      </c>
      <c r="AI197" s="411">
        <f t="shared" si="54"/>
        <v>0</v>
      </c>
      <c r="AJ197" s="411">
        <f t="shared" si="54"/>
        <v>0</v>
      </c>
      <c r="AK197" s="411">
        <f t="shared" si="54"/>
        <v>0</v>
      </c>
      <c r="AL197" s="411">
        <f t="shared" si="54"/>
        <v>0</v>
      </c>
      <c r="AM197" s="501"/>
    </row>
    <row r="198" spans="1:39" s="283" customFormat="1" ht="15.5" outlineLevel="1">
      <c r="A198" s="505"/>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5" outlineLevel="1">
      <c r="A199" s="505">
        <v>17</v>
      </c>
      <c r="B199" s="314" t="s">
        <v>9</v>
      </c>
      <c r="C199" s="291" t="s">
        <v>25</v>
      </c>
      <c r="D199" s="295"/>
      <c r="E199" s="295"/>
      <c r="F199" s="295"/>
      <c r="G199" s="295"/>
      <c r="H199" s="295"/>
      <c r="I199" s="295"/>
      <c r="J199" s="295" t="s">
        <v>718</v>
      </c>
      <c r="K199" s="295"/>
      <c r="L199" s="295"/>
      <c r="M199" s="295"/>
      <c r="N199" s="291"/>
      <c r="O199" s="295"/>
      <c r="P199" s="295"/>
      <c r="Q199" s="295"/>
      <c r="R199" s="295"/>
      <c r="S199" s="295"/>
      <c r="T199" s="295"/>
      <c r="U199" s="295" t="s">
        <v>718</v>
      </c>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5" outlineLevel="1">
      <c r="B200" s="294" t="s">
        <v>244</v>
      </c>
      <c r="C200" s="291" t="s">
        <v>163</v>
      </c>
      <c r="D200" s="295"/>
      <c r="E200" s="295"/>
      <c r="F200" s="295"/>
      <c r="G200" s="295"/>
      <c r="H200" s="295"/>
      <c r="I200" s="295"/>
      <c r="J200" s="295" t="s">
        <v>718</v>
      </c>
      <c r="K200" s="295"/>
      <c r="L200" s="295"/>
      <c r="M200" s="295"/>
      <c r="N200" s="291"/>
      <c r="O200" s="295"/>
      <c r="P200" s="295"/>
      <c r="Q200" s="295"/>
      <c r="R200" s="295"/>
      <c r="S200" s="295"/>
      <c r="T200" s="295"/>
      <c r="U200" s="295" t="s">
        <v>718</v>
      </c>
      <c r="V200" s="295"/>
      <c r="W200" s="295"/>
      <c r="X200" s="295"/>
      <c r="Y200" s="411">
        <v>0</v>
      </c>
      <c r="Z200" s="411">
        <v>0</v>
      </c>
      <c r="AA200" s="411">
        <v>0</v>
      </c>
      <c r="AB200" s="411">
        <v>0</v>
      </c>
      <c r="AC200" s="411">
        <f t="shared" ref="AC200:AL200" si="55">AC199</f>
        <v>0</v>
      </c>
      <c r="AD200" s="411">
        <f t="shared" si="55"/>
        <v>0</v>
      </c>
      <c r="AE200" s="411">
        <f t="shared" si="55"/>
        <v>0</v>
      </c>
      <c r="AF200" s="411">
        <f t="shared" si="55"/>
        <v>0</v>
      </c>
      <c r="AG200" s="411">
        <f t="shared" si="55"/>
        <v>0</v>
      </c>
      <c r="AH200" s="411">
        <f t="shared" si="55"/>
        <v>0</v>
      </c>
      <c r="AI200" s="411">
        <f t="shared" si="55"/>
        <v>0</v>
      </c>
      <c r="AJ200" s="411">
        <f t="shared" si="55"/>
        <v>0</v>
      </c>
      <c r="AK200" s="411">
        <f t="shared" si="55"/>
        <v>0</v>
      </c>
      <c r="AL200" s="411">
        <f t="shared" si="55"/>
        <v>0</v>
      </c>
      <c r="AM200" s="501"/>
    </row>
    <row r="201" spans="1:39" ht="15.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5" outlineLevel="1">
      <c r="A202" s="506"/>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5" outlineLevel="1">
      <c r="A203" s="505">
        <v>18</v>
      </c>
      <c r="B203" s="315" t="s">
        <v>11</v>
      </c>
      <c r="C203" s="291" t="s">
        <v>25</v>
      </c>
      <c r="D203" s="295"/>
      <c r="E203" s="295"/>
      <c r="F203" s="295"/>
      <c r="G203" s="295"/>
      <c r="H203" s="295"/>
      <c r="I203" s="295"/>
      <c r="J203" s="295" t="s">
        <v>718</v>
      </c>
      <c r="K203" s="295"/>
      <c r="L203" s="295"/>
      <c r="M203" s="295"/>
      <c r="N203" s="295">
        <v>12</v>
      </c>
      <c r="O203" s="295"/>
      <c r="P203" s="295"/>
      <c r="Q203" s="295"/>
      <c r="R203" s="295"/>
      <c r="S203" s="295"/>
      <c r="T203" s="295"/>
      <c r="U203" s="295" t="s">
        <v>718</v>
      </c>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5" outlineLevel="1">
      <c r="B204" s="294" t="s">
        <v>244</v>
      </c>
      <c r="C204" s="291" t="s">
        <v>163</v>
      </c>
      <c r="D204" s="295"/>
      <c r="E204" s="295"/>
      <c r="F204" s="295"/>
      <c r="G204" s="295"/>
      <c r="H204" s="295"/>
      <c r="I204" s="295"/>
      <c r="J204" s="295" t="s">
        <v>718</v>
      </c>
      <c r="K204" s="295"/>
      <c r="L204" s="295"/>
      <c r="M204" s="295"/>
      <c r="N204" s="295">
        <f>N203</f>
        <v>12</v>
      </c>
      <c r="O204" s="295"/>
      <c r="P204" s="295"/>
      <c r="Q204" s="295"/>
      <c r="R204" s="295"/>
      <c r="S204" s="295"/>
      <c r="T204" s="295"/>
      <c r="U204" s="295" t="s">
        <v>718</v>
      </c>
      <c r="V204" s="295"/>
      <c r="W204" s="295"/>
      <c r="X204" s="295"/>
      <c r="Y204" s="411">
        <v>0</v>
      </c>
      <c r="Z204" s="411">
        <v>0</v>
      </c>
      <c r="AA204" s="411">
        <v>0</v>
      </c>
      <c r="AB204" s="411">
        <v>0</v>
      </c>
      <c r="AC204" s="411">
        <f t="shared" ref="AC204:AL204" si="56">AC203</f>
        <v>0</v>
      </c>
      <c r="AD204" s="411">
        <f t="shared" si="56"/>
        <v>0</v>
      </c>
      <c r="AE204" s="411">
        <f t="shared" si="56"/>
        <v>0</v>
      </c>
      <c r="AF204" s="411">
        <f t="shared" si="56"/>
        <v>0</v>
      </c>
      <c r="AG204" s="411">
        <f t="shared" si="56"/>
        <v>0</v>
      </c>
      <c r="AH204" s="411">
        <f t="shared" si="56"/>
        <v>0</v>
      </c>
      <c r="AI204" s="411">
        <f t="shared" si="56"/>
        <v>0</v>
      </c>
      <c r="AJ204" s="411">
        <f t="shared" si="56"/>
        <v>0</v>
      </c>
      <c r="AK204" s="411">
        <f t="shared" si="56"/>
        <v>0</v>
      </c>
      <c r="AL204" s="411">
        <f t="shared" si="56"/>
        <v>0</v>
      </c>
      <c r="AM204" s="501"/>
    </row>
    <row r="205" spans="1:39" ht="15.5" outlineLevel="1">
      <c r="A205" s="508"/>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5" outlineLevel="1">
      <c r="A206" s="505">
        <v>19</v>
      </c>
      <c r="B206" s="315" t="s">
        <v>12</v>
      </c>
      <c r="C206" s="291" t="s">
        <v>25</v>
      </c>
      <c r="D206" s="295"/>
      <c r="E206" s="295"/>
      <c r="F206" s="295"/>
      <c r="G206" s="295"/>
      <c r="H206" s="295"/>
      <c r="I206" s="295"/>
      <c r="J206" s="295" t="s">
        <v>718</v>
      </c>
      <c r="K206" s="295"/>
      <c r="L206" s="295"/>
      <c r="M206" s="295"/>
      <c r="N206" s="295">
        <v>12</v>
      </c>
      <c r="O206" s="295"/>
      <c r="P206" s="295"/>
      <c r="Q206" s="295"/>
      <c r="R206" s="295"/>
      <c r="S206" s="295"/>
      <c r="T206" s="295"/>
      <c r="U206" s="295" t="s">
        <v>718</v>
      </c>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5" outlineLevel="1">
      <c r="B207" s="294" t="s">
        <v>244</v>
      </c>
      <c r="C207" s="291" t="s">
        <v>163</v>
      </c>
      <c r="D207" s="295"/>
      <c r="E207" s="295"/>
      <c r="F207" s="295"/>
      <c r="G207" s="295"/>
      <c r="H207" s="295"/>
      <c r="I207" s="295"/>
      <c r="J207" s="295" t="s">
        <v>718</v>
      </c>
      <c r="K207" s="295"/>
      <c r="L207" s="295"/>
      <c r="M207" s="295"/>
      <c r="N207" s="295">
        <f>N206</f>
        <v>12</v>
      </c>
      <c r="O207" s="295"/>
      <c r="P207" s="295"/>
      <c r="Q207" s="295"/>
      <c r="R207" s="295"/>
      <c r="S207" s="295"/>
      <c r="T207" s="295"/>
      <c r="U207" s="295" t="s">
        <v>718</v>
      </c>
      <c r="V207" s="295"/>
      <c r="W207" s="295"/>
      <c r="X207" s="295"/>
      <c r="Y207" s="411">
        <v>0</v>
      </c>
      <c r="Z207" s="411">
        <v>0</v>
      </c>
      <c r="AA207" s="411">
        <v>0</v>
      </c>
      <c r="AB207" s="411">
        <v>0</v>
      </c>
      <c r="AC207" s="411">
        <f t="shared" ref="AC207:AL207" si="57">AC206</f>
        <v>0</v>
      </c>
      <c r="AD207" s="411">
        <f t="shared" si="57"/>
        <v>0</v>
      </c>
      <c r="AE207" s="411">
        <f t="shared" si="57"/>
        <v>0</v>
      </c>
      <c r="AF207" s="411">
        <f t="shared" si="57"/>
        <v>0</v>
      </c>
      <c r="AG207" s="411">
        <f t="shared" si="57"/>
        <v>0</v>
      </c>
      <c r="AH207" s="411">
        <f t="shared" si="57"/>
        <v>0</v>
      </c>
      <c r="AI207" s="411">
        <f t="shared" si="57"/>
        <v>0</v>
      </c>
      <c r="AJ207" s="411">
        <f t="shared" si="57"/>
        <v>0</v>
      </c>
      <c r="AK207" s="411">
        <f t="shared" si="57"/>
        <v>0</v>
      </c>
      <c r="AL207" s="411">
        <f t="shared" si="57"/>
        <v>0</v>
      </c>
      <c r="AM207" s="501"/>
    </row>
    <row r="208" spans="1:39" ht="15.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5" outlineLevel="1">
      <c r="A209" s="505">
        <v>20</v>
      </c>
      <c r="B209" s="315" t="s">
        <v>13</v>
      </c>
      <c r="C209" s="291" t="s">
        <v>25</v>
      </c>
      <c r="D209" s="295"/>
      <c r="E209" s="295"/>
      <c r="F209" s="295"/>
      <c r="G209" s="295"/>
      <c r="H209" s="295"/>
      <c r="I209" s="295"/>
      <c r="J209" s="295" t="s">
        <v>718</v>
      </c>
      <c r="K209" s="295"/>
      <c r="L209" s="295"/>
      <c r="M209" s="295"/>
      <c r="N209" s="295">
        <v>12</v>
      </c>
      <c r="O209" s="295"/>
      <c r="P209" s="295"/>
      <c r="Q209" s="295"/>
      <c r="R209" s="295"/>
      <c r="S209" s="295"/>
      <c r="T209" s="295"/>
      <c r="U209" s="295" t="s">
        <v>718</v>
      </c>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5" outlineLevel="1">
      <c r="B210" s="294" t="s">
        <v>244</v>
      </c>
      <c r="C210" s="291" t="s">
        <v>163</v>
      </c>
      <c r="D210" s="295"/>
      <c r="E210" s="295"/>
      <c r="F210" s="295"/>
      <c r="G210" s="295"/>
      <c r="H210" s="295"/>
      <c r="I210" s="295"/>
      <c r="J210" s="295" t="s">
        <v>718</v>
      </c>
      <c r="K210" s="295"/>
      <c r="L210" s="295"/>
      <c r="M210" s="295"/>
      <c r="N210" s="295">
        <f>N209</f>
        <v>12</v>
      </c>
      <c r="O210" s="295"/>
      <c r="P210" s="295"/>
      <c r="Q210" s="295"/>
      <c r="R210" s="295"/>
      <c r="S210" s="295"/>
      <c r="T210" s="295"/>
      <c r="U210" s="295" t="s">
        <v>718</v>
      </c>
      <c r="V210" s="295"/>
      <c r="W210" s="295"/>
      <c r="X210" s="295"/>
      <c r="Y210" s="411">
        <v>0</v>
      </c>
      <c r="Z210" s="411">
        <v>0</v>
      </c>
      <c r="AA210" s="411">
        <v>0</v>
      </c>
      <c r="AB210" s="411">
        <v>0</v>
      </c>
      <c r="AC210" s="411">
        <f t="shared" ref="AC210:AL210" si="58">AC209</f>
        <v>0</v>
      </c>
      <c r="AD210" s="411">
        <f t="shared" si="58"/>
        <v>0</v>
      </c>
      <c r="AE210" s="411">
        <f t="shared" si="58"/>
        <v>0</v>
      </c>
      <c r="AF210" s="411">
        <f t="shared" si="58"/>
        <v>0</v>
      </c>
      <c r="AG210" s="411">
        <f t="shared" si="58"/>
        <v>0</v>
      </c>
      <c r="AH210" s="411">
        <f t="shared" si="58"/>
        <v>0</v>
      </c>
      <c r="AI210" s="411">
        <f t="shared" si="58"/>
        <v>0</v>
      </c>
      <c r="AJ210" s="411">
        <f t="shared" si="58"/>
        <v>0</v>
      </c>
      <c r="AK210" s="411">
        <f t="shared" si="58"/>
        <v>0</v>
      </c>
      <c r="AL210" s="411">
        <f t="shared" si="58"/>
        <v>0</v>
      </c>
      <c r="AM210" s="501"/>
    </row>
    <row r="211" spans="1:39" ht="15.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5" outlineLevel="1">
      <c r="A212" s="505">
        <v>21</v>
      </c>
      <c r="B212" s="315" t="s">
        <v>22</v>
      </c>
      <c r="C212" s="291" t="s">
        <v>25</v>
      </c>
      <c r="D212" s="295"/>
      <c r="E212" s="295"/>
      <c r="F212" s="295"/>
      <c r="G212" s="295"/>
      <c r="H212" s="295"/>
      <c r="I212" s="295"/>
      <c r="J212" s="295">
        <v>1977348.8416335071</v>
      </c>
      <c r="K212" s="295"/>
      <c r="L212" s="295"/>
      <c r="M212" s="295"/>
      <c r="N212" s="295">
        <v>12</v>
      </c>
      <c r="O212" s="295"/>
      <c r="P212" s="295"/>
      <c r="Q212" s="295"/>
      <c r="R212" s="295"/>
      <c r="S212" s="295"/>
      <c r="T212" s="295"/>
      <c r="U212" s="295">
        <v>366.38015898828752</v>
      </c>
      <c r="V212" s="295"/>
      <c r="W212" s="295"/>
      <c r="X212" s="295"/>
      <c r="Y212" s="410"/>
      <c r="Z212" s="415">
        <v>0.3</v>
      </c>
      <c r="AA212" s="415">
        <v>0.65</v>
      </c>
      <c r="AB212" s="415">
        <v>0.05</v>
      </c>
      <c r="AC212" s="415"/>
      <c r="AD212" s="415"/>
      <c r="AE212" s="415"/>
      <c r="AF212" s="415"/>
      <c r="AG212" s="415"/>
      <c r="AH212" s="415"/>
      <c r="AI212" s="415"/>
      <c r="AJ212" s="415"/>
      <c r="AK212" s="415"/>
      <c r="AL212" s="415"/>
      <c r="AM212" s="296">
        <f>SUM(Y212:AL212)</f>
        <v>1</v>
      </c>
    </row>
    <row r="213" spans="1:39" ht="15.5" outlineLevel="1">
      <c r="B213" s="294" t="s">
        <v>244</v>
      </c>
      <c r="C213" s="291" t="s">
        <v>163</v>
      </c>
      <c r="D213" s="295"/>
      <c r="E213" s="295"/>
      <c r="F213" s="295"/>
      <c r="G213" s="295"/>
      <c r="H213" s="295"/>
      <c r="I213" s="295"/>
      <c r="J213" s="295">
        <v>449875.10360480403</v>
      </c>
      <c r="K213" s="295"/>
      <c r="L213" s="295"/>
      <c r="M213" s="295"/>
      <c r="N213" s="295">
        <f>N212</f>
        <v>12</v>
      </c>
      <c r="O213" s="295"/>
      <c r="P213" s="295"/>
      <c r="Q213" s="295"/>
      <c r="R213" s="295"/>
      <c r="S213" s="295"/>
      <c r="T213" s="295"/>
      <c r="U213" s="295">
        <v>42.557741059999998</v>
      </c>
      <c r="V213" s="295"/>
      <c r="W213" s="295"/>
      <c r="X213" s="295"/>
      <c r="Y213" s="411">
        <v>0</v>
      </c>
      <c r="Z213" s="411">
        <v>0.3</v>
      </c>
      <c r="AA213" s="411">
        <v>0.65</v>
      </c>
      <c r="AB213" s="411">
        <v>0.05</v>
      </c>
      <c r="AC213" s="411">
        <f t="shared" ref="AC213:AL213" si="59">AC212</f>
        <v>0</v>
      </c>
      <c r="AD213" s="411">
        <f t="shared" si="59"/>
        <v>0</v>
      </c>
      <c r="AE213" s="411">
        <f t="shared" si="59"/>
        <v>0</v>
      </c>
      <c r="AF213" s="411">
        <f t="shared" si="59"/>
        <v>0</v>
      </c>
      <c r="AG213" s="411">
        <f t="shared" si="59"/>
        <v>0</v>
      </c>
      <c r="AH213" s="411">
        <f t="shared" si="59"/>
        <v>0</v>
      </c>
      <c r="AI213" s="411">
        <f t="shared" si="59"/>
        <v>0</v>
      </c>
      <c r="AJ213" s="411">
        <f t="shared" si="59"/>
        <v>0</v>
      </c>
      <c r="AK213" s="411">
        <f t="shared" si="59"/>
        <v>0</v>
      </c>
      <c r="AL213" s="411">
        <f t="shared" si="59"/>
        <v>0</v>
      </c>
      <c r="AM213" s="501"/>
    </row>
    <row r="214" spans="1:39" ht="15.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5" outlineLevel="1">
      <c r="A215" s="505">
        <v>22</v>
      </c>
      <c r="B215" s="315" t="s">
        <v>9</v>
      </c>
      <c r="C215" s="291" t="s">
        <v>25</v>
      </c>
      <c r="D215" s="295"/>
      <c r="E215" s="295"/>
      <c r="F215" s="295"/>
      <c r="G215" s="295"/>
      <c r="H215" s="295"/>
      <c r="I215" s="295"/>
      <c r="J215" s="295" t="s">
        <v>718</v>
      </c>
      <c r="K215" s="295"/>
      <c r="L215" s="295"/>
      <c r="M215" s="295"/>
      <c r="N215" s="291"/>
      <c r="O215" s="295"/>
      <c r="P215" s="295"/>
      <c r="Q215" s="295"/>
      <c r="R215" s="295"/>
      <c r="S215" s="295"/>
      <c r="T215" s="295"/>
      <c r="U215" s="295" t="s">
        <v>718</v>
      </c>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5" outlineLevel="1">
      <c r="B216" s="294" t="s">
        <v>244</v>
      </c>
      <c r="C216" s="291" t="s">
        <v>163</v>
      </c>
      <c r="D216" s="295"/>
      <c r="E216" s="295"/>
      <c r="F216" s="295"/>
      <c r="G216" s="295"/>
      <c r="H216" s="295"/>
      <c r="I216" s="295"/>
      <c r="J216" s="295" t="s">
        <v>718</v>
      </c>
      <c r="K216" s="295"/>
      <c r="L216" s="295"/>
      <c r="M216" s="295"/>
      <c r="N216" s="291"/>
      <c r="O216" s="295"/>
      <c r="P216" s="295"/>
      <c r="Q216" s="295"/>
      <c r="R216" s="295"/>
      <c r="S216" s="295"/>
      <c r="T216" s="295"/>
      <c r="U216" s="295" t="s">
        <v>718</v>
      </c>
      <c r="V216" s="295"/>
      <c r="W216" s="295"/>
      <c r="X216" s="295"/>
      <c r="Y216" s="411">
        <v>0</v>
      </c>
      <c r="Z216" s="411">
        <v>0</v>
      </c>
      <c r="AA216" s="411">
        <v>0</v>
      </c>
      <c r="AB216" s="411">
        <v>0</v>
      </c>
      <c r="AC216" s="411">
        <f t="shared" ref="AC216:AL216" si="60">AC215</f>
        <v>0</v>
      </c>
      <c r="AD216" s="411">
        <f t="shared" si="60"/>
        <v>0</v>
      </c>
      <c r="AE216" s="411">
        <f t="shared" si="60"/>
        <v>0</v>
      </c>
      <c r="AF216" s="411">
        <f t="shared" si="60"/>
        <v>0</v>
      </c>
      <c r="AG216" s="411">
        <f t="shared" si="60"/>
        <v>0</v>
      </c>
      <c r="AH216" s="411">
        <f t="shared" si="60"/>
        <v>0</v>
      </c>
      <c r="AI216" s="411">
        <f t="shared" si="60"/>
        <v>0</v>
      </c>
      <c r="AJ216" s="411">
        <f t="shared" si="60"/>
        <v>0</v>
      </c>
      <c r="AK216" s="411">
        <f t="shared" si="60"/>
        <v>0</v>
      </c>
      <c r="AL216" s="411">
        <f t="shared" si="60"/>
        <v>0</v>
      </c>
      <c r="AM216" s="501"/>
    </row>
    <row r="217" spans="1:39" ht="15.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5" outlineLevel="1">
      <c r="A218" s="506"/>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5" outlineLevel="1">
      <c r="A219" s="505">
        <v>23</v>
      </c>
      <c r="B219" s="315" t="s">
        <v>14</v>
      </c>
      <c r="C219" s="291" t="s">
        <v>25</v>
      </c>
      <c r="D219" s="295"/>
      <c r="E219" s="295"/>
      <c r="F219" s="295"/>
      <c r="G219" s="295"/>
      <c r="H219" s="295"/>
      <c r="I219" s="295"/>
      <c r="J219" s="295">
        <v>47672.880661010742</v>
      </c>
      <c r="K219" s="295"/>
      <c r="L219" s="295"/>
      <c r="M219" s="295"/>
      <c r="N219" s="291"/>
      <c r="O219" s="295"/>
      <c r="P219" s="295"/>
      <c r="Q219" s="295"/>
      <c r="R219" s="295"/>
      <c r="S219" s="295"/>
      <c r="T219" s="295"/>
      <c r="U219" s="295">
        <v>4.8324233198072744</v>
      </c>
      <c r="V219" s="295"/>
      <c r="W219" s="295"/>
      <c r="X219" s="295"/>
      <c r="Y219" s="470">
        <v>1</v>
      </c>
      <c r="Z219" s="410"/>
      <c r="AA219" s="410"/>
      <c r="AB219" s="410"/>
      <c r="AC219" s="410"/>
      <c r="AD219" s="410"/>
      <c r="AE219" s="410"/>
      <c r="AF219" s="410"/>
      <c r="AG219" s="410"/>
      <c r="AH219" s="410"/>
      <c r="AI219" s="410"/>
      <c r="AJ219" s="410"/>
      <c r="AK219" s="410"/>
      <c r="AL219" s="410"/>
      <c r="AM219" s="296">
        <f>SUM(Y219:AL219)</f>
        <v>1</v>
      </c>
    </row>
    <row r="220" spans="1:39" ht="15.5" outlineLevel="1">
      <c r="B220" s="294" t="s">
        <v>244</v>
      </c>
      <c r="C220" s="291" t="s">
        <v>163</v>
      </c>
      <c r="D220" s="295"/>
      <c r="E220" s="295"/>
      <c r="F220" s="295"/>
      <c r="G220" s="295"/>
      <c r="H220" s="295"/>
      <c r="I220" s="295"/>
      <c r="J220" s="295" t="s">
        <v>718</v>
      </c>
      <c r="K220" s="295"/>
      <c r="L220" s="295"/>
      <c r="M220" s="295"/>
      <c r="N220" s="468"/>
      <c r="O220" s="295"/>
      <c r="P220" s="295"/>
      <c r="Q220" s="295"/>
      <c r="R220" s="295"/>
      <c r="S220" s="295"/>
      <c r="T220" s="295"/>
      <c r="U220" s="295" t="s">
        <v>718</v>
      </c>
      <c r="V220" s="295"/>
      <c r="W220" s="295"/>
      <c r="X220" s="295"/>
      <c r="Y220" s="411">
        <v>1</v>
      </c>
      <c r="Z220" s="411">
        <v>0</v>
      </c>
      <c r="AA220" s="411">
        <v>0</v>
      </c>
      <c r="AB220" s="411">
        <v>0</v>
      </c>
      <c r="AC220" s="411">
        <f t="shared" ref="AC220:AL220" si="61">AC219</f>
        <v>0</v>
      </c>
      <c r="AD220" s="411">
        <f t="shared" si="61"/>
        <v>0</v>
      </c>
      <c r="AE220" s="411">
        <f t="shared" si="61"/>
        <v>0</v>
      </c>
      <c r="AF220" s="411">
        <f t="shared" si="61"/>
        <v>0</v>
      </c>
      <c r="AG220" s="411">
        <f t="shared" si="61"/>
        <v>0</v>
      </c>
      <c r="AH220" s="411">
        <f t="shared" si="61"/>
        <v>0</v>
      </c>
      <c r="AI220" s="411">
        <f t="shared" si="61"/>
        <v>0</v>
      </c>
      <c r="AJ220" s="411">
        <f t="shared" si="61"/>
        <v>0</v>
      </c>
      <c r="AK220" s="411">
        <f t="shared" si="61"/>
        <v>0</v>
      </c>
      <c r="AL220" s="411">
        <f t="shared" si="61"/>
        <v>0</v>
      </c>
      <c r="AM220" s="501"/>
    </row>
    <row r="221" spans="1:39" ht="15.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5" outlineLevel="1">
      <c r="A222" s="506"/>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5" outlineLevel="1">
      <c r="A223" s="505">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5" outlineLevel="1">
      <c r="A224" s="505"/>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v>0</v>
      </c>
      <c r="Z224" s="411">
        <v>0</v>
      </c>
      <c r="AA224" s="411">
        <v>0</v>
      </c>
      <c r="AB224" s="411">
        <v>0</v>
      </c>
      <c r="AC224" s="411">
        <f t="shared" ref="AC224:AL224" si="62">AC223</f>
        <v>0</v>
      </c>
      <c r="AD224" s="411">
        <f t="shared" si="62"/>
        <v>0</v>
      </c>
      <c r="AE224" s="411">
        <f t="shared" si="62"/>
        <v>0</v>
      </c>
      <c r="AF224" s="411">
        <f t="shared" si="62"/>
        <v>0</v>
      </c>
      <c r="AG224" s="411">
        <f t="shared" si="62"/>
        <v>0</v>
      </c>
      <c r="AH224" s="411">
        <f t="shared" si="62"/>
        <v>0</v>
      </c>
      <c r="AI224" s="411">
        <f t="shared" si="62"/>
        <v>0</v>
      </c>
      <c r="AJ224" s="411">
        <f t="shared" si="62"/>
        <v>0</v>
      </c>
      <c r="AK224" s="411">
        <f t="shared" si="62"/>
        <v>0</v>
      </c>
      <c r="AL224" s="411">
        <f t="shared" si="62"/>
        <v>0</v>
      </c>
      <c r="AM224" s="501"/>
    </row>
    <row r="225" spans="1:39" s="283" customFormat="1" ht="15.5" outlineLevel="1">
      <c r="A225" s="505"/>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5" outlineLevel="1">
      <c r="A226" s="505">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5" outlineLevel="1">
      <c r="A227" s="505"/>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v>0</v>
      </c>
      <c r="Z227" s="411">
        <v>0</v>
      </c>
      <c r="AA227" s="411">
        <v>0</v>
      </c>
      <c r="AB227" s="411">
        <v>0</v>
      </c>
      <c r="AC227" s="411">
        <f t="shared" ref="AC227:AL227" si="63">AC226</f>
        <v>0</v>
      </c>
      <c r="AD227" s="411">
        <f t="shared" si="63"/>
        <v>0</v>
      </c>
      <c r="AE227" s="411">
        <f t="shared" si="63"/>
        <v>0</v>
      </c>
      <c r="AF227" s="411">
        <f t="shared" si="63"/>
        <v>0</v>
      </c>
      <c r="AG227" s="411">
        <f t="shared" si="63"/>
        <v>0</v>
      </c>
      <c r="AH227" s="411">
        <f t="shared" si="63"/>
        <v>0</v>
      </c>
      <c r="AI227" s="411">
        <f t="shared" si="63"/>
        <v>0</v>
      </c>
      <c r="AJ227" s="411">
        <f t="shared" si="63"/>
        <v>0</v>
      </c>
      <c r="AK227" s="411">
        <f t="shared" si="63"/>
        <v>0</v>
      </c>
      <c r="AL227" s="411">
        <f t="shared" si="63"/>
        <v>0</v>
      </c>
      <c r="AM227" s="501"/>
    </row>
    <row r="228" spans="1:39" s="283" customFormat="1" ht="15.5" outlineLevel="1">
      <c r="A228" s="505"/>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5" outlineLevel="1">
      <c r="A229" s="506"/>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5" outlineLevel="1">
      <c r="A230" s="505">
        <v>26</v>
      </c>
      <c r="B230" s="321" t="s">
        <v>16</v>
      </c>
      <c r="C230" s="291" t="s">
        <v>25</v>
      </c>
      <c r="D230" s="295"/>
      <c r="E230" s="295"/>
      <c r="F230" s="295"/>
      <c r="G230" s="295"/>
      <c r="H230" s="295"/>
      <c r="I230" s="295"/>
      <c r="J230" s="295" t="s">
        <v>718</v>
      </c>
      <c r="K230" s="295"/>
      <c r="L230" s="295"/>
      <c r="M230" s="295"/>
      <c r="N230" s="295">
        <v>12</v>
      </c>
      <c r="O230" s="295"/>
      <c r="P230" s="295"/>
      <c r="Q230" s="295"/>
      <c r="R230" s="295"/>
      <c r="S230" s="295"/>
      <c r="T230" s="295"/>
      <c r="U230" s="295" t="s">
        <v>718</v>
      </c>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5" outlineLevel="1">
      <c r="B231" s="294" t="s">
        <v>244</v>
      </c>
      <c r="C231" s="291" t="s">
        <v>163</v>
      </c>
      <c r="D231" s="295"/>
      <c r="E231" s="295"/>
      <c r="F231" s="295"/>
      <c r="G231" s="295"/>
      <c r="H231" s="295"/>
      <c r="I231" s="295"/>
      <c r="J231" s="295" t="s">
        <v>718</v>
      </c>
      <c r="K231" s="295"/>
      <c r="L231" s="295"/>
      <c r="M231" s="295"/>
      <c r="N231" s="295">
        <f>N230</f>
        <v>12</v>
      </c>
      <c r="O231" s="295"/>
      <c r="P231" s="295"/>
      <c r="Q231" s="295"/>
      <c r="R231" s="295"/>
      <c r="S231" s="295"/>
      <c r="T231" s="295"/>
      <c r="U231" s="295" t="s">
        <v>718</v>
      </c>
      <c r="V231" s="295"/>
      <c r="W231" s="295"/>
      <c r="X231" s="295"/>
      <c r="Y231" s="411">
        <v>0</v>
      </c>
      <c r="Z231" s="411">
        <v>0</v>
      </c>
      <c r="AA231" s="411">
        <v>0</v>
      </c>
      <c r="AB231" s="411">
        <v>0</v>
      </c>
      <c r="AC231" s="411">
        <f t="shared" ref="AC231:AL231" si="64">AC230</f>
        <v>0</v>
      </c>
      <c r="AD231" s="411">
        <f t="shared" si="64"/>
        <v>0</v>
      </c>
      <c r="AE231" s="411">
        <f t="shared" si="64"/>
        <v>0</v>
      </c>
      <c r="AF231" s="411">
        <f t="shared" si="64"/>
        <v>0</v>
      </c>
      <c r="AG231" s="411">
        <f t="shared" si="64"/>
        <v>0</v>
      </c>
      <c r="AH231" s="411">
        <f t="shared" si="64"/>
        <v>0</v>
      </c>
      <c r="AI231" s="411">
        <f t="shared" si="64"/>
        <v>0</v>
      </c>
      <c r="AJ231" s="411">
        <f t="shared" si="64"/>
        <v>0</v>
      </c>
      <c r="AK231" s="411">
        <f t="shared" si="64"/>
        <v>0</v>
      </c>
      <c r="AL231" s="411">
        <f t="shared" si="64"/>
        <v>0</v>
      </c>
      <c r="AM231" s="501"/>
    </row>
    <row r="232" spans="1:39" ht="15.5" outlineLevel="1">
      <c r="A232" s="508"/>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5" outlineLevel="1">
      <c r="A233" s="505">
        <v>27</v>
      </c>
      <c r="B233" s="321" t="s">
        <v>17</v>
      </c>
      <c r="C233" s="291" t="s">
        <v>25</v>
      </c>
      <c r="D233" s="295"/>
      <c r="E233" s="295"/>
      <c r="F233" s="295"/>
      <c r="G233" s="295"/>
      <c r="H233" s="295"/>
      <c r="I233" s="295"/>
      <c r="J233" s="295">
        <v>723.27255274789718</v>
      </c>
      <c r="K233" s="295"/>
      <c r="L233" s="295"/>
      <c r="M233" s="295"/>
      <c r="N233" s="295">
        <v>12</v>
      </c>
      <c r="O233" s="295"/>
      <c r="P233" s="295"/>
      <c r="Q233" s="295"/>
      <c r="R233" s="295"/>
      <c r="S233" s="295"/>
      <c r="T233" s="295"/>
      <c r="U233" s="295">
        <v>0.74653743393006278</v>
      </c>
      <c r="V233" s="295"/>
      <c r="W233" s="295"/>
      <c r="X233" s="295"/>
      <c r="Y233" s="426"/>
      <c r="Z233" s="415"/>
      <c r="AA233" s="415">
        <v>1</v>
      </c>
      <c r="AB233" s="415"/>
      <c r="AC233" s="415"/>
      <c r="AD233" s="415"/>
      <c r="AE233" s="415"/>
      <c r="AF233" s="415"/>
      <c r="AG233" s="415"/>
      <c r="AH233" s="415"/>
      <c r="AI233" s="415"/>
      <c r="AJ233" s="415"/>
      <c r="AK233" s="415"/>
      <c r="AL233" s="415"/>
      <c r="AM233" s="296">
        <f>SUM(Y233:AL233)</f>
        <v>1</v>
      </c>
    </row>
    <row r="234" spans="1:39" ht="15.5" outlineLevel="1">
      <c r="B234" s="294" t="s">
        <v>244</v>
      </c>
      <c r="C234" s="291" t="s">
        <v>163</v>
      </c>
      <c r="D234" s="295"/>
      <c r="E234" s="295"/>
      <c r="F234" s="295"/>
      <c r="G234" s="295"/>
      <c r="H234" s="295"/>
      <c r="I234" s="295"/>
      <c r="J234" s="295" t="s">
        <v>718</v>
      </c>
      <c r="K234" s="295"/>
      <c r="L234" s="295"/>
      <c r="M234" s="295"/>
      <c r="N234" s="295">
        <f>N233</f>
        <v>12</v>
      </c>
      <c r="O234" s="295"/>
      <c r="P234" s="295"/>
      <c r="Q234" s="295"/>
      <c r="R234" s="295"/>
      <c r="S234" s="295"/>
      <c r="T234" s="295"/>
      <c r="U234" s="295" t="s">
        <v>718</v>
      </c>
      <c r="V234" s="295"/>
      <c r="W234" s="295"/>
      <c r="X234" s="295"/>
      <c r="Y234" s="411">
        <v>0</v>
      </c>
      <c r="Z234" s="411">
        <v>0</v>
      </c>
      <c r="AA234" s="411">
        <v>1</v>
      </c>
      <c r="AB234" s="411">
        <v>0</v>
      </c>
      <c r="AC234" s="411">
        <f t="shared" ref="AC234:AL234" si="65">AC233</f>
        <v>0</v>
      </c>
      <c r="AD234" s="411">
        <f t="shared" si="65"/>
        <v>0</v>
      </c>
      <c r="AE234" s="411">
        <f t="shared" si="65"/>
        <v>0</v>
      </c>
      <c r="AF234" s="411">
        <f t="shared" si="65"/>
        <v>0</v>
      </c>
      <c r="AG234" s="411">
        <f t="shared" si="65"/>
        <v>0</v>
      </c>
      <c r="AH234" s="411">
        <f t="shared" si="65"/>
        <v>0</v>
      </c>
      <c r="AI234" s="411">
        <f t="shared" si="65"/>
        <v>0</v>
      </c>
      <c r="AJ234" s="411">
        <f t="shared" si="65"/>
        <v>0</v>
      </c>
      <c r="AK234" s="411">
        <f t="shared" si="65"/>
        <v>0</v>
      </c>
      <c r="AL234" s="411">
        <f t="shared" si="65"/>
        <v>0</v>
      </c>
      <c r="AM234" s="501"/>
    </row>
    <row r="235" spans="1:39" ht="15.5" outlineLevel="1">
      <c r="A235" s="508"/>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5" outlineLevel="1">
      <c r="A236" s="505">
        <v>28</v>
      </c>
      <c r="B236" s="321" t="s">
        <v>18</v>
      </c>
      <c r="C236" s="291" t="s">
        <v>25</v>
      </c>
      <c r="D236" s="295"/>
      <c r="E236" s="295"/>
      <c r="F236" s="295"/>
      <c r="G236" s="295"/>
      <c r="H236" s="295"/>
      <c r="I236" s="295"/>
      <c r="J236" s="295" t="s">
        <v>718</v>
      </c>
      <c r="K236" s="295"/>
      <c r="L236" s="295"/>
      <c r="M236" s="295"/>
      <c r="N236" s="295">
        <v>0</v>
      </c>
      <c r="O236" s="295"/>
      <c r="P236" s="295"/>
      <c r="Q236" s="295"/>
      <c r="R236" s="295"/>
      <c r="S236" s="295"/>
      <c r="T236" s="295"/>
      <c r="U236" s="295" t="s">
        <v>718</v>
      </c>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5" outlineLevel="1">
      <c r="B237" s="294" t="s">
        <v>244</v>
      </c>
      <c r="C237" s="291" t="s">
        <v>163</v>
      </c>
      <c r="D237" s="295"/>
      <c r="E237" s="295"/>
      <c r="F237" s="295"/>
      <c r="G237" s="295"/>
      <c r="H237" s="295"/>
      <c r="I237" s="295"/>
      <c r="J237" s="295" t="s">
        <v>718</v>
      </c>
      <c r="K237" s="295"/>
      <c r="L237" s="295"/>
      <c r="M237" s="295"/>
      <c r="N237" s="295">
        <f>N236</f>
        <v>0</v>
      </c>
      <c r="O237" s="295"/>
      <c r="P237" s="295"/>
      <c r="Q237" s="295"/>
      <c r="R237" s="295"/>
      <c r="S237" s="295"/>
      <c r="T237" s="295"/>
      <c r="U237" s="295" t="s">
        <v>718</v>
      </c>
      <c r="V237" s="295"/>
      <c r="W237" s="295"/>
      <c r="X237" s="295"/>
      <c r="Y237" s="411">
        <v>0</v>
      </c>
      <c r="Z237" s="411">
        <v>0</v>
      </c>
      <c r="AA237" s="411">
        <v>0</v>
      </c>
      <c r="AB237" s="411">
        <v>0</v>
      </c>
      <c r="AC237" s="411">
        <f t="shared" ref="AC237:AL237" si="66">AC236</f>
        <v>0</v>
      </c>
      <c r="AD237" s="411">
        <f t="shared" si="66"/>
        <v>0</v>
      </c>
      <c r="AE237" s="411">
        <f t="shared" si="66"/>
        <v>0</v>
      </c>
      <c r="AF237" s="411">
        <f t="shared" si="66"/>
        <v>0</v>
      </c>
      <c r="AG237" s="411">
        <f t="shared" si="66"/>
        <v>0</v>
      </c>
      <c r="AH237" s="411">
        <f t="shared" si="66"/>
        <v>0</v>
      </c>
      <c r="AI237" s="411">
        <f t="shared" si="66"/>
        <v>0</v>
      </c>
      <c r="AJ237" s="411">
        <f t="shared" si="66"/>
        <v>0</v>
      </c>
      <c r="AK237" s="411">
        <f t="shared" si="66"/>
        <v>0</v>
      </c>
      <c r="AL237" s="411">
        <f t="shared" si="66"/>
        <v>0</v>
      </c>
      <c r="AM237" s="501"/>
    </row>
    <row r="238" spans="1:39" ht="15.5" outlineLevel="1">
      <c r="A238" s="508"/>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5" outlineLevel="1">
      <c r="A239" s="505">
        <v>29</v>
      </c>
      <c r="B239" s="324" t="s">
        <v>19</v>
      </c>
      <c r="C239" s="291" t="s">
        <v>25</v>
      </c>
      <c r="D239" s="295"/>
      <c r="E239" s="295"/>
      <c r="F239" s="295"/>
      <c r="G239" s="295"/>
      <c r="H239" s="295"/>
      <c r="I239" s="295"/>
      <c r="J239" s="295" t="s">
        <v>718</v>
      </c>
      <c r="K239" s="295"/>
      <c r="L239" s="295"/>
      <c r="M239" s="295"/>
      <c r="N239" s="295">
        <v>0</v>
      </c>
      <c r="O239" s="295"/>
      <c r="P239" s="295"/>
      <c r="Q239" s="295"/>
      <c r="R239" s="295"/>
      <c r="S239" s="295"/>
      <c r="T239" s="295"/>
      <c r="U239" s="295" t="s">
        <v>718</v>
      </c>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5" outlineLevel="1">
      <c r="B240" s="324" t="s">
        <v>244</v>
      </c>
      <c r="C240" s="291" t="s">
        <v>163</v>
      </c>
      <c r="D240" s="295"/>
      <c r="E240" s="295"/>
      <c r="F240" s="295"/>
      <c r="G240" s="295"/>
      <c r="H240" s="295"/>
      <c r="I240" s="295"/>
      <c r="J240" s="295" t="s">
        <v>718</v>
      </c>
      <c r="K240" s="295"/>
      <c r="L240" s="295"/>
      <c r="M240" s="295"/>
      <c r="N240" s="295">
        <f>N239</f>
        <v>0</v>
      </c>
      <c r="O240" s="295"/>
      <c r="P240" s="295"/>
      <c r="Q240" s="295"/>
      <c r="R240" s="295"/>
      <c r="S240" s="295"/>
      <c r="T240" s="295"/>
      <c r="U240" s="295" t="s">
        <v>718</v>
      </c>
      <c r="V240" s="295"/>
      <c r="W240" s="295"/>
      <c r="X240" s="295"/>
      <c r="Y240" s="411">
        <v>0</v>
      </c>
      <c r="Z240" s="411">
        <v>0</v>
      </c>
      <c r="AA240" s="411">
        <v>0</v>
      </c>
      <c r="AB240" s="411">
        <v>0</v>
      </c>
      <c r="AC240" s="411">
        <f t="shared" ref="AC240:AL240" si="67">AC239</f>
        <v>0</v>
      </c>
      <c r="AD240" s="411">
        <f t="shared" si="67"/>
        <v>0</v>
      </c>
      <c r="AE240" s="411">
        <f t="shared" si="67"/>
        <v>0</v>
      </c>
      <c r="AF240" s="411">
        <f t="shared" si="67"/>
        <v>0</v>
      </c>
      <c r="AG240" s="411">
        <f t="shared" si="67"/>
        <v>0</v>
      </c>
      <c r="AH240" s="411">
        <f t="shared" si="67"/>
        <v>0</v>
      </c>
      <c r="AI240" s="411">
        <f t="shared" si="67"/>
        <v>0</v>
      </c>
      <c r="AJ240" s="411">
        <f t="shared" si="67"/>
        <v>0</v>
      </c>
      <c r="AK240" s="411">
        <f t="shared" si="67"/>
        <v>0</v>
      </c>
      <c r="AL240" s="411">
        <f t="shared" si="67"/>
        <v>0</v>
      </c>
      <c r="AM240" s="501"/>
    </row>
    <row r="241" spans="1:39" ht="15.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5" outlineLevel="1">
      <c r="A242" s="505">
        <v>30</v>
      </c>
      <c r="B242" s="324" t="s">
        <v>488</v>
      </c>
      <c r="C242" s="291" t="s">
        <v>25</v>
      </c>
      <c r="D242" s="295"/>
      <c r="E242" s="295"/>
      <c r="F242" s="295"/>
      <c r="G242" s="295"/>
      <c r="H242" s="295"/>
      <c r="I242" s="295"/>
      <c r="J242" s="295" t="s">
        <v>718</v>
      </c>
      <c r="K242" s="295"/>
      <c r="L242" s="295"/>
      <c r="M242" s="295"/>
      <c r="N242" s="295">
        <v>0</v>
      </c>
      <c r="O242" s="295"/>
      <c r="P242" s="295"/>
      <c r="Q242" s="295"/>
      <c r="R242" s="295"/>
      <c r="S242" s="295"/>
      <c r="T242" s="295"/>
      <c r="U242" s="295" t="s">
        <v>718</v>
      </c>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5" outlineLevel="1">
      <c r="A243" s="505"/>
      <c r="B243" s="324" t="s">
        <v>244</v>
      </c>
      <c r="C243" s="291" t="s">
        <v>163</v>
      </c>
      <c r="D243" s="295"/>
      <c r="E243" s="295"/>
      <c r="F243" s="295"/>
      <c r="G243" s="295"/>
      <c r="H243" s="295"/>
      <c r="I243" s="295"/>
      <c r="J243" s="295" t="s">
        <v>718</v>
      </c>
      <c r="K243" s="295"/>
      <c r="L243" s="295"/>
      <c r="M243" s="295"/>
      <c r="N243" s="295">
        <f>N242</f>
        <v>0</v>
      </c>
      <c r="O243" s="295"/>
      <c r="P243" s="295"/>
      <c r="Q243" s="295"/>
      <c r="R243" s="295"/>
      <c r="S243" s="295"/>
      <c r="T243" s="295"/>
      <c r="U243" s="295" t="s">
        <v>718</v>
      </c>
      <c r="V243" s="295"/>
      <c r="W243" s="295"/>
      <c r="X243" s="295"/>
      <c r="Y243" s="411">
        <v>0</v>
      </c>
      <c r="Z243" s="411">
        <v>0</v>
      </c>
      <c r="AA243" s="411">
        <v>0</v>
      </c>
      <c r="AB243" s="411">
        <v>0</v>
      </c>
      <c r="AC243" s="411">
        <f t="shared" ref="AC243:AL243" si="68">AC242</f>
        <v>0</v>
      </c>
      <c r="AD243" s="411">
        <f t="shared" si="68"/>
        <v>0</v>
      </c>
      <c r="AE243" s="411">
        <f t="shared" si="68"/>
        <v>0</v>
      </c>
      <c r="AF243" s="411">
        <f t="shared" si="68"/>
        <v>0</v>
      </c>
      <c r="AG243" s="411">
        <f t="shared" si="68"/>
        <v>0</v>
      </c>
      <c r="AH243" s="411">
        <f t="shared" si="68"/>
        <v>0</v>
      </c>
      <c r="AI243" s="411">
        <f t="shared" si="68"/>
        <v>0</v>
      </c>
      <c r="AJ243" s="411">
        <f t="shared" si="68"/>
        <v>0</v>
      </c>
      <c r="AK243" s="411">
        <f t="shared" si="68"/>
        <v>0</v>
      </c>
      <c r="AL243" s="411">
        <f t="shared" si="68"/>
        <v>0</v>
      </c>
      <c r="AM243" s="501"/>
    </row>
    <row r="244" spans="1:39" s="283" customFormat="1" ht="15.5" outlineLevel="1">
      <c r="A244" s="505"/>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5" outlineLevel="1">
      <c r="A245" s="505"/>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5" outlineLevel="1">
      <c r="A246" s="505">
        <v>31</v>
      </c>
      <c r="B246" s="324" t="s">
        <v>490</v>
      </c>
      <c r="C246" s="291" t="s">
        <v>25</v>
      </c>
      <c r="D246" s="295"/>
      <c r="E246" s="295"/>
      <c r="F246" s="295"/>
      <c r="G246" s="295"/>
      <c r="H246" s="295"/>
      <c r="I246" s="295"/>
      <c r="J246" s="295" t="s">
        <v>718</v>
      </c>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5" outlineLevel="1">
      <c r="A247" s="505"/>
      <c r="B247" s="324" t="s">
        <v>244</v>
      </c>
      <c r="C247" s="291" t="s">
        <v>163</v>
      </c>
      <c r="D247" s="295"/>
      <c r="E247" s="295"/>
      <c r="F247" s="295"/>
      <c r="G247" s="295"/>
      <c r="H247" s="295"/>
      <c r="I247" s="295"/>
      <c r="J247" s="295" t="s">
        <v>718</v>
      </c>
      <c r="K247" s="295"/>
      <c r="L247" s="295"/>
      <c r="M247" s="295"/>
      <c r="N247" s="295">
        <f>N246</f>
        <v>0</v>
      </c>
      <c r="O247" s="295"/>
      <c r="P247" s="295"/>
      <c r="Q247" s="295"/>
      <c r="R247" s="295"/>
      <c r="S247" s="295"/>
      <c r="T247" s="295"/>
      <c r="U247" s="295"/>
      <c r="V247" s="295"/>
      <c r="W247" s="295"/>
      <c r="X247" s="295"/>
      <c r="Y247" s="411">
        <f>Y246</f>
        <v>0</v>
      </c>
      <c r="Z247" s="411">
        <f t="shared" ref="Z247:AL247" si="69">Z246</f>
        <v>0</v>
      </c>
      <c r="AA247" s="411">
        <f t="shared" si="69"/>
        <v>0</v>
      </c>
      <c r="AB247" s="411">
        <f t="shared" si="69"/>
        <v>0</v>
      </c>
      <c r="AC247" s="411">
        <f t="shared" si="69"/>
        <v>0</v>
      </c>
      <c r="AD247" s="411">
        <f t="shared" si="69"/>
        <v>0</v>
      </c>
      <c r="AE247" s="411">
        <f t="shared" si="69"/>
        <v>0</v>
      </c>
      <c r="AF247" s="411">
        <f t="shared" si="69"/>
        <v>0</v>
      </c>
      <c r="AG247" s="411">
        <f t="shared" si="69"/>
        <v>0</v>
      </c>
      <c r="AH247" s="411">
        <f t="shared" si="69"/>
        <v>0</v>
      </c>
      <c r="AI247" s="411">
        <f t="shared" si="69"/>
        <v>0</v>
      </c>
      <c r="AJ247" s="411">
        <f t="shared" si="69"/>
        <v>0</v>
      </c>
      <c r="AK247" s="411">
        <f t="shared" si="69"/>
        <v>0</v>
      </c>
      <c r="AL247" s="411">
        <f t="shared" si="69"/>
        <v>0</v>
      </c>
      <c r="AM247" s="501"/>
    </row>
    <row r="248" spans="1:39" s="283" customFormat="1" ht="15.5" outlineLevel="1">
      <c r="A248" s="505"/>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5" outlineLevel="1">
      <c r="A249" s="505">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5" outlineLevel="1">
      <c r="A250" s="505"/>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70">Z249</f>
        <v>0</v>
      </c>
      <c r="AA250" s="411">
        <f t="shared" si="70"/>
        <v>0</v>
      </c>
      <c r="AB250" s="411">
        <f t="shared" si="70"/>
        <v>0</v>
      </c>
      <c r="AC250" s="411">
        <f t="shared" si="70"/>
        <v>0</v>
      </c>
      <c r="AD250" s="411">
        <f t="shared" si="70"/>
        <v>0</v>
      </c>
      <c r="AE250" s="411">
        <f t="shared" si="70"/>
        <v>0</v>
      </c>
      <c r="AF250" s="411">
        <f t="shared" si="70"/>
        <v>0</v>
      </c>
      <c r="AG250" s="411">
        <f t="shared" si="70"/>
        <v>0</v>
      </c>
      <c r="AH250" s="411">
        <f t="shared" si="70"/>
        <v>0</v>
      </c>
      <c r="AI250" s="411">
        <f t="shared" si="70"/>
        <v>0</v>
      </c>
      <c r="AJ250" s="411">
        <f t="shared" si="70"/>
        <v>0</v>
      </c>
      <c r="AK250" s="411">
        <f t="shared" si="70"/>
        <v>0</v>
      </c>
      <c r="AL250" s="411">
        <f t="shared" si="70"/>
        <v>0</v>
      </c>
      <c r="AM250" s="501"/>
    </row>
    <row r="251" spans="1:39" s="283" customFormat="1" ht="15.5" outlineLevel="1">
      <c r="A251" s="505"/>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5" outlineLevel="1">
      <c r="A252" s="505">
        <v>33</v>
      </c>
      <c r="B252" s="324"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5" outlineLevel="1">
      <c r="A253" s="505"/>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71">Z252</f>
        <v>0</v>
      </c>
      <c r="AA253" s="411">
        <f t="shared" si="71"/>
        <v>0</v>
      </c>
      <c r="AB253" s="411">
        <f t="shared" si="71"/>
        <v>0</v>
      </c>
      <c r="AC253" s="411">
        <f t="shared" si="71"/>
        <v>0</v>
      </c>
      <c r="AD253" s="411">
        <f t="shared" si="71"/>
        <v>0</v>
      </c>
      <c r="AE253" s="411">
        <f t="shared" si="71"/>
        <v>0</v>
      </c>
      <c r="AF253" s="411">
        <f t="shared" si="71"/>
        <v>0</v>
      </c>
      <c r="AG253" s="411">
        <f t="shared" si="71"/>
        <v>0</v>
      </c>
      <c r="AH253" s="411">
        <f t="shared" si="71"/>
        <v>0</v>
      </c>
      <c r="AI253" s="411">
        <f t="shared" si="71"/>
        <v>0</v>
      </c>
      <c r="AJ253" s="411">
        <f t="shared" si="71"/>
        <v>0</v>
      </c>
      <c r="AK253" s="411">
        <f t="shared" si="71"/>
        <v>0</v>
      </c>
      <c r="AL253" s="411">
        <f t="shared" si="71"/>
        <v>0</v>
      </c>
      <c r="AM253" s="501"/>
    </row>
    <row r="254" spans="1:39" ht="15.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5">
      <c r="B255" s="327" t="s">
        <v>245</v>
      </c>
      <c r="C255" s="329"/>
      <c r="D255" s="329">
        <f>SUM(D150:D253)</f>
        <v>0</v>
      </c>
      <c r="E255" s="329">
        <f t="shared" ref="E255:M255" si="72">SUM(E150:E253)</f>
        <v>0</v>
      </c>
      <c r="F255" s="329">
        <f t="shared" si="72"/>
        <v>0</v>
      </c>
      <c r="G255" s="329">
        <f t="shared" si="72"/>
        <v>0</v>
      </c>
      <c r="H255" s="329">
        <f t="shared" si="72"/>
        <v>0</v>
      </c>
      <c r="I255" s="329">
        <f t="shared" si="72"/>
        <v>0</v>
      </c>
      <c r="J255" s="329">
        <f t="shared" si="72"/>
        <v>3112938.3272921662</v>
      </c>
      <c r="K255" s="329">
        <f t="shared" si="72"/>
        <v>0</v>
      </c>
      <c r="L255" s="329">
        <f t="shared" si="72"/>
        <v>0</v>
      </c>
      <c r="M255" s="329">
        <f t="shared" si="72"/>
        <v>0</v>
      </c>
      <c r="N255" s="329"/>
      <c r="O255" s="329">
        <f>SUM(O150:O253)</f>
        <v>0</v>
      </c>
      <c r="P255" s="329">
        <f t="shared" ref="P255:X255" si="73">SUM(P150:P253)</f>
        <v>0</v>
      </c>
      <c r="Q255" s="329">
        <f t="shared" si="73"/>
        <v>0</v>
      </c>
      <c r="R255" s="329">
        <f t="shared" si="73"/>
        <v>0</v>
      </c>
      <c r="S255" s="329">
        <f t="shared" si="73"/>
        <v>0</v>
      </c>
      <c r="T255" s="329">
        <f t="shared" si="73"/>
        <v>0</v>
      </c>
      <c r="U255" s="329">
        <f t="shared" si="73"/>
        <v>672.78185363965736</v>
      </c>
      <c r="V255" s="329">
        <f t="shared" si="73"/>
        <v>0</v>
      </c>
      <c r="W255" s="329">
        <f t="shared" si="73"/>
        <v>0</v>
      </c>
      <c r="X255" s="329">
        <f t="shared" si="73"/>
        <v>0</v>
      </c>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1.43E-2</v>
      </c>
      <c r="Z258" s="341">
        <f>HLOOKUP(Z$20,'3.  Distribution Rates'!$C$122:$P$133,4,FALSE)</f>
        <v>1.9099999999999999E-2</v>
      </c>
      <c r="AA258" s="341">
        <f>HLOOKUP(AA$20,'3.  Distribution Rates'!$C$122:$P$133,4,FALSE)</f>
        <v>4.58</v>
      </c>
      <c r="AB258" s="341">
        <f>HLOOKUP(AB$20,'3.  Distribution Rates'!$C$122:$P$133,4,FALSE)</f>
        <v>4.7081</v>
      </c>
      <c r="AC258" s="341">
        <f>HLOOKUP(AC$20,'3.  Distribution Rates'!$C$122:$P$133,4,FALSE)</f>
        <v>15.208500000000001</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4">Y135*Y258</f>
        <v>0</v>
      </c>
      <c r="Z259" s="378">
        <f t="shared" si="74"/>
        <v>0</v>
      </c>
      <c r="AA259" s="378">
        <f t="shared" si="74"/>
        <v>0</v>
      </c>
      <c r="AB259" s="378">
        <f t="shared" si="74"/>
        <v>0</v>
      </c>
      <c r="AC259" s="378">
        <f t="shared" si="74"/>
        <v>0</v>
      </c>
      <c r="AD259" s="378">
        <f t="shared" si="74"/>
        <v>0</v>
      </c>
      <c r="AE259" s="378">
        <f t="shared" si="74"/>
        <v>0</v>
      </c>
      <c r="AF259" s="378">
        <f t="shared" si="74"/>
        <v>0</v>
      </c>
      <c r="AG259" s="378">
        <f t="shared" si="74"/>
        <v>0</v>
      </c>
      <c r="AH259" s="378">
        <f t="shared" si="74"/>
        <v>0</v>
      </c>
      <c r="AI259" s="378">
        <f t="shared" si="74"/>
        <v>0</v>
      </c>
      <c r="AJ259" s="378">
        <f t="shared" si="74"/>
        <v>0</v>
      </c>
      <c r="AK259" s="378">
        <f t="shared" si="74"/>
        <v>0</v>
      </c>
      <c r="AL259" s="378">
        <f t="shared" si="74"/>
        <v>0</v>
      </c>
      <c r="AM259" s="625">
        <f>SUM(Y259:AL259)</f>
        <v>0</v>
      </c>
    </row>
    <row r="260" spans="1:41" ht="15.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5">Y255*Y258</f>
        <v>0</v>
      </c>
      <c r="Z260" s="378">
        <f t="shared" si="75"/>
        <v>0</v>
      </c>
      <c r="AA260" s="379">
        <f t="shared" si="75"/>
        <v>0</v>
      </c>
      <c r="AB260" s="379">
        <f t="shared" si="75"/>
        <v>0</v>
      </c>
      <c r="AC260" s="379">
        <f t="shared" si="75"/>
        <v>0</v>
      </c>
      <c r="AD260" s="379">
        <f t="shared" si="75"/>
        <v>0</v>
      </c>
      <c r="AE260" s="379">
        <f t="shared" si="75"/>
        <v>0</v>
      </c>
      <c r="AF260" s="379">
        <f t="shared" ref="AF260:AL260" si="76">AF255*AF258</f>
        <v>0</v>
      </c>
      <c r="AG260" s="379">
        <f t="shared" si="76"/>
        <v>0</v>
      </c>
      <c r="AH260" s="379">
        <f t="shared" si="76"/>
        <v>0</v>
      </c>
      <c r="AI260" s="379">
        <f t="shared" si="76"/>
        <v>0</v>
      </c>
      <c r="AJ260" s="379">
        <f t="shared" si="76"/>
        <v>0</v>
      </c>
      <c r="AK260" s="379">
        <f t="shared" si="76"/>
        <v>0</v>
      </c>
      <c r="AL260" s="379">
        <f t="shared" si="76"/>
        <v>0</v>
      </c>
      <c r="AM260" s="625">
        <f>SUM(Y260:AL260)</f>
        <v>0</v>
      </c>
    </row>
    <row r="261" spans="1:41" s="380" customFormat="1" ht="15.5">
      <c r="A261" s="507"/>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7">SUM(Z259:Z260)</f>
        <v>0</v>
      </c>
      <c r="AA261" s="346">
        <f t="shared" si="77"/>
        <v>0</v>
      </c>
      <c r="AB261" s="346">
        <f t="shared" si="77"/>
        <v>0</v>
      </c>
      <c r="AC261" s="346">
        <f t="shared" si="77"/>
        <v>0</v>
      </c>
      <c r="AD261" s="346">
        <f t="shared" si="77"/>
        <v>0</v>
      </c>
      <c r="AE261" s="346">
        <f t="shared" si="77"/>
        <v>0</v>
      </c>
      <c r="AF261" s="346">
        <f t="shared" ref="AF261:AL261" si="78">SUM(AF259:AF260)</f>
        <v>0</v>
      </c>
      <c r="AG261" s="346">
        <f t="shared" si="78"/>
        <v>0</v>
      </c>
      <c r="AH261" s="346">
        <f t="shared" si="78"/>
        <v>0</v>
      </c>
      <c r="AI261" s="346">
        <f t="shared" si="78"/>
        <v>0</v>
      </c>
      <c r="AJ261" s="346">
        <f t="shared" si="78"/>
        <v>0</v>
      </c>
      <c r="AK261" s="346">
        <f t="shared" si="78"/>
        <v>0</v>
      </c>
      <c r="AL261" s="346">
        <f t="shared" si="78"/>
        <v>0</v>
      </c>
      <c r="AM261" s="407">
        <f>SUM(AM259:AM260)</f>
        <v>0</v>
      </c>
    </row>
    <row r="262" spans="1:41" s="380" customFormat="1" ht="15.5">
      <c r="A262" s="507"/>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9">Y256*Y258</f>
        <v>0</v>
      </c>
      <c r="Z262" s="347">
        <f t="shared" si="79"/>
        <v>0</v>
      </c>
      <c r="AA262" s="347">
        <f t="shared" si="79"/>
        <v>0</v>
      </c>
      <c r="AB262" s="347">
        <f t="shared" si="79"/>
        <v>0</v>
      </c>
      <c r="AC262" s="347">
        <f t="shared" si="79"/>
        <v>0</v>
      </c>
      <c r="AD262" s="347">
        <f t="shared" si="79"/>
        <v>0</v>
      </c>
      <c r="AE262" s="347">
        <f t="shared" si="79"/>
        <v>0</v>
      </c>
      <c r="AF262" s="347">
        <f t="shared" ref="AF262:AL262" si="80">AF256*AF258</f>
        <v>0</v>
      </c>
      <c r="AG262" s="347">
        <f t="shared" si="80"/>
        <v>0</v>
      </c>
      <c r="AH262" s="347">
        <f t="shared" si="80"/>
        <v>0</v>
      </c>
      <c r="AI262" s="347">
        <f t="shared" si="80"/>
        <v>0</v>
      </c>
      <c r="AJ262" s="347">
        <f t="shared" si="80"/>
        <v>0</v>
      </c>
      <c r="AK262" s="347">
        <f t="shared" si="80"/>
        <v>0</v>
      </c>
      <c r="AL262" s="347">
        <f t="shared" si="80"/>
        <v>0</v>
      </c>
      <c r="AM262" s="407">
        <f>SUM(Y262:AL262)</f>
        <v>0</v>
      </c>
    </row>
    <row r="263" spans="1:41" s="380" customFormat="1" ht="15.5">
      <c r="A263" s="507"/>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477478.40237480379</v>
      </c>
      <c r="Z270" s="291">
        <f>SUMPRODUCT(J150:J253,Z150:Z253)</f>
        <v>935679.89069779718</v>
      </c>
      <c r="AA270" s="291">
        <f>IF(AA149="kW",SUMPRODUCT(N150:N253,U150:U253,AA150:AA253),SUMPRODUCT(J150:J253,AA150:AA253))</f>
        <v>3198.6740695838034</v>
      </c>
      <c r="AB270" s="291">
        <f>IF(AB149="kW",SUMPRODUCT(N150:N253,U150:U253,AB150:AB253),SUMPRODUCT(J150:J253,AB150:AB253))</f>
        <v>245.3627400289725</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583</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5">
      <c r="B275" s="280" t="s">
        <v>248</v>
      </c>
      <c r="C275" s="281"/>
      <c r="D275" s="588" t="s">
        <v>525</v>
      </c>
      <c r="E275" s="586"/>
      <c r="O275" s="281"/>
      <c r="Y275" s="270"/>
      <c r="Z275" s="267"/>
      <c r="AA275" s="267"/>
      <c r="AB275" s="267"/>
      <c r="AC275" s="267"/>
      <c r="AD275" s="267"/>
      <c r="AE275" s="267"/>
      <c r="AF275" s="267"/>
      <c r="AG275" s="267"/>
      <c r="AH275" s="267"/>
      <c r="AI275" s="267"/>
      <c r="AJ275" s="267"/>
      <c r="AK275" s="267"/>
      <c r="AL275" s="267"/>
      <c r="AM275" s="282"/>
    </row>
    <row r="276" spans="1:39" ht="33" customHeight="1">
      <c r="B276" s="871" t="s">
        <v>211</v>
      </c>
      <c r="C276" s="873" t="s">
        <v>33</v>
      </c>
      <c r="D276" s="284" t="s">
        <v>421</v>
      </c>
      <c r="E276" s="875" t="s">
        <v>209</v>
      </c>
      <c r="F276" s="876"/>
      <c r="G276" s="876"/>
      <c r="H276" s="876"/>
      <c r="I276" s="876"/>
      <c r="J276" s="876"/>
      <c r="K276" s="876"/>
      <c r="L276" s="876"/>
      <c r="M276" s="877"/>
      <c r="N276" s="881" t="s">
        <v>213</v>
      </c>
      <c r="O276" s="284" t="s">
        <v>422</v>
      </c>
      <c r="P276" s="875" t="s">
        <v>212</v>
      </c>
      <c r="Q276" s="876"/>
      <c r="R276" s="876"/>
      <c r="S276" s="876"/>
      <c r="T276" s="876"/>
      <c r="U276" s="876"/>
      <c r="V276" s="876"/>
      <c r="W276" s="876"/>
      <c r="X276" s="877"/>
      <c r="Y276" s="878" t="s">
        <v>243</v>
      </c>
      <c r="Z276" s="879"/>
      <c r="AA276" s="879"/>
      <c r="AB276" s="879"/>
      <c r="AC276" s="879"/>
      <c r="AD276" s="879"/>
      <c r="AE276" s="879"/>
      <c r="AF276" s="879"/>
      <c r="AG276" s="879"/>
      <c r="AH276" s="879"/>
      <c r="AI276" s="879"/>
      <c r="AJ276" s="879"/>
      <c r="AK276" s="879"/>
      <c r="AL276" s="879"/>
      <c r="AM276" s="880"/>
    </row>
    <row r="277" spans="1:39" ht="60.75" customHeight="1">
      <c r="B277" s="872"/>
      <c r="C277" s="874"/>
      <c r="D277" s="285">
        <v>2013</v>
      </c>
      <c r="E277" s="285">
        <v>2014</v>
      </c>
      <c r="F277" s="285">
        <v>2015</v>
      </c>
      <c r="G277" s="285">
        <v>2016</v>
      </c>
      <c r="H277" s="285">
        <v>2017</v>
      </c>
      <c r="I277" s="285">
        <v>2018</v>
      </c>
      <c r="J277" s="285">
        <v>2019</v>
      </c>
      <c r="K277" s="285">
        <v>2020</v>
      </c>
      <c r="L277" s="285">
        <v>2021</v>
      </c>
      <c r="M277" s="285">
        <v>2022</v>
      </c>
      <c r="N277" s="882"/>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 - Thermal Demand Meter</v>
      </c>
      <c r="AB277" s="285" t="str">
        <f>'1.  LRAMVA Summary'!G52</f>
        <v>GS&gt;50 kW - Interval Meter</v>
      </c>
      <c r="AC277" s="285" t="str">
        <f>'1.  LRAMVA Summary'!H52</f>
        <v>Street Lighting</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6"/>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5" outlineLevel="1">
      <c r="A279" s="505">
        <v>1</v>
      </c>
      <c r="B279" s="294" t="s">
        <v>1</v>
      </c>
      <c r="C279" s="291" t="s">
        <v>25</v>
      </c>
      <c r="D279" s="295"/>
      <c r="E279" s="295"/>
      <c r="F279" s="295"/>
      <c r="G279" s="295"/>
      <c r="H279" s="295"/>
      <c r="I279" s="295"/>
      <c r="J279" s="295"/>
      <c r="K279" s="295"/>
      <c r="L279" s="295"/>
      <c r="M279" s="295"/>
      <c r="N279" s="291"/>
      <c r="O279" s="295"/>
      <c r="P279" s="295"/>
      <c r="Q279" s="295"/>
      <c r="R279" s="295"/>
      <c r="S279" s="295"/>
      <c r="T279" s="295"/>
      <c r="U279" s="295"/>
      <c r="V279" s="295"/>
      <c r="W279" s="295"/>
      <c r="X279" s="295"/>
      <c r="Y279" s="410"/>
      <c r="Z279" s="410"/>
      <c r="AA279" s="410"/>
      <c r="AB279" s="410"/>
      <c r="AC279" s="410"/>
      <c r="AD279" s="410"/>
      <c r="AE279" s="410"/>
      <c r="AF279" s="410"/>
      <c r="AG279" s="410"/>
      <c r="AH279" s="410"/>
      <c r="AI279" s="410"/>
      <c r="AJ279" s="410"/>
      <c r="AK279" s="410"/>
      <c r="AL279" s="410"/>
      <c r="AM279" s="296">
        <f>SUM(Y279:AL279)</f>
        <v>0</v>
      </c>
    </row>
    <row r="280" spans="1:39" ht="15.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v>0</v>
      </c>
      <c r="Z280" s="411">
        <v>0</v>
      </c>
      <c r="AA280" s="411">
        <v>0</v>
      </c>
      <c r="AB280" s="411">
        <v>0</v>
      </c>
      <c r="AC280" s="411">
        <f t="shared" ref="AC280:AL280" si="81">AC279</f>
        <v>0</v>
      </c>
      <c r="AD280" s="411">
        <f t="shared" si="81"/>
        <v>0</v>
      </c>
      <c r="AE280" s="411">
        <f t="shared" si="81"/>
        <v>0</v>
      </c>
      <c r="AF280" s="411">
        <f t="shared" si="81"/>
        <v>0</v>
      </c>
      <c r="AG280" s="411">
        <f t="shared" si="81"/>
        <v>0</v>
      </c>
      <c r="AH280" s="411">
        <f t="shared" si="81"/>
        <v>0</v>
      </c>
      <c r="AI280" s="411">
        <f t="shared" si="81"/>
        <v>0</v>
      </c>
      <c r="AJ280" s="411">
        <f t="shared" si="81"/>
        <v>0</v>
      </c>
      <c r="AK280" s="411">
        <f t="shared" si="81"/>
        <v>0</v>
      </c>
      <c r="AL280" s="411">
        <f t="shared" si="81"/>
        <v>0</v>
      </c>
      <c r="AM280" s="297"/>
    </row>
    <row r="281" spans="1:39" ht="15.5" outlineLevel="1">
      <c r="A281" s="507"/>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5" outlineLevel="1">
      <c r="A282" s="505">
        <v>2</v>
      </c>
      <c r="B282" s="294" t="s">
        <v>2</v>
      </c>
      <c r="C282" s="291" t="s">
        <v>25</v>
      </c>
      <c r="D282" s="295"/>
      <c r="E282" s="295"/>
      <c r="F282" s="295"/>
      <c r="G282" s="295"/>
      <c r="H282" s="295"/>
      <c r="I282" s="295"/>
      <c r="J282" s="295"/>
      <c r="K282" s="295"/>
      <c r="L282" s="295"/>
      <c r="M282" s="295"/>
      <c r="N282" s="291"/>
      <c r="O282" s="295"/>
      <c r="P282" s="295"/>
      <c r="Q282" s="295"/>
      <c r="R282" s="295"/>
      <c r="S282" s="295"/>
      <c r="T282" s="295"/>
      <c r="U282" s="295"/>
      <c r="V282" s="295"/>
      <c r="W282" s="295"/>
      <c r="X282" s="295"/>
      <c r="Y282" s="410"/>
      <c r="Z282" s="410"/>
      <c r="AA282" s="410"/>
      <c r="AB282" s="410"/>
      <c r="AC282" s="410"/>
      <c r="AD282" s="410"/>
      <c r="AE282" s="410"/>
      <c r="AF282" s="410"/>
      <c r="AG282" s="410"/>
      <c r="AH282" s="410"/>
      <c r="AI282" s="410"/>
      <c r="AJ282" s="410"/>
      <c r="AK282" s="410"/>
      <c r="AL282" s="410"/>
      <c r="AM282" s="296">
        <f>SUM(Y282:AL282)</f>
        <v>0</v>
      </c>
    </row>
    <row r="283" spans="1:39" ht="15.5" outlineLevel="1">
      <c r="B283" s="294" t="s">
        <v>249</v>
      </c>
      <c r="C283" s="291" t="s">
        <v>163</v>
      </c>
      <c r="D283" s="295"/>
      <c r="E283" s="295"/>
      <c r="F283" s="295"/>
      <c r="G283" s="295"/>
      <c r="H283" s="295"/>
      <c r="I283" s="295" t="s">
        <v>718</v>
      </c>
      <c r="J283" s="295"/>
      <c r="K283" s="295"/>
      <c r="L283" s="295"/>
      <c r="M283" s="295"/>
      <c r="N283" s="468"/>
      <c r="O283" s="295"/>
      <c r="P283" s="295"/>
      <c r="Q283" s="295"/>
      <c r="R283" s="295"/>
      <c r="S283" s="295"/>
      <c r="T283" s="295" t="s">
        <v>718</v>
      </c>
      <c r="U283" s="295"/>
      <c r="V283" s="295"/>
      <c r="W283" s="295"/>
      <c r="X283" s="295"/>
      <c r="Y283" s="411">
        <v>0</v>
      </c>
      <c r="Z283" s="411">
        <v>0</v>
      </c>
      <c r="AA283" s="411">
        <v>0</v>
      </c>
      <c r="AB283" s="411">
        <v>0</v>
      </c>
      <c r="AC283" s="411">
        <f t="shared" ref="AC283:AL283" si="82">AC282</f>
        <v>0</v>
      </c>
      <c r="AD283" s="411">
        <f t="shared" si="82"/>
        <v>0</v>
      </c>
      <c r="AE283" s="411">
        <f t="shared" si="82"/>
        <v>0</v>
      </c>
      <c r="AF283" s="411">
        <f t="shared" si="82"/>
        <v>0</v>
      </c>
      <c r="AG283" s="411">
        <f t="shared" si="82"/>
        <v>0</v>
      </c>
      <c r="AH283" s="411">
        <f t="shared" si="82"/>
        <v>0</v>
      </c>
      <c r="AI283" s="411">
        <f t="shared" si="82"/>
        <v>0</v>
      </c>
      <c r="AJ283" s="411">
        <f t="shared" si="82"/>
        <v>0</v>
      </c>
      <c r="AK283" s="411">
        <f t="shared" si="82"/>
        <v>0</v>
      </c>
      <c r="AL283" s="411">
        <f t="shared" si="82"/>
        <v>0</v>
      </c>
      <c r="AM283" s="297"/>
    </row>
    <row r="284" spans="1:39" ht="15.5" outlineLevel="1">
      <c r="A284" s="507"/>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5" outlineLevel="1">
      <c r="A285" s="505">
        <v>3</v>
      </c>
      <c r="B285" s="294" t="s">
        <v>3</v>
      </c>
      <c r="C285" s="291" t="s">
        <v>25</v>
      </c>
      <c r="D285" s="295"/>
      <c r="E285" s="295"/>
      <c r="F285" s="295"/>
      <c r="G285" s="295"/>
      <c r="H285" s="295"/>
      <c r="I285" s="295">
        <v>285796.35990693897</v>
      </c>
      <c r="J285" s="295"/>
      <c r="K285" s="295"/>
      <c r="L285" s="295"/>
      <c r="M285" s="295"/>
      <c r="N285" s="291"/>
      <c r="O285" s="295"/>
      <c r="P285" s="295"/>
      <c r="Q285" s="295"/>
      <c r="R285" s="295"/>
      <c r="S285" s="295"/>
      <c r="T285" s="295">
        <v>166.82965403</v>
      </c>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5" outlineLevel="1">
      <c r="B286" s="294" t="s">
        <v>249</v>
      </c>
      <c r="C286" s="291" t="s">
        <v>163</v>
      </c>
      <c r="D286" s="295"/>
      <c r="E286" s="295"/>
      <c r="F286" s="295"/>
      <c r="G286" s="295"/>
      <c r="H286" s="295"/>
      <c r="I286" s="295">
        <v>22022.349110600004</v>
      </c>
      <c r="J286" s="295"/>
      <c r="K286" s="295"/>
      <c r="L286" s="295"/>
      <c r="M286" s="295"/>
      <c r="N286" s="468"/>
      <c r="O286" s="295"/>
      <c r="P286" s="295"/>
      <c r="Q286" s="295"/>
      <c r="R286" s="295"/>
      <c r="S286" s="295"/>
      <c r="T286" s="295">
        <v>12.614953809000001</v>
      </c>
      <c r="U286" s="295"/>
      <c r="V286" s="295"/>
      <c r="W286" s="295"/>
      <c r="X286" s="295"/>
      <c r="Y286" s="411">
        <v>1</v>
      </c>
      <c r="Z286" s="411">
        <v>0</v>
      </c>
      <c r="AA286" s="411">
        <v>0</v>
      </c>
      <c r="AB286" s="411">
        <v>0</v>
      </c>
      <c r="AC286" s="411">
        <f t="shared" ref="AC286:AL286" si="83">AC285</f>
        <v>0</v>
      </c>
      <c r="AD286" s="411">
        <f t="shared" si="83"/>
        <v>0</v>
      </c>
      <c r="AE286" s="411">
        <f t="shared" si="83"/>
        <v>0</v>
      </c>
      <c r="AF286" s="411">
        <f t="shared" si="83"/>
        <v>0</v>
      </c>
      <c r="AG286" s="411">
        <f t="shared" si="83"/>
        <v>0</v>
      </c>
      <c r="AH286" s="411">
        <f t="shared" si="83"/>
        <v>0</v>
      </c>
      <c r="AI286" s="411">
        <f t="shared" si="83"/>
        <v>0</v>
      </c>
      <c r="AJ286" s="411">
        <f t="shared" si="83"/>
        <v>0</v>
      </c>
      <c r="AK286" s="411">
        <f t="shared" si="83"/>
        <v>0</v>
      </c>
      <c r="AL286" s="411">
        <f t="shared" si="83"/>
        <v>0</v>
      </c>
      <c r="AM286" s="297"/>
    </row>
    <row r="287" spans="1:39" ht="15.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5" outlineLevel="1">
      <c r="A288" s="505">
        <v>4</v>
      </c>
      <c r="B288" s="294" t="s">
        <v>4</v>
      </c>
      <c r="C288" s="291" t="s">
        <v>25</v>
      </c>
      <c r="D288" s="295"/>
      <c r="E288" s="295"/>
      <c r="F288" s="295"/>
      <c r="G288" s="295"/>
      <c r="H288" s="295"/>
      <c r="I288" s="295">
        <v>41477.548576850997</v>
      </c>
      <c r="J288" s="295"/>
      <c r="K288" s="295"/>
      <c r="L288" s="295"/>
      <c r="M288" s="295"/>
      <c r="N288" s="291"/>
      <c r="O288" s="295"/>
      <c r="P288" s="295"/>
      <c r="Q288" s="295"/>
      <c r="R288" s="295"/>
      <c r="S288" s="295"/>
      <c r="T288" s="295">
        <v>2.820048501</v>
      </c>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5" outlineLevel="1">
      <c r="B289" s="294" t="s">
        <v>249</v>
      </c>
      <c r="C289" s="291" t="s">
        <v>163</v>
      </c>
      <c r="D289" s="295"/>
      <c r="E289" s="295"/>
      <c r="F289" s="295"/>
      <c r="G289" s="295"/>
      <c r="H289" s="295"/>
      <c r="I289" s="295">
        <v>128</v>
      </c>
      <c r="J289" s="295"/>
      <c r="K289" s="295"/>
      <c r="L289" s="295"/>
      <c r="M289" s="295"/>
      <c r="N289" s="468"/>
      <c r="O289" s="295"/>
      <c r="P289" s="295"/>
      <c r="Q289" s="295"/>
      <c r="R289" s="295"/>
      <c r="S289" s="295"/>
      <c r="T289" s="295">
        <v>8.9999999999999993E-3</v>
      </c>
      <c r="U289" s="295"/>
      <c r="V289" s="295"/>
      <c r="W289" s="295"/>
      <c r="X289" s="295"/>
      <c r="Y289" s="411">
        <v>1</v>
      </c>
      <c r="Z289" s="411">
        <v>0</v>
      </c>
      <c r="AA289" s="411">
        <v>0</v>
      </c>
      <c r="AB289" s="411">
        <v>0</v>
      </c>
      <c r="AC289" s="411">
        <f t="shared" ref="AC289:AL289" si="84">AC288</f>
        <v>0</v>
      </c>
      <c r="AD289" s="411">
        <f t="shared" si="84"/>
        <v>0</v>
      </c>
      <c r="AE289" s="411">
        <f t="shared" si="84"/>
        <v>0</v>
      </c>
      <c r="AF289" s="411">
        <f t="shared" si="84"/>
        <v>0</v>
      </c>
      <c r="AG289" s="411">
        <f t="shared" si="84"/>
        <v>0</v>
      </c>
      <c r="AH289" s="411">
        <f t="shared" si="84"/>
        <v>0</v>
      </c>
      <c r="AI289" s="411">
        <f t="shared" si="84"/>
        <v>0</v>
      </c>
      <c r="AJ289" s="411">
        <f t="shared" si="84"/>
        <v>0</v>
      </c>
      <c r="AK289" s="411">
        <f t="shared" si="84"/>
        <v>0</v>
      </c>
      <c r="AL289" s="411">
        <f t="shared" si="84"/>
        <v>0</v>
      </c>
      <c r="AM289" s="297"/>
    </row>
    <row r="290" spans="1:39" ht="15.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5" outlineLevel="1">
      <c r="A291" s="505">
        <v>5</v>
      </c>
      <c r="B291" s="294" t="s">
        <v>5</v>
      </c>
      <c r="C291" s="291" t="s">
        <v>25</v>
      </c>
      <c r="D291" s="295"/>
      <c r="E291" s="295"/>
      <c r="F291" s="295"/>
      <c r="G291" s="295"/>
      <c r="H291" s="295"/>
      <c r="I291" s="295">
        <v>83322.094815484001</v>
      </c>
      <c r="J291" s="295"/>
      <c r="K291" s="295"/>
      <c r="L291" s="295"/>
      <c r="M291" s="295"/>
      <c r="N291" s="291"/>
      <c r="O291" s="295"/>
      <c r="P291" s="295"/>
      <c r="Q291" s="295"/>
      <c r="R291" s="295"/>
      <c r="S291" s="295"/>
      <c r="T291" s="295">
        <v>5.9254621619999996</v>
      </c>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5" outlineLevel="1">
      <c r="B292" s="294" t="s">
        <v>249</v>
      </c>
      <c r="C292" s="291" t="s">
        <v>163</v>
      </c>
      <c r="D292" s="295"/>
      <c r="E292" s="295"/>
      <c r="F292" s="295"/>
      <c r="G292" s="295"/>
      <c r="H292" s="295"/>
      <c r="I292" s="295" t="s">
        <v>718</v>
      </c>
      <c r="J292" s="295"/>
      <c r="K292" s="295"/>
      <c r="L292" s="295"/>
      <c r="M292" s="295"/>
      <c r="N292" s="468"/>
      <c r="O292" s="295"/>
      <c r="P292" s="295"/>
      <c r="Q292" s="295"/>
      <c r="R292" s="295"/>
      <c r="S292" s="295"/>
      <c r="T292" s="295" t="s">
        <v>718</v>
      </c>
      <c r="U292" s="295"/>
      <c r="V292" s="295"/>
      <c r="W292" s="295"/>
      <c r="X292" s="295"/>
      <c r="Y292" s="411">
        <v>1</v>
      </c>
      <c r="Z292" s="411">
        <v>0</v>
      </c>
      <c r="AA292" s="411">
        <v>0</v>
      </c>
      <c r="AB292" s="411">
        <v>0</v>
      </c>
      <c r="AC292" s="411">
        <f t="shared" ref="AC292:AL292" si="85">AC291</f>
        <v>0</v>
      </c>
      <c r="AD292" s="411">
        <f t="shared" si="85"/>
        <v>0</v>
      </c>
      <c r="AE292" s="411">
        <f t="shared" si="85"/>
        <v>0</v>
      </c>
      <c r="AF292" s="411">
        <f t="shared" si="85"/>
        <v>0</v>
      </c>
      <c r="AG292" s="411">
        <f t="shared" si="85"/>
        <v>0</v>
      </c>
      <c r="AH292" s="411">
        <f t="shared" si="85"/>
        <v>0</v>
      </c>
      <c r="AI292" s="411">
        <f t="shared" si="85"/>
        <v>0</v>
      </c>
      <c r="AJ292" s="411">
        <f t="shared" si="85"/>
        <v>0</v>
      </c>
      <c r="AK292" s="411">
        <f t="shared" si="85"/>
        <v>0</v>
      </c>
      <c r="AL292" s="411">
        <f t="shared" si="85"/>
        <v>0</v>
      </c>
      <c r="AM292" s="297"/>
    </row>
    <row r="293" spans="1:39" ht="15.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5" outlineLevel="1">
      <c r="A294" s="505">
        <v>6</v>
      </c>
      <c r="B294" s="294" t="s">
        <v>6</v>
      </c>
      <c r="C294" s="291" t="s">
        <v>25</v>
      </c>
      <c r="D294" s="295"/>
      <c r="E294" s="295"/>
      <c r="F294" s="295"/>
      <c r="G294" s="295"/>
      <c r="H294" s="295"/>
      <c r="I294" s="295" t="s">
        <v>718</v>
      </c>
      <c r="J294" s="295"/>
      <c r="K294" s="295"/>
      <c r="L294" s="295"/>
      <c r="M294" s="295"/>
      <c r="N294" s="291"/>
      <c r="O294" s="295"/>
      <c r="P294" s="295"/>
      <c r="Q294" s="295"/>
      <c r="R294" s="295"/>
      <c r="S294" s="295"/>
      <c r="T294" s="295" t="s">
        <v>718</v>
      </c>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5" outlineLevel="1">
      <c r="B295" s="294" t="s">
        <v>249</v>
      </c>
      <c r="C295" s="291" t="s">
        <v>163</v>
      </c>
      <c r="D295" s="295"/>
      <c r="E295" s="295"/>
      <c r="F295" s="295"/>
      <c r="G295" s="295"/>
      <c r="H295" s="295"/>
      <c r="I295" s="295" t="s">
        <v>718</v>
      </c>
      <c r="J295" s="295"/>
      <c r="K295" s="295"/>
      <c r="L295" s="295"/>
      <c r="M295" s="295"/>
      <c r="N295" s="468"/>
      <c r="O295" s="295"/>
      <c r="P295" s="295"/>
      <c r="Q295" s="295"/>
      <c r="R295" s="295"/>
      <c r="S295" s="295"/>
      <c r="T295" s="295" t="s">
        <v>718</v>
      </c>
      <c r="U295" s="295"/>
      <c r="V295" s="295"/>
      <c r="W295" s="295"/>
      <c r="X295" s="295"/>
      <c r="Y295" s="411">
        <v>0</v>
      </c>
      <c r="Z295" s="411">
        <v>0</v>
      </c>
      <c r="AA295" s="411">
        <v>0</v>
      </c>
      <c r="AB295" s="411">
        <v>0</v>
      </c>
      <c r="AC295" s="411">
        <f t="shared" ref="AC295:AL295" si="86">AC294</f>
        <v>0</v>
      </c>
      <c r="AD295" s="411">
        <f t="shared" si="86"/>
        <v>0</v>
      </c>
      <c r="AE295" s="411">
        <f t="shared" si="86"/>
        <v>0</v>
      </c>
      <c r="AF295" s="411">
        <f t="shared" si="86"/>
        <v>0</v>
      </c>
      <c r="AG295" s="411">
        <f t="shared" si="86"/>
        <v>0</v>
      </c>
      <c r="AH295" s="411">
        <f t="shared" si="86"/>
        <v>0</v>
      </c>
      <c r="AI295" s="411">
        <f t="shared" si="86"/>
        <v>0</v>
      </c>
      <c r="AJ295" s="411">
        <f t="shared" si="86"/>
        <v>0</v>
      </c>
      <c r="AK295" s="411">
        <f t="shared" si="86"/>
        <v>0</v>
      </c>
      <c r="AL295" s="411">
        <f t="shared" si="86"/>
        <v>0</v>
      </c>
      <c r="AM295" s="297"/>
    </row>
    <row r="296" spans="1:39" ht="15.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5" outlineLevel="1">
      <c r="A297" s="505">
        <v>7</v>
      </c>
      <c r="B297" s="294" t="s">
        <v>42</v>
      </c>
      <c r="C297" s="291" t="s">
        <v>25</v>
      </c>
      <c r="D297" s="295"/>
      <c r="E297" s="295"/>
      <c r="F297" s="295"/>
      <c r="G297" s="295"/>
      <c r="H297" s="295"/>
      <c r="I297" s="295" t="s">
        <v>718</v>
      </c>
      <c r="J297" s="295"/>
      <c r="K297" s="295"/>
      <c r="L297" s="295"/>
      <c r="M297" s="295"/>
      <c r="N297" s="291"/>
      <c r="O297" s="295"/>
      <c r="P297" s="295"/>
      <c r="Q297" s="295"/>
      <c r="R297" s="295"/>
      <c r="S297" s="295"/>
      <c r="T297" s="295" t="s">
        <v>718</v>
      </c>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5" outlineLevel="1">
      <c r="B298" s="294" t="s">
        <v>249</v>
      </c>
      <c r="C298" s="291" t="s">
        <v>163</v>
      </c>
      <c r="D298" s="295"/>
      <c r="E298" s="295"/>
      <c r="F298" s="295"/>
      <c r="G298" s="295"/>
      <c r="H298" s="295"/>
      <c r="I298" s="295" t="s">
        <v>718</v>
      </c>
      <c r="J298" s="295"/>
      <c r="K298" s="295"/>
      <c r="L298" s="295"/>
      <c r="M298" s="295"/>
      <c r="N298" s="291"/>
      <c r="O298" s="295"/>
      <c r="P298" s="295"/>
      <c r="Q298" s="295"/>
      <c r="R298" s="295"/>
      <c r="S298" s="295"/>
      <c r="T298" s="295" t="s">
        <v>718</v>
      </c>
      <c r="U298" s="295"/>
      <c r="V298" s="295"/>
      <c r="W298" s="295"/>
      <c r="X298" s="295"/>
      <c r="Y298" s="411">
        <v>0</v>
      </c>
      <c r="Z298" s="411">
        <v>0</v>
      </c>
      <c r="AA298" s="411">
        <v>0</v>
      </c>
      <c r="AB298" s="411">
        <v>0</v>
      </c>
      <c r="AC298" s="411">
        <f t="shared" ref="AC298:AL298" si="87">AC297</f>
        <v>0</v>
      </c>
      <c r="AD298" s="411">
        <f t="shared" si="87"/>
        <v>0</v>
      </c>
      <c r="AE298" s="411">
        <f t="shared" si="87"/>
        <v>0</v>
      </c>
      <c r="AF298" s="411">
        <f t="shared" si="87"/>
        <v>0</v>
      </c>
      <c r="AG298" s="411">
        <f t="shared" si="87"/>
        <v>0</v>
      </c>
      <c r="AH298" s="411">
        <f t="shared" si="87"/>
        <v>0</v>
      </c>
      <c r="AI298" s="411">
        <f t="shared" si="87"/>
        <v>0</v>
      </c>
      <c r="AJ298" s="411">
        <f t="shared" si="87"/>
        <v>0</v>
      </c>
      <c r="AK298" s="411">
        <f t="shared" si="87"/>
        <v>0</v>
      </c>
      <c r="AL298" s="411">
        <f t="shared" si="87"/>
        <v>0</v>
      </c>
      <c r="AM298" s="297"/>
    </row>
    <row r="299" spans="1:39" ht="15.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5" outlineLevel="1">
      <c r="A300" s="505">
        <v>8</v>
      </c>
      <c r="B300" s="294" t="s">
        <v>484</v>
      </c>
      <c r="C300" s="291" t="s">
        <v>25</v>
      </c>
      <c r="D300" s="295"/>
      <c r="E300" s="295"/>
      <c r="F300" s="295"/>
      <c r="G300" s="295"/>
      <c r="H300" s="295"/>
      <c r="I300" s="295" t="s">
        <v>718</v>
      </c>
      <c r="J300" s="295"/>
      <c r="K300" s="295"/>
      <c r="L300" s="295"/>
      <c r="M300" s="295"/>
      <c r="N300" s="291"/>
      <c r="O300" s="295"/>
      <c r="P300" s="295"/>
      <c r="Q300" s="295"/>
      <c r="R300" s="295"/>
      <c r="S300" s="295"/>
      <c r="T300" s="295" t="s">
        <v>718</v>
      </c>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5" outlineLevel="1">
      <c r="A301" s="505"/>
      <c r="B301" s="294" t="s">
        <v>249</v>
      </c>
      <c r="C301" s="291" t="s">
        <v>163</v>
      </c>
      <c r="D301" s="295"/>
      <c r="E301" s="295"/>
      <c r="F301" s="295"/>
      <c r="G301" s="295"/>
      <c r="H301" s="295"/>
      <c r="I301" s="295" t="s">
        <v>718</v>
      </c>
      <c r="J301" s="295"/>
      <c r="K301" s="295"/>
      <c r="L301" s="295"/>
      <c r="M301" s="295"/>
      <c r="N301" s="291"/>
      <c r="O301" s="295"/>
      <c r="P301" s="295"/>
      <c r="Q301" s="295"/>
      <c r="R301" s="295"/>
      <c r="S301" s="295"/>
      <c r="T301" s="295" t="s">
        <v>718</v>
      </c>
      <c r="U301" s="295"/>
      <c r="V301" s="295"/>
      <c r="W301" s="295"/>
      <c r="X301" s="295"/>
      <c r="Y301" s="411">
        <v>0</v>
      </c>
      <c r="Z301" s="411">
        <v>0</v>
      </c>
      <c r="AA301" s="411">
        <v>0</v>
      </c>
      <c r="AB301" s="411">
        <v>0</v>
      </c>
      <c r="AC301" s="411">
        <f t="shared" ref="AC301:AL301" si="88">AC300</f>
        <v>0</v>
      </c>
      <c r="AD301" s="411">
        <f t="shared" si="88"/>
        <v>0</v>
      </c>
      <c r="AE301" s="411">
        <f t="shared" si="88"/>
        <v>0</v>
      </c>
      <c r="AF301" s="411">
        <f t="shared" si="88"/>
        <v>0</v>
      </c>
      <c r="AG301" s="411">
        <f t="shared" si="88"/>
        <v>0</v>
      </c>
      <c r="AH301" s="411">
        <f t="shared" si="88"/>
        <v>0</v>
      </c>
      <c r="AI301" s="411">
        <f t="shared" si="88"/>
        <v>0</v>
      </c>
      <c r="AJ301" s="411">
        <f t="shared" si="88"/>
        <v>0</v>
      </c>
      <c r="AK301" s="411">
        <f t="shared" si="88"/>
        <v>0</v>
      </c>
      <c r="AL301" s="411">
        <f t="shared" si="88"/>
        <v>0</v>
      </c>
      <c r="AM301" s="297"/>
    </row>
    <row r="302" spans="1:39" s="283" customFormat="1" ht="15.5" outlineLevel="1">
      <c r="A302" s="505"/>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5" outlineLevel="1">
      <c r="A303" s="505">
        <v>9</v>
      </c>
      <c r="B303" s="294" t="s">
        <v>7</v>
      </c>
      <c r="C303" s="291" t="s">
        <v>25</v>
      </c>
      <c r="D303" s="295"/>
      <c r="E303" s="295"/>
      <c r="F303" s="295"/>
      <c r="G303" s="295"/>
      <c r="H303" s="295"/>
      <c r="I303" s="295" t="s">
        <v>718</v>
      </c>
      <c r="J303" s="295"/>
      <c r="K303" s="295"/>
      <c r="L303" s="295"/>
      <c r="M303" s="295"/>
      <c r="N303" s="291"/>
      <c r="O303" s="295"/>
      <c r="P303" s="295"/>
      <c r="Q303" s="295"/>
      <c r="R303" s="295"/>
      <c r="S303" s="295"/>
      <c r="T303" s="295" t="s">
        <v>718</v>
      </c>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5" outlineLevel="1">
      <c r="B304" s="294" t="s">
        <v>249</v>
      </c>
      <c r="C304" s="291" t="s">
        <v>163</v>
      </c>
      <c r="D304" s="295"/>
      <c r="E304" s="295"/>
      <c r="F304" s="295"/>
      <c r="G304" s="295"/>
      <c r="H304" s="295"/>
      <c r="I304" s="295" t="s">
        <v>718</v>
      </c>
      <c r="J304" s="295"/>
      <c r="K304" s="295"/>
      <c r="L304" s="295"/>
      <c r="M304" s="295"/>
      <c r="N304" s="291"/>
      <c r="O304" s="295"/>
      <c r="P304" s="295"/>
      <c r="Q304" s="295"/>
      <c r="R304" s="295"/>
      <c r="S304" s="295"/>
      <c r="T304" s="295" t="s">
        <v>718</v>
      </c>
      <c r="U304" s="295"/>
      <c r="V304" s="295"/>
      <c r="W304" s="295"/>
      <c r="X304" s="295"/>
      <c r="Y304" s="411">
        <v>0</v>
      </c>
      <c r="Z304" s="411">
        <v>0</v>
      </c>
      <c r="AA304" s="411">
        <v>0</v>
      </c>
      <c r="AB304" s="411">
        <v>0</v>
      </c>
      <c r="AC304" s="411">
        <f t="shared" ref="AC304:AL304" si="89">AC303</f>
        <v>0</v>
      </c>
      <c r="AD304" s="411">
        <f t="shared" si="89"/>
        <v>0</v>
      </c>
      <c r="AE304" s="411">
        <f t="shared" si="89"/>
        <v>0</v>
      </c>
      <c r="AF304" s="411">
        <f t="shared" si="89"/>
        <v>0</v>
      </c>
      <c r="AG304" s="411">
        <f t="shared" si="89"/>
        <v>0</v>
      </c>
      <c r="AH304" s="411">
        <f t="shared" si="89"/>
        <v>0</v>
      </c>
      <c r="AI304" s="411">
        <f t="shared" si="89"/>
        <v>0</v>
      </c>
      <c r="AJ304" s="411">
        <f t="shared" si="89"/>
        <v>0</v>
      </c>
      <c r="AK304" s="411">
        <f t="shared" si="89"/>
        <v>0</v>
      </c>
      <c r="AL304" s="411">
        <f t="shared" si="89"/>
        <v>0</v>
      </c>
      <c r="AM304" s="297"/>
    </row>
    <row r="305" spans="1:39" ht="15.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5" outlineLevel="1">
      <c r="A306" s="506"/>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5" outlineLevel="1">
      <c r="A307" s="505">
        <v>10</v>
      </c>
      <c r="B307" s="310" t="s">
        <v>22</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15"/>
      <c r="Z307" s="499"/>
      <c r="AA307" s="499"/>
      <c r="AB307" s="499"/>
      <c r="AC307" s="415"/>
      <c r="AD307" s="415"/>
      <c r="AE307" s="415"/>
      <c r="AF307" s="415"/>
      <c r="AG307" s="415"/>
      <c r="AH307" s="415"/>
      <c r="AI307" s="415"/>
      <c r="AJ307" s="415"/>
      <c r="AK307" s="415"/>
      <c r="AL307" s="415"/>
      <c r="AM307" s="296">
        <f>SUM(Y307:AL307)</f>
        <v>0</v>
      </c>
    </row>
    <row r="308" spans="1:39" ht="15.5" outlineLevel="1">
      <c r="B308" s="294" t="s">
        <v>249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v>0</v>
      </c>
      <c r="Z308" s="411">
        <v>0</v>
      </c>
      <c r="AA308" s="411">
        <v>0</v>
      </c>
      <c r="AB308" s="411">
        <v>0</v>
      </c>
      <c r="AC308" s="411">
        <f t="shared" ref="AC308:AL308" si="90">AC307</f>
        <v>0</v>
      </c>
      <c r="AD308" s="411">
        <f t="shared" si="90"/>
        <v>0</v>
      </c>
      <c r="AE308" s="411">
        <f t="shared" si="90"/>
        <v>0</v>
      </c>
      <c r="AF308" s="411">
        <f t="shared" si="90"/>
        <v>0</v>
      </c>
      <c r="AG308" s="411">
        <f t="shared" si="90"/>
        <v>0</v>
      </c>
      <c r="AH308" s="411">
        <f t="shared" si="90"/>
        <v>0</v>
      </c>
      <c r="AI308" s="411">
        <f t="shared" si="90"/>
        <v>0</v>
      </c>
      <c r="AJ308" s="411">
        <f t="shared" si="90"/>
        <v>0</v>
      </c>
      <c r="AK308" s="411">
        <f t="shared" si="90"/>
        <v>0</v>
      </c>
      <c r="AL308" s="411">
        <f t="shared" si="90"/>
        <v>0</v>
      </c>
      <c r="AM308" s="311"/>
    </row>
    <row r="309" spans="1:39" ht="15.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5" outlineLevel="1">
      <c r="A310" s="505">
        <v>11</v>
      </c>
      <c r="B310" s="314" t="s">
        <v>21</v>
      </c>
      <c r="C310" s="291" t="s">
        <v>25</v>
      </c>
      <c r="D310" s="295"/>
      <c r="E310" s="295"/>
      <c r="F310" s="295"/>
      <c r="G310" s="295"/>
      <c r="H310" s="295"/>
      <c r="I310" s="295">
        <v>113637.770557258</v>
      </c>
      <c r="J310" s="295"/>
      <c r="K310" s="295"/>
      <c r="L310" s="295"/>
      <c r="M310" s="295"/>
      <c r="N310" s="295">
        <v>12</v>
      </c>
      <c r="O310" s="295"/>
      <c r="P310" s="295"/>
      <c r="Q310" s="295"/>
      <c r="R310" s="295"/>
      <c r="S310" s="295"/>
      <c r="T310" s="295">
        <v>31.941110055999999</v>
      </c>
      <c r="U310" s="295"/>
      <c r="V310" s="295"/>
      <c r="W310" s="295"/>
      <c r="X310" s="295"/>
      <c r="Y310" s="415"/>
      <c r="Z310" s="499">
        <v>1</v>
      </c>
      <c r="AA310" s="415"/>
      <c r="AB310" s="415"/>
      <c r="AC310" s="415"/>
      <c r="AD310" s="415"/>
      <c r="AE310" s="415"/>
      <c r="AF310" s="415"/>
      <c r="AG310" s="415"/>
      <c r="AH310" s="415"/>
      <c r="AI310" s="415"/>
      <c r="AJ310" s="415"/>
      <c r="AK310" s="415"/>
      <c r="AL310" s="415"/>
      <c r="AM310" s="296">
        <f>SUM(Y310:AL310)</f>
        <v>1</v>
      </c>
    </row>
    <row r="311" spans="1:39" ht="15.5" outlineLevel="1">
      <c r="B311" s="294" t="s">
        <v>249</v>
      </c>
      <c r="C311" s="291" t="s">
        <v>163</v>
      </c>
      <c r="D311" s="295"/>
      <c r="E311" s="295"/>
      <c r="F311" s="295"/>
      <c r="G311" s="295"/>
      <c r="H311" s="295"/>
      <c r="I311" s="295" t="s">
        <v>718</v>
      </c>
      <c r="J311" s="295"/>
      <c r="K311" s="295"/>
      <c r="L311" s="295"/>
      <c r="M311" s="295"/>
      <c r="N311" s="295">
        <f>N310</f>
        <v>12</v>
      </c>
      <c r="O311" s="295"/>
      <c r="P311" s="295"/>
      <c r="Q311" s="295"/>
      <c r="R311" s="295"/>
      <c r="S311" s="295"/>
      <c r="T311" s="295" t="s">
        <v>718</v>
      </c>
      <c r="U311" s="295"/>
      <c r="V311" s="295"/>
      <c r="W311" s="295"/>
      <c r="X311" s="295"/>
      <c r="Y311" s="411">
        <v>0</v>
      </c>
      <c r="Z311" s="411">
        <v>1</v>
      </c>
      <c r="AA311" s="411">
        <v>0</v>
      </c>
      <c r="AB311" s="411">
        <v>0</v>
      </c>
      <c r="AC311" s="411">
        <f t="shared" ref="AC311:AL311" si="91">AC310</f>
        <v>0</v>
      </c>
      <c r="AD311" s="411">
        <f t="shared" si="91"/>
        <v>0</v>
      </c>
      <c r="AE311" s="411">
        <f t="shared" si="91"/>
        <v>0</v>
      </c>
      <c r="AF311" s="411">
        <f t="shared" si="91"/>
        <v>0</v>
      </c>
      <c r="AG311" s="411">
        <f t="shared" si="91"/>
        <v>0</v>
      </c>
      <c r="AH311" s="411">
        <f t="shared" si="91"/>
        <v>0</v>
      </c>
      <c r="AI311" s="411">
        <f t="shared" si="91"/>
        <v>0</v>
      </c>
      <c r="AJ311" s="411">
        <f t="shared" si="91"/>
        <v>0</v>
      </c>
      <c r="AK311" s="411">
        <f t="shared" si="91"/>
        <v>0</v>
      </c>
      <c r="AL311" s="411">
        <f t="shared" si="91"/>
        <v>0</v>
      </c>
      <c r="AM311" s="311"/>
    </row>
    <row r="312" spans="1:39" ht="15.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5" outlineLevel="1">
      <c r="A313" s="505">
        <v>12</v>
      </c>
      <c r="B313" s="314" t="s">
        <v>23</v>
      </c>
      <c r="C313" s="291" t="s">
        <v>25</v>
      </c>
      <c r="D313" s="295"/>
      <c r="E313" s="295"/>
      <c r="F313" s="295"/>
      <c r="G313" s="295"/>
      <c r="H313" s="295"/>
      <c r="I313" s="295" t="s">
        <v>718</v>
      </c>
      <c r="J313" s="295"/>
      <c r="K313" s="295"/>
      <c r="L313" s="295"/>
      <c r="M313" s="295"/>
      <c r="N313" s="295">
        <v>3</v>
      </c>
      <c r="O313" s="295"/>
      <c r="P313" s="295"/>
      <c r="Q313" s="295"/>
      <c r="R313" s="295"/>
      <c r="S313" s="295"/>
      <c r="T313" s="295" t="s">
        <v>718</v>
      </c>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5" outlineLevel="1">
      <c r="B314" s="294" t="s">
        <v>249</v>
      </c>
      <c r="C314" s="291" t="s">
        <v>163</v>
      </c>
      <c r="D314" s="295"/>
      <c r="E314" s="295"/>
      <c r="F314" s="295"/>
      <c r="G314" s="295"/>
      <c r="H314" s="295"/>
      <c r="I314" s="295" t="s">
        <v>718</v>
      </c>
      <c r="J314" s="295"/>
      <c r="K314" s="295"/>
      <c r="L314" s="295"/>
      <c r="M314" s="295"/>
      <c r="N314" s="295">
        <f>N313</f>
        <v>3</v>
      </c>
      <c r="O314" s="295"/>
      <c r="P314" s="295"/>
      <c r="Q314" s="295"/>
      <c r="R314" s="295"/>
      <c r="S314" s="295"/>
      <c r="T314" s="295" t="s">
        <v>718</v>
      </c>
      <c r="U314" s="295"/>
      <c r="V314" s="295"/>
      <c r="W314" s="295"/>
      <c r="X314" s="295"/>
      <c r="Y314" s="411">
        <v>0</v>
      </c>
      <c r="Z314" s="411">
        <v>0</v>
      </c>
      <c r="AA314" s="411">
        <v>0</v>
      </c>
      <c r="AB314" s="411">
        <v>0</v>
      </c>
      <c r="AC314" s="411">
        <f t="shared" ref="AC314:AL314" si="92">AC313</f>
        <v>0</v>
      </c>
      <c r="AD314" s="411">
        <f t="shared" si="92"/>
        <v>0</v>
      </c>
      <c r="AE314" s="411">
        <f t="shared" si="92"/>
        <v>0</v>
      </c>
      <c r="AF314" s="411">
        <f t="shared" si="92"/>
        <v>0</v>
      </c>
      <c r="AG314" s="411">
        <f t="shared" si="92"/>
        <v>0</v>
      </c>
      <c r="AH314" s="411">
        <f t="shared" si="92"/>
        <v>0</v>
      </c>
      <c r="AI314" s="411">
        <f t="shared" si="92"/>
        <v>0</v>
      </c>
      <c r="AJ314" s="411">
        <f t="shared" si="92"/>
        <v>0</v>
      </c>
      <c r="AK314" s="411">
        <f t="shared" si="92"/>
        <v>0</v>
      </c>
      <c r="AL314" s="411">
        <f t="shared" si="92"/>
        <v>0</v>
      </c>
      <c r="AM314" s="311"/>
    </row>
    <row r="315" spans="1:39" ht="15.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5" outlineLevel="1">
      <c r="A316" s="505">
        <v>13</v>
      </c>
      <c r="B316" s="314" t="s">
        <v>24</v>
      </c>
      <c r="C316" s="291" t="s">
        <v>25</v>
      </c>
      <c r="D316" s="295"/>
      <c r="E316" s="295"/>
      <c r="F316" s="295"/>
      <c r="G316" s="295"/>
      <c r="H316" s="295"/>
      <c r="I316" s="295">
        <v>13635.28026</v>
      </c>
      <c r="J316" s="295"/>
      <c r="K316" s="295"/>
      <c r="L316" s="295"/>
      <c r="M316" s="295"/>
      <c r="N316" s="295">
        <v>12</v>
      </c>
      <c r="O316" s="295"/>
      <c r="P316" s="295"/>
      <c r="Q316" s="295"/>
      <c r="R316" s="295"/>
      <c r="S316" s="295"/>
      <c r="T316" s="295">
        <v>5.3575108489999996</v>
      </c>
      <c r="U316" s="295"/>
      <c r="V316" s="295"/>
      <c r="W316" s="295"/>
      <c r="X316" s="295"/>
      <c r="Y316" s="415"/>
      <c r="Z316" s="415">
        <v>1</v>
      </c>
      <c r="AA316" s="415"/>
      <c r="AB316" s="415"/>
      <c r="AC316" s="415"/>
      <c r="AD316" s="415"/>
      <c r="AE316" s="415"/>
      <c r="AF316" s="415"/>
      <c r="AG316" s="415"/>
      <c r="AH316" s="415"/>
      <c r="AI316" s="415"/>
      <c r="AJ316" s="415"/>
      <c r="AK316" s="415"/>
      <c r="AL316" s="415"/>
      <c r="AM316" s="296">
        <f>SUM(Y316:AL316)</f>
        <v>1</v>
      </c>
    </row>
    <row r="317" spans="1:39" ht="15.5" outlineLevel="1">
      <c r="B317" s="294" t="s">
        <v>249</v>
      </c>
      <c r="C317" s="291" t="s">
        <v>163</v>
      </c>
      <c r="D317" s="295"/>
      <c r="E317" s="295"/>
      <c r="F317" s="295"/>
      <c r="G317" s="295"/>
      <c r="H317" s="295"/>
      <c r="I317" s="295" t="s">
        <v>718</v>
      </c>
      <c r="J317" s="295"/>
      <c r="K317" s="295"/>
      <c r="L317" s="295"/>
      <c r="M317" s="295"/>
      <c r="N317" s="295">
        <f>N316</f>
        <v>12</v>
      </c>
      <c r="O317" s="295"/>
      <c r="P317" s="295"/>
      <c r="Q317" s="295"/>
      <c r="R317" s="295"/>
      <c r="S317" s="295"/>
      <c r="T317" s="295" t="s">
        <v>718</v>
      </c>
      <c r="U317" s="295"/>
      <c r="V317" s="295"/>
      <c r="W317" s="295"/>
      <c r="X317" s="295"/>
      <c r="Y317" s="411">
        <v>0</v>
      </c>
      <c r="Z317" s="411">
        <v>1</v>
      </c>
      <c r="AA317" s="411">
        <v>0</v>
      </c>
      <c r="AB317" s="411">
        <v>0</v>
      </c>
      <c r="AC317" s="411">
        <f t="shared" ref="AC317:AL317" si="93">AC316</f>
        <v>0</v>
      </c>
      <c r="AD317" s="411">
        <f t="shared" si="93"/>
        <v>0</v>
      </c>
      <c r="AE317" s="411">
        <f t="shared" si="93"/>
        <v>0</v>
      </c>
      <c r="AF317" s="411">
        <f t="shared" si="93"/>
        <v>0</v>
      </c>
      <c r="AG317" s="411">
        <f t="shared" si="93"/>
        <v>0</v>
      </c>
      <c r="AH317" s="411">
        <f t="shared" si="93"/>
        <v>0</v>
      </c>
      <c r="AI317" s="411">
        <f t="shared" si="93"/>
        <v>0</v>
      </c>
      <c r="AJ317" s="411">
        <f t="shared" si="93"/>
        <v>0</v>
      </c>
      <c r="AK317" s="411">
        <f t="shared" si="93"/>
        <v>0</v>
      </c>
      <c r="AL317" s="411">
        <f t="shared" si="93"/>
        <v>0</v>
      </c>
      <c r="AM317" s="311"/>
    </row>
    <row r="318" spans="1:39" ht="15.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5" outlineLevel="1">
      <c r="A319" s="505">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0"/>
      <c r="AA319" s="499"/>
      <c r="AB319" s="415"/>
      <c r="AC319" s="415"/>
      <c r="AD319" s="415"/>
      <c r="AE319" s="415"/>
      <c r="AF319" s="415"/>
      <c r="AG319" s="415"/>
      <c r="AH319" s="415"/>
      <c r="AI319" s="415"/>
      <c r="AJ319" s="415"/>
      <c r="AK319" s="415"/>
      <c r="AL319" s="415"/>
      <c r="AM319" s="296">
        <f>SUM(Y319:AL319)</f>
        <v>0</v>
      </c>
    </row>
    <row r="320" spans="1:39" ht="15.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v>0</v>
      </c>
      <c r="Z320" s="411">
        <v>0</v>
      </c>
      <c r="AA320" s="411">
        <v>0</v>
      </c>
      <c r="AB320" s="411">
        <v>0</v>
      </c>
      <c r="AC320" s="411">
        <f t="shared" ref="AC320:AL320" si="94">AC319</f>
        <v>0</v>
      </c>
      <c r="AD320" s="411">
        <f t="shared" si="94"/>
        <v>0</v>
      </c>
      <c r="AE320" s="411">
        <f t="shared" si="94"/>
        <v>0</v>
      </c>
      <c r="AF320" s="411">
        <f t="shared" si="94"/>
        <v>0</v>
      </c>
      <c r="AG320" s="411">
        <f t="shared" si="94"/>
        <v>0</v>
      </c>
      <c r="AH320" s="411">
        <f t="shared" si="94"/>
        <v>0</v>
      </c>
      <c r="AI320" s="411">
        <f t="shared" si="94"/>
        <v>0</v>
      </c>
      <c r="AJ320" s="411">
        <f t="shared" si="94"/>
        <v>0</v>
      </c>
      <c r="AK320" s="411">
        <f t="shared" si="94"/>
        <v>0</v>
      </c>
      <c r="AL320" s="411">
        <f t="shared" si="94"/>
        <v>0</v>
      </c>
      <c r="AM320" s="311"/>
    </row>
    <row r="321" spans="1:39" ht="15.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5" outlineLevel="1">
      <c r="A322" s="505">
        <v>15</v>
      </c>
      <c r="B322" s="314" t="s">
        <v>485</v>
      </c>
      <c r="C322" s="291" t="s">
        <v>25</v>
      </c>
      <c r="D322" s="295"/>
      <c r="E322" s="295"/>
      <c r="F322" s="295"/>
      <c r="G322" s="295"/>
      <c r="H322" s="295"/>
      <c r="I322" s="295" t="s">
        <v>718</v>
      </c>
      <c r="J322" s="295"/>
      <c r="K322" s="295"/>
      <c r="L322" s="295"/>
      <c r="M322" s="295"/>
      <c r="N322" s="291"/>
      <c r="O322" s="295"/>
      <c r="P322" s="295"/>
      <c r="Q322" s="295"/>
      <c r="R322" s="295"/>
      <c r="S322" s="295"/>
      <c r="T322" s="295" t="s">
        <v>718</v>
      </c>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5" outlineLevel="1">
      <c r="A323" s="505"/>
      <c r="B323" s="315" t="s">
        <v>249</v>
      </c>
      <c r="C323" s="291" t="s">
        <v>163</v>
      </c>
      <c r="D323" s="295"/>
      <c r="E323" s="295"/>
      <c r="F323" s="295"/>
      <c r="G323" s="295"/>
      <c r="H323" s="295"/>
      <c r="I323" s="295" t="s">
        <v>718</v>
      </c>
      <c r="J323" s="295"/>
      <c r="K323" s="295"/>
      <c r="L323" s="295"/>
      <c r="M323" s="295"/>
      <c r="N323" s="291"/>
      <c r="O323" s="295"/>
      <c r="P323" s="295"/>
      <c r="Q323" s="295"/>
      <c r="R323" s="295"/>
      <c r="S323" s="295"/>
      <c r="T323" s="295" t="s">
        <v>718</v>
      </c>
      <c r="U323" s="295"/>
      <c r="V323" s="295"/>
      <c r="W323" s="295"/>
      <c r="X323" s="295"/>
      <c r="Y323" s="411">
        <v>0</v>
      </c>
      <c r="Z323" s="411">
        <v>0</v>
      </c>
      <c r="AA323" s="411">
        <v>0</v>
      </c>
      <c r="AB323" s="411">
        <v>0</v>
      </c>
      <c r="AC323" s="411">
        <f t="shared" ref="AC323:AL323" si="95">AC322</f>
        <v>0</v>
      </c>
      <c r="AD323" s="411">
        <f t="shared" si="95"/>
        <v>0</v>
      </c>
      <c r="AE323" s="411">
        <f t="shared" si="95"/>
        <v>0</v>
      </c>
      <c r="AF323" s="411">
        <f t="shared" si="95"/>
        <v>0</v>
      </c>
      <c r="AG323" s="411">
        <f t="shared" si="95"/>
        <v>0</v>
      </c>
      <c r="AH323" s="411">
        <f t="shared" si="95"/>
        <v>0</v>
      </c>
      <c r="AI323" s="411">
        <f t="shared" si="95"/>
        <v>0</v>
      </c>
      <c r="AJ323" s="411">
        <f t="shared" si="95"/>
        <v>0</v>
      </c>
      <c r="AK323" s="411">
        <f t="shared" si="95"/>
        <v>0</v>
      </c>
      <c r="AL323" s="411">
        <f t="shared" si="95"/>
        <v>0</v>
      </c>
      <c r="AM323" s="311"/>
    </row>
    <row r="324" spans="1:39" s="283" customFormat="1" ht="15.5" outlineLevel="1">
      <c r="A324" s="505"/>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1" outlineLevel="1">
      <c r="A325" s="505">
        <v>16</v>
      </c>
      <c r="B325" s="314" t="s">
        <v>486</v>
      </c>
      <c r="C325" s="291" t="s">
        <v>25</v>
      </c>
      <c r="D325" s="295"/>
      <c r="E325" s="295"/>
      <c r="F325" s="295"/>
      <c r="G325" s="295"/>
      <c r="H325" s="295"/>
      <c r="I325" s="295" t="s">
        <v>718</v>
      </c>
      <c r="J325" s="295"/>
      <c r="K325" s="295"/>
      <c r="L325" s="295"/>
      <c r="M325" s="295"/>
      <c r="N325" s="291"/>
      <c r="O325" s="295"/>
      <c r="P325" s="295"/>
      <c r="Q325" s="295"/>
      <c r="R325" s="295"/>
      <c r="S325" s="295"/>
      <c r="T325" s="295" t="s">
        <v>718</v>
      </c>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5" outlineLevel="1">
      <c r="A326" s="505"/>
      <c r="B326" s="315" t="s">
        <v>249</v>
      </c>
      <c r="C326" s="291" t="s">
        <v>163</v>
      </c>
      <c r="D326" s="295"/>
      <c r="E326" s="295"/>
      <c r="F326" s="295"/>
      <c r="G326" s="295"/>
      <c r="H326" s="295"/>
      <c r="I326" s="295" t="s">
        <v>718</v>
      </c>
      <c r="J326" s="295"/>
      <c r="K326" s="295"/>
      <c r="L326" s="295"/>
      <c r="M326" s="295"/>
      <c r="N326" s="291"/>
      <c r="O326" s="295"/>
      <c r="P326" s="295"/>
      <c r="Q326" s="295"/>
      <c r="R326" s="295"/>
      <c r="S326" s="295"/>
      <c r="T326" s="295" t="s">
        <v>718</v>
      </c>
      <c r="U326" s="295"/>
      <c r="V326" s="295"/>
      <c r="W326" s="295"/>
      <c r="X326" s="295"/>
      <c r="Y326" s="411">
        <v>0</v>
      </c>
      <c r="Z326" s="411">
        <v>0</v>
      </c>
      <c r="AA326" s="411">
        <v>0</v>
      </c>
      <c r="AB326" s="411">
        <v>0</v>
      </c>
      <c r="AC326" s="411">
        <f t="shared" ref="AC326:AL326" si="96">AC325</f>
        <v>0</v>
      </c>
      <c r="AD326" s="411">
        <f t="shared" si="96"/>
        <v>0</v>
      </c>
      <c r="AE326" s="411">
        <f t="shared" si="96"/>
        <v>0</v>
      </c>
      <c r="AF326" s="411">
        <f t="shared" si="96"/>
        <v>0</v>
      </c>
      <c r="AG326" s="411">
        <f t="shared" si="96"/>
        <v>0</v>
      </c>
      <c r="AH326" s="411">
        <f t="shared" si="96"/>
        <v>0</v>
      </c>
      <c r="AI326" s="411">
        <f t="shared" si="96"/>
        <v>0</v>
      </c>
      <c r="AJ326" s="411">
        <f t="shared" si="96"/>
        <v>0</v>
      </c>
      <c r="AK326" s="411">
        <f t="shared" si="96"/>
        <v>0</v>
      </c>
      <c r="AL326" s="411">
        <f t="shared" si="96"/>
        <v>0</v>
      </c>
      <c r="AM326" s="311"/>
    </row>
    <row r="327" spans="1:39" s="283" customFormat="1" ht="15.5" outlineLevel="1">
      <c r="A327" s="505"/>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5" outlineLevel="1">
      <c r="A328" s="505">
        <v>17</v>
      </c>
      <c r="B328" s="314" t="s">
        <v>9</v>
      </c>
      <c r="C328" s="291" t="s">
        <v>25</v>
      </c>
      <c r="D328" s="295"/>
      <c r="E328" s="295"/>
      <c r="F328" s="295"/>
      <c r="G328" s="295"/>
      <c r="H328" s="295"/>
      <c r="I328" s="295" t="s">
        <v>718</v>
      </c>
      <c r="J328" s="295"/>
      <c r="K328" s="295"/>
      <c r="L328" s="295"/>
      <c r="M328" s="295"/>
      <c r="N328" s="291"/>
      <c r="O328" s="295"/>
      <c r="P328" s="295"/>
      <c r="Q328" s="295"/>
      <c r="R328" s="295"/>
      <c r="S328" s="295"/>
      <c r="T328" s="295" t="s">
        <v>718</v>
      </c>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5" outlineLevel="1">
      <c r="B329" s="294" t="s">
        <v>249</v>
      </c>
      <c r="C329" s="291" t="s">
        <v>163</v>
      </c>
      <c r="D329" s="295"/>
      <c r="E329" s="295"/>
      <c r="F329" s="295"/>
      <c r="G329" s="295"/>
      <c r="H329" s="295"/>
      <c r="I329" s="295" t="s">
        <v>718</v>
      </c>
      <c r="J329" s="295"/>
      <c r="K329" s="295"/>
      <c r="L329" s="295"/>
      <c r="M329" s="295"/>
      <c r="N329" s="291"/>
      <c r="O329" s="295"/>
      <c r="P329" s="295"/>
      <c r="Q329" s="295"/>
      <c r="R329" s="295"/>
      <c r="S329" s="295"/>
      <c r="T329" s="295" t="s">
        <v>718</v>
      </c>
      <c r="U329" s="295"/>
      <c r="V329" s="295"/>
      <c r="W329" s="295"/>
      <c r="X329" s="295"/>
      <c r="Y329" s="411">
        <v>0</v>
      </c>
      <c r="Z329" s="411">
        <v>0</v>
      </c>
      <c r="AA329" s="411">
        <v>0</v>
      </c>
      <c r="AB329" s="411">
        <v>0</v>
      </c>
      <c r="AC329" s="411">
        <f t="shared" ref="AC329:AL329" si="97">AC328</f>
        <v>0</v>
      </c>
      <c r="AD329" s="411">
        <f t="shared" si="97"/>
        <v>0</v>
      </c>
      <c r="AE329" s="411">
        <f t="shared" si="97"/>
        <v>0</v>
      </c>
      <c r="AF329" s="411">
        <f t="shared" si="97"/>
        <v>0</v>
      </c>
      <c r="AG329" s="411">
        <f t="shared" si="97"/>
        <v>0</v>
      </c>
      <c r="AH329" s="411">
        <f t="shared" si="97"/>
        <v>0</v>
      </c>
      <c r="AI329" s="411">
        <f t="shared" si="97"/>
        <v>0</v>
      </c>
      <c r="AJ329" s="411">
        <f t="shared" si="97"/>
        <v>0</v>
      </c>
      <c r="AK329" s="411">
        <f t="shared" si="97"/>
        <v>0</v>
      </c>
      <c r="AL329" s="411">
        <f t="shared" si="97"/>
        <v>0</v>
      </c>
      <c r="AM329" s="311"/>
    </row>
    <row r="330" spans="1:39" ht="15.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5" outlineLevel="1">
      <c r="A331" s="506"/>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5" outlineLevel="1">
      <c r="A332" s="505">
        <v>18</v>
      </c>
      <c r="B332" s="315" t="s">
        <v>11</v>
      </c>
      <c r="C332" s="291" t="s">
        <v>25</v>
      </c>
      <c r="D332" s="295"/>
      <c r="E332" s="295"/>
      <c r="F332" s="295"/>
      <c r="G332" s="295"/>
      <c r="H332" s="295"/>
      <c r="I332" s="295" t="s">
        <v>718</v>
      </c>
      <c r="J332" s="295"/>
      <c r="K332" s="295"/>
      <c r="L332" s="295"/>
      <c r="M332" s="295"/>
      <c r="N332" s="295">
        <v>12</v>
      </c>
      <c r="O332" s="295"/>
      <c r="P332" s="295"/>
      <c r="Q332" s="295"/>
      <c r="R332" s="295"/>
      <c r="S332" s="295"/>
      <c r="T332" s="295" t="s">
        <v>718</v>
      </c>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5" outlineLevel="1">
      <c r="B333" s="294" t="s">
        <v>249</v>
      </c>
      <c r="C333" s="291" t="s">
        <v>163</v>
      </c>
      <c r="D333" s="295"/>
      <c r="E333" s="295"/>
      <c r="F333" s="295"/>
      <c r="G333" s="295"/>
      <c r="H333" s="295"/>
      <c r="I333" s="295" t="s">
        <v>718</v>
      </c>
      <c r="J333" s="295"/>
      <c r="K333" s="295"/>
      <c r="L333" s="295"/>
      <c r="M333" s="295"/>
      <c r="N333" s="295">
        <f>N332</f>
        <v>12</v>
      </c>
      <c r="O333" s="295"/>
      <c r="P333" s="295"/>
      <c r="Q333" s="295"/>
      <c r="R333" s="295"/>
      <c r="S333" s="295"/>
      <c r="T333" s="295" t="s">
        <v>718</v>
      </c>
      <c r="U333" s="295"/>
      <c r="V333" s="295"/>
      <c r="W333" s="295"/>
      <c r="X333" s="295"/>
      <c r="Y333" s="411">
        <v>0</v>
      </c>
      <c r="Z333" s="411">
        <v>0</v>
      </c>
      <c r="AA333" s="411">
        <v>0</v>
      </c>
      <c r="AB333" s="411">
        <v>0</v>
      </c>
      <c r="AC333" s="411">
        <f t="shared" ref="AC333:AL333" si="98">AC332</f>
        <v>0</v>
      </c>
      <c r="AD333" s="411">
        <f t="shared" si="98"/>
        <v>0</v>
      </c>
      <c r="AE333" s="411">
        <f t="shared" si="98"/>
        <v>0</v>
      </c>
      <c r="AF333" s="411">
        <f t="shared" si="98"/>
        <v>0</v>
      </c>
      <c r="AG333" s="411">
        <f t="shared" si="98"/>
        <v>0</v>
      </c>
      <c r="AH333" s="411">
        <f t="shared" si="98"/>
        <v>0</v>
      </c>
      <c r="AI333" s="411">
        <f t="shared" si="98"/>
        <v>0</v>
      </c>
      <c r="AJ333" s="411">
        <f t="shared" si="98"/>
        <v>0</v>
      </c>
      <c r="AK333" s="411">
        <f t="shared" si="98"/>
        <v>0</v>
      </c>
      <c r="AL333" s="411">
        <f t="shared" si="98"/>
        <v>0</v>
      </c>
      <c r="AM333" s="297"/>
    </row>
    <row r="334" spans="1:39" ht="15.5" outlineLevel="1">
      <c r="A334" s="508"/>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5" outlineLevel="1">
      <c r="A335" s="505">
        <v>19</v>
      </c>
      <c r="B335" s="315" t="s">
        <v>12</v>
      </c>
      <c r="C335" s="291" t="s">
        <v>25</v>
      </c>
      <c r="D335" s="295"/>
      <c r="E335" s="295"/>
      <c r="F335" s="295"/>
      <c r="G335" s="295"/>
      <c r="H335" s="295"/>
      <c r="I335" s="295" t="s">
        <v>718</v>
      </c>
      <c r="J335" s="295"/>
      <c r="K335" s="295"/>
      <c r="L335" s="295"/>
      <c r="M335" s="295"/>
      <c r="N335" s="295">
        <v>12</v>
      </c>
      <c r="O335" s="295"/>
      <c r="P335" s="295"/>
      <c r="Q335" s="295"/>
      <c r="R335" s="295"/>
      <c r="S335" s="295"/>
      <c r="T335" s="295" t="s">
        <v>718</v>
      </c>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5" outlineLevel="1">
      <c r="B336" s="294" t="s">
        <v>249</v>
      </c>
      <c r="C336" s="291" t="s">
        <v>163</v>
      </c>
      <c r="D336" s="295"/>
      <c r="E336" s="295"/>
      <c r="F336" s="295"/>
      <c r="G336" s="295"/>
      <c r="H336" s="295"/>
      <c r="I336" s="295" t="s">
        <v>718</v>
      </c>
      <c r="J336" s="295"/>
      <c r="K336" s="295"/>
      <c r="L336" s="295"/>
      <c r="M336" s="295"/>
      <c r="N336" s="295">
        <f>N335</f>
        <v>12</v>
      </c>
      <c r="O336" s="295"/>
      <c r="P336" s="295"/>
      <c r="Q336" s="295"/>
      <c r="R336" s="295"/>
      <c r="S336" s="295"/>
      <c r="T336" s="295" t="s">
        <v>718</v>
      </c>
      <c r="U336" s="295"/>
      <c r="V336" s="295"/>
      <c r="W336" s="295"/>
      <c r="X336" s="295"/>
      <c r="Y336" s="411">
        <v>0</v>
      </c>
      <c r="Z336" s="411">
        <v>0</v>
      </c>
      <c r="AA336" s="411">
        <v>0</v>
      </c>
      <c r="AB336" s="411">
        <v>0</v>
      </c>
      <c r="AC336" s="411">
        <f t="shared" ref="AC336:AL336" si="99">AC335</f>
        <v>0</v>
      </c>
      <c r="AD336" s="411">
        <f t="shared" si="99"/>
        <v>0</v>
      </c>
      <c r="AE336" s="411">
        <f t="shared" si="99"/>
        <v>0</v>
      </c>
      <c r="AF336" s="411">
        <f t="shared" si="99"/>
        <v>0</v>
      </c>
      <c r="AG336" s="411">
        <f t="shared" si="99"/>
        <v>0</v>
      </c>
      <c r="AH336" s="411">
        <f t="shared" si="99"/>
        <v>0</v>
      </c>
      <c r="AI336" s="411">
        <f t="shared" si="99"/>
        <v>0</v>
      </c>
      <c r="AJ336" s="411">
        <f t="shared" si="99"/>
        <v>0</v>
      </c>
      <c r="AK336" s="411">
        <f t="shared" si="99"/>
        <v>0</v>
      </c>
      <c r="AL336" s="411">
        <f t="shared" si="99"/>
        <v>0</v>
      </c>
      <c r="AM336" s="297"/>
    </row>
    <row r="337" spans="1:39" ht="15.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5" outlineLevel="1">
      <c r="A338" s="505">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v>0.3</v>
      </c>
      <c r="AA338" s="415">
        <v>0.65</v>
      </c>
      <c r="AB338" s="415">
        <v>0.05</v>
      </c>
      <c r="AC338" s="469"/>
      <c r="AD338" s="415"/>
      <c r="AE338" s="415"/>
      <c r="AF338" s="415"/>
      <c r="AG338" s="415"/>
      <c r="AH338" s="415"/>
      <c r="AI338" s="415"/>
      <c r="AJ338" s="415"/>
      <c r="AK338" s="415"/>
      <c r="AL338" s="415"/>
      <c r="AM338" s="296">
        <f>SUM(Y338:AL338)</f>
        <v>1</v>
      </c>
    </row>
    <row r="339" spans="1:39" ht="15.5" outlineLevel="1">
      <c r="B339" s="294" t="s">
        <v>249</v>
      </c>
      <c r="C339" s="291" t="s">
        <v>163</v>
      </c>
      <c r="D339" s="295"/>
      <c r="E339" s="295"/>
      <c r="F339" s="295"/>
      <c r="G339" s="295"/>
      <c r="H339" s="295"/>
      <c r="I339" s="295">
        <v>141300</v>
      </c>
      <c r="J339" s="295"/>
      <c r="K339" s="295"/>
      <c r="L339" s="295"/>
      <c r="M339" s="295"/>
      <c r="N339" s="295">
        <f>N338</f>
        <v>12</v>
      </c>
      <c r="O339" s="295"/>
      <c r="P339" s="295"/>
      <c r="Q339" s="295"/>
      <c r="R339" s="295"/>
      <c r="S339" s="295"/>
      <c r="T339" s="295">
        <v>11.7135</v>
      </c>
      <c r="U339" s="295"/>
      <c r="V339" s="295"/>
      <c r="W339" s="295"/>
      <c r="X339" s="295"/>
      <c r="Y339" s="411">
        <v>0</v>
      </c>
      <c r="Z339" s="411">
        <v>0.3</v>
      </c>
      <c r="AA339" s="411">
        <v>0.65</v>
      </c>
      <c r="AB339" s="411">
        <v>0.05</v>
      </c>
      <c r="AC339" s="411">
        <f t="shared" ref="AC339:AL339" si="100">AC338</f>
        <v>0</v>
      </c>
      <c r="AD339" s="411">
        <f t="shared" si="100"/>
        <v>0</v>
      </c>
      <c r="AE339" s="411">
        <f t="shared" si="100"/>
        <v>0</v>
      </c>
      <c r="AF339" s="411">
        <f t="shared" si="100"/>
        <v>0</v>
      </c>
      <c r="AG339" s="411">
        <f t="shared" si="100"/>
        <v>0</v>
      </c>
      <c r="AH339" s="411">
        <f t="shared" si="100"/>
        <v>0</v>
      </c>
      <c r="AI339" s="411">
        <f t="shared" si="100"/>
        <v>0</v>
      </c>
      <c r="AJ339" s="411">
        <f t="shared" si="100"/>
        <v>0</v>
      </c>
      <c r="AK339" s="411">
        <f t="shared" si="100"/>
        <v>0</v>
      </c>
      <c r="AL339" s="411">
        <f t="shared" si="100"/>
        <v>0</v>
      </c>
      <c r="AM339" s="306"/>
    </row>
    <row r="340" spans="1:39" ht="15.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5" outlineLevel="1">
      <c r="A341" s="505">
        <v>21</v>
      </c>
      <c r="B341" s="315" t="s">
        <v>22</v>
      </c>
      <c r="C341" s="291" t="s">
        <v>25</v>
      </c>
      <c r="D341" s="295"/>
      <c r="E341" s="295"/>
      <c r="F341" s="295"/>
      <c r="G341" s="295"/>
      <c r="H341" s="295"/>
      <c r="I341" s="295">
        <v>1401472.10243102</v>
      </c>
      <c r="J341" s="295"/>
      <c r="K341" s="295"/>
      <c r="L341" s="295"/>
      <c r="M341" s="295"/>
      <c r="N341" s="295">
        <v>12</v>
      </c>
      <c r="O341" s="295"/>
      <c r="P341" s="295"/>
      <c r="Q341" s="295"/>
      <c r="R341" s="295"/>
      <c r="S341" s="295"/>
      <c r="T341" s="295">
        <v>279.63799772499999</v>
      </c>
      <c r="U341" s="295"/>
      <c r="V341" s="295"/>
      <c r="W341" s="295"/>
      <c r="X341" s="295"/>
      <c r="Y341" s="410"/>
      <c r="Z341" s="415">
        <v>0.3</v>
      </c>
      <c r="AA341" s="415">
        <v>0.65</v>
      </c>
      <c r="AB341" s="415">
        <v>0.05</v>
      </c>
      <c r="AC341" s="415"/>
      <c r="AD341" s="415"/>
      <c r="AE341" s="415"/>
      <c r="AF341" s="415"/>
      <c r="AG341" s="415"/>
      <c r="AH341" s="415"/>
      <c r="AI341" s="415"/>
      <c r="AJ341" s="415"/>
      <c r="AK341" s="415"/>
      <c r="AL341" s="415"/>
      <c r="AM341" s="296">
        <f>SUM(Y341:AL341)</f>
        <v>1</v>
      </c>
    </row>
    <row r="342" spans="1:39" ht="15.5" outlineLevel="1">
      <c r="B342" s="294" t="s">
        <v>249</v>
      </c>
      <c r="C342" s="291" t="s">
        <v>163</v>
      </c>
      <c r="D342" s="295"/>
      <c r="E342" s="295"/>
      <c r="F342" s="295"/>
      <c r="G342" s="295"/>
      <c r="H342" s="295"/>
      <c r="I342" s="295">
        <v>180855.01439999999</v>
      </c>
      <c r="J342" s="295"/>
      <c r="K342" s="295"/>
      <c r="L342" s="295"/>
      <c r="M342" s="295"/>
      <c r="N342" s="295">
        <f>N341</f>
        <v>12</v>
      </c>
      <c r="O342" s="295"/>
      <c r="P342" s="295"/>
      <c r="Q342" s="295"/>
      <c r="R342" s="295"/>
      <c r="S342" s="295"/>
      <c r="T342" s="295">
        <v>35.613754489999998</v>
      </c>
      <c r="U342" s="295"/>
      <c r="V342" s="295"/>
      <c r="W342" s="295"/>
      <c r="X342" s="295"/>
      <c r="Y342" s="411">
        <v>0</v>
      </c>
      <c r="Z342" s="411">
        <v>0.3</v>
      </c>
      <c r="AA342" s="411">
        <v>0.65</v>
      </c>
      <c r="AB342" s="411">
        <v>0.05</v>
      </c>
      <c r="AC342" s="411">
        <f t="shared" ref="AC342:AL342" si="101">AC341</f>
        <v>0</v>
      </c>
      <c r="AD342" s="411">
        <f t="shared" si="101"/>
        <v>0</v>
      </c>
      <c r="AE342" s="411">
        <f t="shared" si="101"/>
        <v>0</v>
      </c>
      <c r="AF342" s="411">
        <f t="shared" si="101"/>
        <v>0</v>
      </c>
      <c r="AG342" s="411">
        <f t="shared" si="101"/>
        <v>0</v>
      </c>
      <c r="AH342" s="411">
        <f t="shared" si="101"/>
        <v>0</v>
      </c>
      <c r="AI342" s="411">
        <f t="shared" si="101"/>
        <v>0</v>
      </c>
      <c r="AJ342" s="411">
        <f t="shared" si="101"/>
        <v>0</v>
      </c>
      <c r="AK342" s="411">
        <f t="shared" si="101"/>
        <v>0</v>
      </c>
      <c r="AL342" s="411">
        <f t="shared" si="101"/>
        <v>0</v>
      </c>
      <c r="AM342" s="297"/>
    </row>
    <row r="343" spans="1:39" ht="15.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5" outlineLevel="1">
      <c r="A344" s="505">
        <v>22</v>
      </c>
      <c r="B344" s="315" t="s">
        <v>9</v>
      </c>
      <c r="C344" s="291" t="s">
        <v>25</v>
      </c>
      <c r="D344" s="295"/>
      <c r="E344" s="295"/>
      <c r="F344" s="295"/>
      <c r="G344" s="295"/>
      <c r="H344" s="295"/>
      <c r="I344" s="295" t="s">
        <v>718</v>
      </c>
      <c r="J344" s="295"/>
      <c r="K344" s="295"/>
      <c r="L344" s="295"/>
      <c r="M344" s="295"/>
      <c r="N344" s="291"/>
      <c r="O344" s="295"/>
      <c r="P344" s="295"/>
      <c r="Q344" s="295"/>
      <c r="R344" s="295"/>
      <c r="S344" s="295"/>
      <c r="T344" s="295" t="s">
        <v>718</v>
      </c>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5" outlineLevel="1">
      <c r="B345" s="294" t="s">
        <v>249</v>
      </c>
      <c r="C345" s="291" t="s">
        <v>163</v>
      </c>
      <c r="D345" s="295"/>
      <c r="E345" s="295"/>
      <c r="F345" s="295"/>
      <c r="G345" s="295"/>
      <c r="H345" s="295"/>
      <c r="I345" s="295" t="s">
        <v>718</v>
      </c>
      <c r="J345" s="295"/>
      <c r="K345" s="295"/>
      <c r="L345" s="295"/>
      <c r="M345" s="295"/>
      <c r="N345" s="291"/>
      <c r="O345" s="295"/>
      <c r="P345" s="295"/>
      <c r="Q345" s="295"/>
      <c r="R345" s="295"/>
      <c r="S345" s="295"/>
      <c r="T345" s="295" t="s">
        <v>718</v>
      </c>
      <c r="U345" s="295"/>
      <c r="V345" s="295"/>
      <c r="W345" s="295"/>
      <c r="X345" s="295"/>
      <c r="Y345" s="411">
        <v>0</v>
      </c>
      <c r="Z345" s="411">
        <v>0</v>
      </c>
      <c r="AA345" s="411">
        <v>0</v>
      </c>
      <c r="AB345" s="411">
        <v>0</v>
      </c>
      <c r="AC345" s="411">
        <f t="shared" ref="AC345:AL345" si="102">AC344</f>
        <v>0</v>
      </c>
      <c r="AD345" s="411">
        <f t="shared" si="102"/>
        <v>0</v>
      </c>
      <c r="AE345" s="411">
        <f t="shared" si="102"/>
        <v>0</v>
      </c>
      <c r="AF345" s="411">
        <f t="shared" si="102"/>
        <v>0</v>
      </c>
      <c r="AG345" s="411">
        <f t="shared" si="102"/>
        <v>0</v>
      </c>
      <c r="AH345" s="411">
        <f t="shared" si="102"/>
        <v>0</v>
      </c>
      <c r="AI345" s="411">
        <f t="shared" si="102"/>
        <v>0</v>
      </c>
      <c r="AJ345" s="411">
        <f t="shared" si="102"/>
        <v>0</v>
      </c>
      <c r="AK345" s="411">
        <f t="shared" si="102"/>
        <v>0</v>
      </c>
      <c r="AL345" s="411">
        <f t="shared" si="102"/>
        <v>0</v>
      </c>
      <c r="AM345" s="306"/>
    </row>
    <row r="346" spans="1:39" ht="15.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5" outlineLevel="1">
      <c r="A347" s="506"/>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5" outlineLevel="1">
      <c r="A348" s="505">
        <v>23</v>
      </c>
      <c r="B348" s="315" t="s">
        <v>14</v>
      </c>
      <c r="C348" s="291" t="s">
        <v>25</v>
      </c>
      <c r="D348" s="295"/>
      <c r="E348" s="295"/>
      <c r="F348" s="295"/>
      <c r="G348" s="295"/>
      <c r="H348" s="295"/>
      <c r="I348" s="295">
        <v>129033.4649086</v>
      </c>
      <c r="J348" s="295"/>
      <c r="K348" s="295"/>
      <c r="L348" s="295"/>
      <c r="M348" s="295"/>
      <c r="N348" s="291"/>
      <c r="O348" s="295"/>
      <c r="P348" s="295"/>
      <c r="Q348" s="295"/>
      <c r="R348" s="295"/>
      <c r="S348" s="295"/>
      <c r="T348" s="295">
        <v>24.697805370000001</v>
      </c>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5" outlineLevel="1">
      <c r="B349" s="294" t="s">
        <v>249</v>
      </c>
      <c r="C349" s="291" t="s">
        <v>163</v>
      </c>
      <c r="D349" s="295"/>
      <c r="E349" s="295"/>
      <c r="F349" s="295"/>
      <c r="G349" s="295"/>
      <c r="H349" s="295"/>
      <c r="I349" s="295">
        <v>456.5668144</v>
      </c>
      <c r="J349" s="295"/>
      <c r="K349" s="295"/>
      <c r="L349" s="295"/>
      <c r="M349" s="295"/>
      <c r="N349" s="468"/>
      <c r="O349" s="295"/>
      <c r="P349" s="295"/>
      <c r="Q349" s="295"/>
      <c r="R349" s="295"/>
      <c r="S349" s="295"/>
      <c r="T349" s="295">
        <v>2.3789187E-2</v>
      </c>
      <c r="U349" s="295"/>
      <c r="V349" s="295"/>
      <c r="W349" s="295"/>
      <c r="X349" s="295"/>
      <c r="Y349" s="411">
        <v>1</v>
      </c>
      <c r="Z349" s="411">
        <v>0</v>
      </c>
      <c r="AA349" s="411">
        <v>0</v>
      </c>
      <c r="AB349" s="411">
        <v>0</v>
      </c>
      <c r="AC349" s="411">
        <f t="shared" ref="AC349:AL349" si="103">AC348</f>
        <v>0</v>
      </c>
      <c r="AD349" s="411">
        <f t="shared" si="103"/>
        <v>0</v>
      </c>
      <c r="AE349" s="411">
        <f t="shared" si="103"/>
        <v>0</v>
      </c>
      <c r="AF349" s="411">
        <f t="shared" si="103"/>
        <v>0</v>
      </c>
      <c r="AG349" s="411">
        <f t="shared" si="103"/>
        <v>0</v>
      </c>
      <c r="AH349" s="411">
        <f t="shared" si="103"/>
        <v>0</v>
      </c>
      <c r="AI349" s="411">
        <f t="shared" si="103"/>
        <v>0</v>
      </c>
      <c r="AJ349" s="411">
        <f t="shared" si="103"/>
        <v>0</v>
      </c>
      <c r="AK349" s="411">
        <f t="shared" si="103"/>
        <v>0</v>
      </c>
      <c r="AL349" s="411">
        <f t="shared" si="103"/>
        <v>0</v>
      </c>
      <c r="AM349" s="297"/>
    </row>
    <row r="350" spans="1:39" ht="15.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5" outlineLevel="1">
      <c r="A351" s="506"/>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5" outlineLevel="1">
      <c r="A352" s="505">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5" outlineLevel="1">
      <c r="A353" s="505"/>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v>0</v>
      </c>
      <c r="Z353" s="411">
        <v>0</v>
      </c>
      <c r="AA353" s="411">
        <v>0</v>
      </c>
      <c r="AB353" s="411">
        <v>0</v>
      </c>
      <c r="AC353" s="411">
        <f t="shared" ref="AC353:AL353" si="104">AC352</f>
        <v>0</v>
      </c>
      <c r="AD353" s="411">
        <f t="shared" si="104"/>
        <v>0</v>
      </c>
      <c r="AE353" s="411">
        <f t="shared" si="104"/>
        <v>0</v>
      </c>
      <c r="AF353" s="411">
        <f t="shared" si="104"/>
        <v>0</v>
      </c>
      <c r="AG353" s="411">
        <f t="shared" si="104"/>
        <v>0</v>
      </c>
      <c r="AH353" s="411">
        <f t="shared" si="104"/>
        <v>0</v>
      </c>
      <c r="AI353" s="411">
        <f t="shared" si="104"/>
        <v>0</v>
      </c>
      <c r="AJ353" s="411">
        <f t="shared" si="104"/>
        <v>0</v>
      </c>
      <c r="AK353" s="411">
        <f t="shared" si="104"/>
        <v>0</v>
      </c>
      <c r="AL353" s="411">
        <f t="shared" si="104"/>
        <v>0</v>
      </c>
      <c r="AM353" s="297"/>
    </row>
    <row r="354" spans="1:39" s="283" customFormat="1" ht="15.5" outlineLevel="1">
      <c r="A354" s="505"/>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5" outlineLevel="1">
      <c r="A355" s="505">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5" outlineLevel="1">
      <c r="A356" s="505"/>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v>0</v>
      </c>
      <c r="Z356" s="411">
        <v>0</v>
      </c>
      <c r="AA356" s="411">
        <v>0</v>
      </c>
      <c r="AB356" s="411">
        <v>0</v>
      </c>
      <c r="AC356" s="411">
        <f t="shared" ref="AC356:AL356" si="105">AC355</f>
        <v>0</v>
      </c>
      <c r="AD356" s="411">
        <f t="shared" si="105"/>
        <v>0</v>
      </c>
      <c r="AE356" s="411">
        <f t="shared" si="105"/>
        <v>0</v>
      </c>
      <c r="AF356" s="411">
        <f t="shared" si="105"/>
        <v>0</v>
      </c>
      <c r="AG356" s="411">
        <f t="shared" si="105"/>
        <v>0</v>
      </c>
      <c r="AH356" s="411">
        <f t="shared" si="105"/>
        <v>0</v>
      </c>
      <c r="AI356" s="411">
        <f t="shared" si="105"/>
        <v>0</v>
      </c>
      <c r="AJ356" s="411">
        <f t="shared" si="105"/>
        <v>0</v>
      </c>
      <c r="AK356" s="411">
        <f t="shared" si="105"/>
        <v>0</v>
      </c>
      <c r="AL356" s="411">
        <f t="shared" si="105"/>
        <v>0</v>
      </c>
      <c r="AM356" s="311"/>
    </row>
    <row r="357" spans="1:39" s="283" customFormat="1" ht="15.5" outlineLevel="1">
      <c r="A357" s="505"/>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5" outlineLevel="1">
      <c r="A358" s="506"/>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5" outlineLevel="1">
      <c r="A359" s="505">
        <v>26</v>
      </c>
      <c r="B359" s="321" t="s">
        <v>16</v>
      </c>
      <c r="C359" s="291" t="s">
        <v>25</v>
      </c>
      <c r="D359" s="295"/>
      <c r="E359" s="295"/>
      <c r="F359" s="295"/>
      <c r="G359" s="295"/>
      <c r="H359" s="295"/>
      <c r="I359" s="295" t="s">
        <v>718</v>
      </c>
      <c r="J359" s="295"/>
      <c r="K359" s="295"/>
      <c r="L359" s="295"/>
      <c r="M359" s="295"/>
      <c r="N359" s="295">
        <v>12</v>
      </c>
      <c r="O359" s="295"/>
      <c r="P359" s="295"/>
      <c r="Q359" s="295"/>
      <c r="R359" s="295"/>
      <c r="S359" s="295"/>
      <c r="T359" s="295" t="s">
        <v>718</v>
      </c>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5" outlineLevel="1">
      <c r="B360" s="294" t="s">
        <v>249</v>
      </c>
      <c r="C360" s="291" t="s">
        <v>163</v>
      </c>
      <c r="D360" s="295"/>
      <c r="E360" s="295"/>
      <c r="F360" s="295"/>
      <c r="G360" s="295"/>
      <c r="H360" s="295"/>
      <c r="I360" s="295" t="s">
        <v>718</v>
      </c>
      <c r="J360" s="295"/>
      <c r="K360" s="295"/>
      <c r="L360" s="295"/>
      <c r="M360" s="295"/>
      <c r="N360" s="295">
        <f>N359</f>
        <v>12</v>
      </c>
      <c r="O360" s="295"/>
      <c r="P360" s="295"/>
      <c r="Q360" s="295"/>
      <c r="R360" s="295"/>
      <c r="S360" s="295"/>
      <c r="T360" s="295" t="s">
        <v>718</v>
      </c>
      <c r="U360" s="295"/>
      <c r="V360" s="295"/>
      <c r="W360" s="295"/>
      <c r="X360" s="295"/>
      <c r="Y360" s="411">
        <v>0</v>
      </c>
      <c r="Z360" s="411">
        <v>0</v>
      </c>
      <c r="AA360" s="411">
        <v>0</v>
      </c>
      <c r="AB360" s="411">
        <v>0</v>
      </c>
      <c r="AC360" s="411">
        <f t="shared" ref="AC360:AL360" si="106">AC359</f>
        <v>0</v>
      </c>
      <c r="AD360" s="411">
        <f t="shared" si="106"/>
        <v>0</v>
      </c>
      <c r="AE360" s="411">
        <f t="shared" si="106"/>
        <v>0</v>
      </c>
      <c r="AF360" s="411">
        <f t="shared" si="106"/>
        <v>0</v>
      </c>
      <c r="AG360" s="411">
        <f t="shared" si="106"/>
        <v>0</v>
      </c>
      <c r="AH360" s="411">
        <f t="shared" si="106"/>
        <v>0</v>
      </c>
      <c r="AI360" s="411">
        <f t="shared" si="106"/>
        <v>0</v>
      </c>
      <c r="AJ360" s="411">
        <f t="shared" si="106"/>
        <v>0</v>
      </c>
      <c r="AK360" s="411">
        <f t="shared" si="106"/>
        <v>0</v>
      </c>
      <c r="AL360" s="411">
        <f t="shared" si="106"/>
        <v>0</v>
      </c>
      <c r="AM360" s="306"/>
    </row>
    <row r="361" spans="1:39" ht="15.5" outlineLevel="1">
      <c r="A361" s="508"/>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5" outlineLevel="1">
      <c r="A362" s="505">
        <v>27</v>
      </c>
      <c r="B362" s="321" t="s">
        <v>17</v>
      </c>
      <c r="C362" s="291" t="s">
        <v>25</v>
      </c>
      <c r="D362" s="295"/>
      <c r="E362" s="295"/>
      <c r="F362" s="295"/>
      <c r="G362" s="295"/>
      <c r="H362" s="295"/>
      <c r="I362" s="295" t="s">
        <v>718</v>
      </c>
      <c r="J362" s="295"/>
      <c r="K362" s="295"/>
      <c r="L362" s="295"/>
      <c r="M362" s="295"/>
      <c r="N362" s="295">
        <v>12</v>
      </c>
      <c r="O362" s="295"/>
      <c r="P362" s="295"/>
      <c r="Q362" s="295"/>
      <c r="R362" s="295"/>
      <c r="S362" s="295"/>
      <c r="T362" s="295" t="s">
        <v>718</v>
      </c>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5" outlineLevel="1">
      <c r="B363" s="294" t="s">
        <v>249</v>
      </c>
      <c r="C363" s="291" t="s">
        <v>163</v>
      </c>
      <c r="D363" s="295"/>
      <c r="E363" s="295"/>
      <c r="F363" s="295"/>
      <c r="G363" s="295"/>
      <c r="H363" s="295"/>
      <c r="I363" s="295" t="s">
        <v>718</v>
      </c>
      <c r="J363" s="295"/>
      <c r="K363" s="295"/>
      <c r="L363" s="295"/>
      <c r="M363" s="295"/>
      <c r="N363" s="295">
        <f>N362</f>
        <v>12</v>
      </c>
      <c r="O363" s="295"/>
      <c r="P363" s="295"/>
      <c r="Q363" s="295"/>
      <c r="R363" s="295"/>
      <c r="S363" s="295"/>
      <c r="T363" s="295" t="s">
        <v>718</v>
      </c>
      <c r="U363" s="295"/>
      <c r="V363" s="295"/>
      <c r="W363" s="295"/>
      <c r="X363" s="295"/>
      <c r="Y363" s="411">
        <v>0</v>
      </c>
      <c r="Z363" s="411">
        <v>0</v>
      </c>
      <c r="AA363" s="411">
        <v>0</v>
      </c>
      <c r="AB363" s="411">
        <v>0</v>
      </c>
      <c r="AC363" s="411">
        <f t="shared" ref="AC363:AL363" si="107">AC362</f>
        <v>0</v>
      </c>
      <c r="AD363" s="411">
        <f t="shared" si="107"/>
        <v>0</v>
      </c>
      <c r="AE363" s="411">
        <f t="shared" si="107"/>
        <v>0</v>
      </c>
      <c r="AF363" s="411">
        <f t="shared" si="107"/>
        <v>0</v>
      </c>
      <c r="AG363" s="411">
        <f t="shared" si="107"/>
        <v>0</v>
      </c>
      <c r="AH363" s="411">
        <f t="shared" si="107"/>
        <v>0</v>
      </c>
      <c r="AI363" s="411">
        <f t="shared" si="107"/>
        <v>0</v>
      </c>
      <c r="AJ363" s="411">
        <f t="shared" si="107"/>
        <v>0</v>
      </c>
      <c r="AK363" s="411">
        <f t="shared" si="107"/>
        <v>0</v>
      </c>
      <c r="AL363" s="411">
        <f t="shared" si="107"/>
        <v>0</v>
      </c>
      <c r="AM363" s="306"/>
    </row>
    <row r="364" spans="1:39" ht="15.5" outlineLevel="1">
      <c r="A364" s="508"/>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5" outlineLevel="1">
      <c r="A365" s="505">
        <v>28</v>
      </c>
      <c r="B365" s="321" t="s">
        <v>18</v>
      </c>
      <c r="C365" s="291" t="s">
        <v>25</v>
      </c>
      <c r="D365" s="295"/>
      <c r="E365" s="295"/>
      <c r="F365" s="295"/>
      <c r="G365" s="295"/>
      <c r="H365" s="295"/>
      <c r="I365" s="295" t="s">
        <v>718</v>
      </c>
      <c r="J365" s="295"/>
      <c r="K365" s="295"/>
      <c r="L365" s="295"/>
      <c r="M365" s="295"/>
      <c r="N365" s="295">
        <v>0</v>
      </c>
      <c r="O365" s="295"/>
      <c r="P365" s="295"/>
      <c r="Q365" s="295"/>
      <c r="R365" s="295"/>
      <c r="S365" s="295"/>
      <c r="T365" s="295" t="s">
        <v>718</v>
      </c>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5" outlineLevel="1">
      <c r="B366" s="294" t="s">
        <v>249</v>
      </c>
      <c r="C366" s="291" t="s">
        <v>163</v>
      </c>
      <c r="D366" s="295"/>
      <c r="E366" s="295"/>
      <c r="F366" s="295"/>
      <c r="G366" s="295"/>
      <c r="H366" s="295"/>
      <c r="I366" s="295" t="s">
        <v>718</v>
      </c>
      <c r="J366" s="295"/>
      <c r="K366" s="295"/>
      <c r="L366" s="295"/>
      <c r="M366" s="295"/>
      <c r="N366" s="295">
        <f>N365</f>
        <v>0</v>
      </c>
      <c r="O366" s="295"/>
      <c r="P366" s="295"/>
      <c r="Q366" s="295"/>
      <c r="R366" s="295"/>
      <c r="S366" s="295"/>
      <c r="T366" s="295" t="s">
        <v>718</v>
      </c>
      <c r="U366" s="295"/>
      <c r="V366" s="295"/>
      <c r="W366" s="295"/>
      <c r="X366" s="295"/>
      <c r="Y366" s="411">
        <v>0</v>
      </c>
      <c r="Z366" s="411">
        <v>0</v>
      </c>
      <c r="AA366" s="411">
        <v>0</v>
      </c>
      <c r="AB366" s="411">
        <v>0</v>
      </c>
      <c r="AC366" s="411">
        <f t="shared" ref="AC366:AL366" si="108">AC365</f>
        <v>0</v>
      </c>
      <c r="AD366" s="411">
        <f t="shared" si="108"/>
        <v>0</v>
      </c>
      <c r="AE366" s="411">
        <f t="shared" si="108"/>
        <v>0</v>
      </c>
      <c r="AF366" s="411">
        <f t="shared" si="108"/>
        <v>0</v>
      </c>
      <c r="AG366" s="411">
        <f t="shared" si="108"/>
        <v>0</v>
      </c>
      <c r="AH366" s="411">
        <f t="shared" si="108"/>
        <v>0</v>
      </c>
      <c r="AI366" s="411">
        <f t="shared" si="108"/>
        <v>0</v>
      </c>
      <c r="AJ366" s="411">
        <f t="shared" si="108"/>
        <v>0</v>
      </c>
      <c r="AK366" s="411">
        <f t="shared" si="108"/>
        <v>0</v>
      </c>
      <c r="AL366" s="411">
        <f t="shared" si="108"/>
        <v>0</v>
      </c>
      <c r="AM366" s="297"/>
    </row>
    <row r="367" spans="1:39" ht="15.5" outlineLevel="1">
      <c r="A367" s="508"/>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5" outlineLevel="1">
      <c r="A368" s="505">
        <v>29</v>
      </c>
      <c r="B368" s="324" t="s">
        <v>19</v>
      </c>
      <c r="C368" s="291" t="s">
        <v>25</v>
      </c>
      <c r="D368" s="295"/>
      <c r="E368" s="295"/>
      <c r="F368" s="295"/>
      <c r="G368" s="295"/>
      <c r="H368" s="295"/>
      <c r="I368" s="295" t="s">
        <v>718</v>
      </c>
      <c r="J368" s="295"/>
      <c r="K368" s="295"/>
      <c r="L368" s="295"/>
      <c r="M368" s="295"/>
      <c r="N368" s="295">
        <v>0</v>
      </c>
      <c r="O368" s="295"/>
      <c r="P368" s="295"/>
      <c r="Q368" s="295"/>
      <c r="R368" s="295"/>
      <c r="S368" s="295"/>
      <c r="T368" s="295" t="s">
        <v>718</v>
      </c>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5" outlineLevel="1">
      <c r="B369" s="324" t="s">
        <v>249</v>
      </c>
      <c r="C369" s="291" t="s">
        <v>163</v>
      </c>
      <c r="D369" s="295"/>
      <c r="E369" s="295"/>
      <c r="F369" s="295"/>
      <c r="G369" s="295"/>
      <c r="H369" s="295"/>
      <c r="I369" s="295" t="s">
        <v>718</v>
      </c>
      <c r="J369" s="295"/>
      <c r="K369" s="295"/>
      <c r="L369" s="295"/>
      <c r="M369" s="295"/>
      <c r="N369" s="295">
        <f>N368</f>
        <v>0</v>
      </c>
      <c r="O369" s="295"/>
      <c r="P369" s="295"/>
      <c r="Q369" s="295"/>
      <c r="R369" s="295"/>
      <c r="S369" s="295"/>
      <c r="T369" s="295" t="s">
        <v>718</v>
      </c>
      <c r="U369" s="295"/>
      <c r="V369" s="295"/>
      <c r="W369" s="295"/>
      <c r="X369" s="295"/>
      <c r="Y369" s="411">
        <v>0</v>
      </c>
      <c r="Z369" s="411">
        <v>0</v>
      </c>
      <c r="AA369" s="411">
        <v>0</v>
      </c>
      <c r="AB369" s="411">
        <v>0</v>
      </c>
      <c r="AC369" s="411">
        <f t="shared" ref="AC369:AL369" si="109">AC368</f>
        <v>0</v>
      </c>
      <c r="AD369" s="411">
        <f t="shared" si="109"/>
        <v>0</v>
      </c>
      <c r="AE369" s="411">
        <f t="shared" si="109"/>
        <v>0</v>
      </c>
      <c r="AF369" s="411">
        <f t="shared" si="109"/>
        <v>0</v>
      </c>
      <c r="AG369" s="411">
        <f t="shared" si="109"/>
        <v>0</v>
      </c>
      <c r="AH369" s="411">
        <f t="shared" si="109"/>
        <v>0</v>
      </c>
      <c r="AI369" s="411">
        <f t="shared" si="109"/>
        <v>0</v>
      </c>
      <c r="AJ369" s="411">
        <f t="shared" si="109"/>
        <v>0</v>
      </c>
      <c r="AK369" s="411">
        <f t="shared" si="109"/>
        <v>0</v>
      </c>
      <c r="AL369" s="411">
        <f t="shared" si="109"/>
        <v>0</v>
      </c>
      <c r="AM369" s="297"/>
    </row>
    <row r="370" spans="1:39" ht="15.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5" outlineLevel="1">
      <c r="A371" s="505">
        <v>30</v>
      </c>
      <c r="B371" s="324" t="s">
        <v>488</v>
      </c>
      <c r="C371" s="291" t="s">
        <v>25</v>
      </c>
      <c r="D371" s="295"/>
      <c r="E371" s="295"/>
      <c r="F371" s="295"/>
      <c r="G371" s="295"/>
      <c r="H371" s="295"/>
      <c r="I371" s="295" t="s">
        <v>718</v>
      </c>
      <c r="J371" s="295"/>
      <c r="K371" s="295"/>
      <c r="L371" s="295"/>
      <c r="M371" s="295"/>
      <c r="N371" s="295">
        <v>0</v>
      </c>
      <c r="O371" s="295"/>
      <c r="P371" s="295"/>
      <c r="Q371" s="295"/>
      <c r="R371" s="295"/>
      <c r="S371" s="295"/>
      <c r="T371" s="295" t="s">
        <v>718</v>
      </c>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5" outlineLevel="1">
      <c r="A372" s="505"/>
      <c r="B372" s="324" t="s">
        <v>249</v>
      </c>
      <c r="C372" s="291" t="s">
        <v>163</v>
      </c>
      <c r="D372" s="295"/>
      <c r="E372" s="295"/>
      <c r="F372" s="295"/>
      <c r="G372" s="295"/>
      <c r="H372" s="295"/>
      <c r="I372" s="295" t="s">
        <v>718</v>
      </c>
      <c r="J372" s="295"/>
      <c r="K372" s="295"/>
      <c r="L372" s="295"/>
      <c r="M372" s="295"/>
      <c r="N372" s="295">
        <f>N371</f>
        <v>0</v>
      </c>
      <c r="O372" s="295"/>
      <c r="P372" s="295"/>
      <c r="Q372" s="295"/>
      <c r="R372" s="295"/>
      <c r="S372" s="295"/>
      <c r="T372" s="295" t="s">
        <v>718</v>
      </c>
      <c r="U372" s="295"/>
      <c r="V372" s="295"/>
      <c r="W372" s="295"/>
      <c r="X372" s="295"/>
      <c r="Y372" s="411">
        <v>0</v>
      </c>
      <c r="Z372" s="411">
        <v>0</v>
      </c>
      <c r="AA372" s="411">
        <v>0</v>
      </c>
      <c r="AB372" s="411">
        <v>0</v>
      </c>
      <c r="AC372" s="411">
        <f t="shared" ref="AC372:AL372" si="110">AC371</f>
        <v>0</v>
      </c>
      <c r="AD372" s="411">
        <f t="shared" si="110"/>
        <v>0</v>
      </c>
      <c r="AE372" s="411">
        <f t="shared" si="110"/>
        <v>0</v>
      </c>
      <c r="AF372" s="411">
        <f t="shared" si="110"/>
        <v>0</v>
      </c>
      <c r="AG372" s="411">
        <f t="shared" si="110"/>
        <v>0</v>
      </c>
      <c r="AH372" s="411">
        <f t="shared" si="110"/>
        <v>0</v>
      </c>
      <c r="AI372" s="411">
        <f t="shared" si="110"/>
        <v>0</v>
      </c>
      <c r="AJ372" s="411">
        <f t="shared" si="110"/>
        <v>0</v>
      </c>
      <c r="AK372" s="411">
        <f t="shared" si="110"/>
        <v>0</v>
      </c>
      <c r="AL372" s="411">
        <f t="shared" si="110"/>
        <v>0</v>
      </c>
      <c r="AM372" s="297"/>
    </row>
    <row r="373" spans="1:39" s="283" customFormat="1" ht="15.5" outlineLevel="1">
      <c r="A373" s="505"/>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5" outlineLevel="1">
      <c r="A374" s="505"/>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5" outlineLevel="1">
      <c r="A375" s="505">
        <v>31</v>
      </c>
      <c r="B375" s="324" t="s">
        <v>490</v>
      </c>
      <c r="C375" s="291" t="s">
        <v>25</v>
      </c>
      <c r="D375" s="295"/>
      <c r="E375" s="295"/>
      <c r="F375" s="295"/>
      <c r="G375" s="295"/>
      <c r="H375" s="295"/>
      <c r="I375" s="295" t="s">
        <v>718</v>
      </c>
      <c r="J375" s="295"/>
      <c r="K375" s="295"/>
      <c r="L375" s="295"/>
      <c r="M375" s="295"/>
      <c r="N375" s="295">
        <v>0</v>
      </c>
      <c r="O375" s="295"/>
      <c r="P375" s="295"/>
      <c r="Q375" s="295"/>
      <c r="R375" s="295"/>
      <c r="S375" s="295"/>
      <c r="T375" s="295" t="s">
        <v>718</v>
      </c>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5" outlineLevel="1">
      <c r="A376" s="505"/>
      <c r="B376" s="324" t="s">
        <v>249</v>
      </c>
      <c r="C376" s="291" t="s">
        <v>163</v>
      </c>
      <c r="D376" s="295"/>
      <c r="E376" s="295"/>
      <c r="F376" s="295"/>
      <c r="G376" s="295"/>
      <c r="H376" s="295"/>
      <c r="I376" s="295" t="s">
        <v>718</v>
      </c>
      <c r="J376" s="295"/>
      <c r="K376" s="295"/>
      <c r="L376" s="295"/>
      <c r="M376" s="295"/>
      <c r="N376" s="295">
        <f>N375</f>
        <v>0</v>
      </c>
      <c r="O376" s="295"/>
      <c r="P376" s="295"/>
      <c r="Q376" s="295"/>
      <c r="R376" s="295"/>
      <c r="S376" s="295"/>
      <c r="T376" s="295" t="s">
        <v>718</v>
      </c>
      <c r="U376" s="295"/>
      <c r="V376" s="295"/>
      <c r="W376" s="295"/>
      <c r="X376" s="295"/>
      <c r="Y376" s="411">
        <v>0</v>
      </c>
      <c r="Z376" s="411">
        <v>0</v>
      </c>
      <c r="AA376" s="411">
        <v>0</v>
      </c>
      <c r="AB376" s="411">
        <v>0</v>
      </c>
      <c r="AC376" s="411">
        <f t="shared" ref="AC376:AL376" si="111">AC375</f>
        <v>0</v>
      </c>
      <c r="AD376" s="411">
        <f t="shared" si="111"/>
        <v>0</v>
      </c>
      <c r="AE376" s="411">
        <f t="shared" si="111"/>
        <v>0</v>
      </c>
      <c r="AF376" s="411">
        <f t="shared" si="111"/>
        <v>0</v>
      </c>
      <c r="AG376" s="411">
        <f t="shared" si="111"/>
        <v>0</v>
      </c>
      <c r="AH376" s="411">
        <f t="shared" si="111"/>
        <v>0</v>
      </c>
      <c r="AI376" s="411">
        <f t="shared" si="111"/>
        <v>0</v>
      </c>
      <c r="AJ376" s="411">
        <f t="shared" si="111"/>
        <v>0</v>
      </c>
      <c r="AK376" s="411">
        <f t="shared" si="111"/>
        <v>0</v>
      </c>
      <c r="AL376" s="411">
        <f t="shared" si="111"/>
        <v>0</v>
      </c>
      <c r="AM376" s="297"/>
    </row>
    <row r="377" spans="1:39" s="283" customFormat="1" ht="15.5" outlineLevel="1">
      <c r="A377" s="505"/>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5" outlineLevel="1">
      <c r="A378" s="505">
        <v>32</v>
      </c>
      <c r="B378" s="324" t="s">
        <v>491</v>
      </c>
      <c r="C378" s="291" t="s">
        <v>25</v>
      </c>
      <c r="D378" s="295"/>
      <c r="E378" s="295"/>
      <c r="F378" s="295"/>
      <c r="G378" s="295"/>
      <c r="H378" s="295"/>
      <c r="I378" s="295" t="s">
        <v>718</v>
      </c>
      <c r="J378" s="295"/>
      <c r="K378" s="295"/>
      <c r="L378" s="295"/>
      <c r="M378" s="295"/>
      <c r="N378" s="295">
        <v>0</v>
      </c>
      <c r="O378" s="295"/>
      <c r="P378" s="295"/>
      <c r="Q378" s="295"/>
      <c r="R378" s="295"/>
      <c r="S378" s="295"/>
      <c r="T378" s="295" t="s">
        <v>718</v>
      </c>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5" outlineLevel="1">
      <c r="A379" s="505"/>
      <c r="B379" s="324" t="s">
        <v>249</v>
      </c>
      <c r="C379" s="291" t="s">
        <v>163</v>
      </c>
      <c r="D379" s="295"/>
      <c r="E379" s="295"/>
      <c r="F379" s="295"/>
      <c r="G379" s="295"/>
      <c r="H379" s="295"/>
      <c r="I379" s="295" t="s">
        <v>718</v>
      </c>
      <c r="J379" s="295"/>
      <c r="K379" s="295"/>
      <c r="L379" s="295"/>
      <c r="M379" s="295"/>
      <c r="N379" s="295">
        <f>N378</f>
        <v>0</v>
      </c>
      <c r="O379" s="295"/>
      <c r="P379" s="295"/>
      <c r="Q379" s="295"/>
      <c r="R379" s="295"/>
      <c r="S379" s="295"/>
      <c r="T379" s="295" t="s">
        <v>718</v>
      </c>
      <c r="U379" s="295"/>
      <c r="V379" s="295"/>
      <c r="W379" s="295"/>
      <c r="X379" s="295"/>
      <c r="Y379" s="411">
        <v>0</v>
      </c>
      <c r="Z379" s="411">
        <v>0</v>
      </c>
      <c r="AA379" s="411">
        <v>0</v>
      </c>
      <c r="AB379" s="411">
        <v>0</v>
      </c>
      <c r="AC379" s="411">
        <f t="shared" ref="AC379:AL379" si="112">AC378</f>
        <v>0</v>
      </c>
      <c r="AD379" s="411">
        <f t="shared" si="112"/>
        <v>0</v>
      </c>
      <c r="AE379" s="411">
        <f t="shared" si="112"/>
        <v>0</v>
      </c>
      <c r="AF379" s="411">
        <f t="shared" si="112"/>
        <v>0</v>
      </c>
      <c r="AG379" s="411">
        <f t="shared" si="112"/>
        <v>0</v>
      </c>
      <c r="AH379" s="411">
        <f t="shared" si="112"/>
        <v>0</v>
      </c>
      <c r="AI379" s="411">
        <f t="shared" si="112"/>
        <v>0</v>
      </c>
      <c r="AJ379" s="411">
        <f t="shared" si="112"/>
        <v>0</v>
      </c>
      <c r="AK379" s="411">
        <f t="shared" si="112"/>
        <v>0</v>
      </c>
      <c r="AL379" s="411">
        <f t="shared" si="112"/>
        <v>0</v>
      </c>
      <c r="AM379" s="297"/>
    </row>
    <row r="380" spans="1:39" s="283" customFormat="1" ht="15.5" outlineLevel="1">
      <c r="A380" s="505"/>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5" outlineLevel="1">
      <c r="A381" s="505">
        <v>33</v>
      </c>
      <c r="B381" s="324" t="s">
        <v>492</v>
      </c>
      <c r="C381" s="291" t="s">
        <v>25</v>
      </c>
      <c r="D381" s="295"/>
      <c r="E381" s="295"/>
      <c r="F381" s="295"/>
      <c r="G381" s="295"/>
      <c r="H381" s="295"/>
      <c r="I381" s="295" t="s">
        <v>718</v>
      </c>
      <c r="J381" s="295"/>
      <c r="K381" s="295"/>
      <c r="L381" s="295"/>
      <c r="M381" s="295"/>
      <c r="N381" s="295">
        <v>12</v>
      </c>
      <c r="O381" s="295"/>
      <c r="P381" s="295"/>
      <c r="Q381" s="295"/>
      <c r="R381" s="295"/>
      <c r="S381" s="295"/>
      <c r="T381" s="295" t="s">
        <v>718</v>
      </c>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5" outlineLevel="1">
      <c r="A382" s="505"/>
      <c r="B382" s="324" t="s">
        <v>249</v>
      </c>
      <c r="C382" s="291" t="s">
        <v>163</v>
      </c>
      <c r="D382" s="295"/>
      <c r="E382" s="295"/>
      <c r="F382" s="295"/>
      <c r="G382" s="295"/>
      <c r="H382" s="295"/>
      <c r="I382" s="295" t="s">
        <v>718</v>
      </c>
      <c r="J382" s="295"/>
      <c r="K382" s="295"/>
      <c r="L382" s="295"/>
      <c r="M382" s="295"/>
      <c r="N382" s="295">
        <f>N381</f>
        <v>12</v>
      </c>
      <c r="O382" s="295"/>
      <c r="P382" s="295"/>
      <c r="Q382" s="295"/>
      <c r="R382" s="295"/>
      <c r="S382" s="295"/>
      <c r="T382" s="295" t="s">
        <v>718</v>
      </c>
      <c r="U382" s="295"/>
      <c r="V382" s="295"/>
      <c r="W382" s="295"/>
      <c r="X382" s="295"/>
      <c r="Y382" s="411">
        <f>Y381</f>
        <v>0</v>
      </c>
      <c r="Z382" s="411">
        <f t="shared" ref="Z382:AK382" si="113">Z381</f>
        <v>0</v>
      </c>
      <c r="AA382" s="411">
        <f t="shared" si="113"/>
        <v>0</v>
      </c>
      <c r="AB382" s="411">
        <f t="shared" si="113"/>
        <v>0</v>
      </c>
      <c r="AC382" s="411">
        <f t="shared" si="113"/>
        <v>0</v>
      </c>
      <c r="AD382" s="411">
        <f t="shared" si="113"/>
        <v>0</v>
      </c>
      <c r="AE382" s="411">
        <f t="shared" si="113"/>
        <v>0</v>
      </c>
      <c r="AF382" s="411">
        <f t="shared" si="113"/>
        <v>0</v>
      </c>
      <c r="AG382" s="411">
        <f t="shared" si="113"/>
        <v>0</v>
      </c>
      <c r="AH382" s="411">
        <f t="shared" si="113"/>
        <v>0</v>
      </c>
      <c r="AI382" s="411">
        <f t="shared" si="113"/>
        <v>0</v>
      </c>
      <c r="AJ382" s="411">
        <f t="shared" si="113"/>
        <v>0</v>
      </c>
      <c r="AK382" s="411">
        <f t="shared" si="113"/>
        <v>0</v>
      </c>
      <c r="AL382" s="411">
        <f>AL381</f>
        <v>0</v>
      </c>
      <c r="AM382" s="297"/>
    </row>
    <row r="383" spans="1:39" ht="15.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5">
      <c r="B384" s="327" t="s">
        <v>250</v>
      </c>
      <c r="C384" s="329"/>
      <c r="D384" s="329">
        <f>SUM(D279:D382)</f>
        <v>0</v>
      </c>
      <c r="E384" s="329">
        <f t="shared" ref="E384:M384" si="114">SUM(E279:E382)</f>
        <v>0</v>
      </c>
      <c r="F384" s="329">
        <f t="shared" si="114"/>
        <v>0</v>
      </c>
      <c r="G384" s="329">
        <f t="shared" si="114"/>
        <v>0</v>
      </c>
      <c r="H384" s="329">
        <f t="shared" si="114"/>
        <v>0</v>
      </c>
      <c r="I384" s="329">
        <f t="shared" si="114"/>
        <v>2413136.5517811519</v>
      </c>
      <c r="J384" s="329">
        <f t="shared" si="114"/>
        <v>0</v>
      </c>
      <c r="K384" s="329">
        <f t="shared" si="114"/>
        <v>0</v>
      </c>
      <c r="L384" s="329">
        <f t="shared" si="114"/>
        <v>0</v>
      </c>
      <c r="M384" s="329">
        <f t="shared" si="114"/>
        <v>0</v>
      </c>
      <c r="N384" s="329"/>
      <c r="O384" s="329">
        <f>SUM(O279:O382)</f>
        <v>0</v>
      </c>
      <c r="P384" s="329">
        <f t="shared" ref="P384:X384" si="115">SUM(P279:P382)</f>
        <v>0</v>
      </c>
      <c r="Q384" s="329">
        <f t="shared" si="115"/>
        <v>0</v>
      </c>
      <c r="R384" s="329">
        <f t="shared" si="115"/>
        <v>0</v>
      </c>
      <c r="S384" s="329">
        <f t="shared" si="115"/>
        <v>0</v>
      </c>
      <c r="T384" s="329">
        <f t="shared" si="115"/>
        <v>577.18458617900001</v>
      </c>
      <c r="U384" s="329">
        <f t="shared" si="115"/>
        <v>0</v>
      </c>
      <c r="V384" s="329">
        <f t="shared" si="115"/>
        <v>0</v>
      </c>
      <c r="W384" s="329">
        <f t="shared" si="115"/>
        <v>0</v>
      </c>
      <c r="X384" s="329">
        <f t="shared" si="115"/>
        <v>0</v>
      </c>
      <c r="Y384" s="329">
        <f>IF(Y278="kWh",SUMPRODUCT(D279:D382,Y279:Y382))</f>
        <v>0</v>
      </c>
      <c r="Z384" s="329">
        <f>IF(Z278="kWh",SUMPRODUCT(D279:D382,Z279:Z382))</f>
        <v>0</v>
      </c>
      <c r="AA384" s="329">
        <f>IF(AA278="kW",SUMPRODUCT(N279:N382,O279:O382,AA279:AA382),SUMPRODUCT(D279:D382,AA279:AA382))</f>
        <v>0</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1.4200000000000001E-2</v>
      </c>
      <c r="Z387" s="341">
        <f>HLOOKUP(Z$20,'3.  Distribution Rates'!$C$122:$P$133,5,FALSE)</f>
        <v>1.9199999999999998E-2</v>
      </c>
      <c r="AA387" s="341">
        <f>HLOOKUP(AA$20,'3.  Distribution Rates'!$C$122:$P$133,5,FALSE)</f>
        <v>4.5952999999999999</v>
      </c>
      <c r="AB387" s="341">
        <f>HLOOKUP(AB$20,'3.  Distribution Rates'!$C$122:$P$133,5,FALSE)</f>
        <v>4.7244999999999999</v>
      </c>
      <c r="AC387" s="341">
        <f>HLOOKUP(AC$20,'3.  Distribution Rates'!$C$122:$P$133,5,FALSE)</f>
        <v>15.1736</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6">Y136*Y387</f>
        <v>0</v>
      </c>
      <c r="Z388" s="378">
        <f t="shared" si="116"/>
        <v>0</v>
      </c>
      <c r="AA388" s="378">
        <f t="shared" si="116"/>
        <v>0</v>
      </c>
      <c r="AB388" s="378">
        <f t="shared" si="116"/>
        <v>0</v>
      </c>
      <c r="AC388" s="378">
        <f t="shared" si="116"/>
        <v>0</v>
      </c>
      <c r="AD388" s="378">
        <f t="shared" si="116"/>
        <v>0</v>
      </c>
      <c r="AE388" s="378">
        <f t="shared" si="116"/>
        <v>0</v>
      </c>
      <c r="AF388" s="378">
        <f t="shared" si="116"/>
        <v>0</v>
      </c>
      <c r="AG388" s="378">
        <f t="shared" si="116"/>
        <v>0</v>
      </c>
      <c r="AH388" s="378">
        <f t="shared" si="116"/>
        <v>0</v>
      </c>
      <c r="AI388" s="378">
        <f t="shared" si="116"/>
        <v>0</v>
      </c>
      <c r="AJ388" s="378">
        <f t="shared" si="116"/>
        <v>0</v>
      </c>
      <c r="AK388" s="378">
        <f t="shared" si="116"/>
        <v>0</v>
      </c>
      <c r="AL388" s="378">
        <f t="shared" si="116"/>
        <v>0</v>
      </c>
      <c r="AM388" s="625">
        <f>SUM(Y388:AL388)</f>
        <v>0</v>
      </c>
      <c r="AO388" s="283"/>
    </row>
    <row r="389" spans="1:41" ht="15.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7">Y265*Y387</f>
        <v>0</v>
      </c>
      <c r="Z389" s="378">
        <f t="shared" si="117"/>
        <v>0</v>
      </c>
      <c r="AA389" s="378">
        <f t="shared" si="117"/>
        <v>0</v>
      </c>
      <c r="AB389" s="378">
        <f t="shared" si="117"/>
        <v>0</v>
      </c>
      <c r="AC389" s="378">
        <f t="shared" si="117"/>
        <v>0</v>
      </c>
      <c r="AD389" s="378">
        <f t="shared" si="117"/>
        <v>0</v>
      </c>
      <c r="AE389" s="378">
        <f t="shared" si="117"/>
        <v>0</v>
      </c>
      <c r="AF389" s="378">
        <f t="shared" si="117"/>
        <v>0</v>
      </c>
      <c r="AG389" s="378">
        <f t="shared" si="117"/>
        <v>0</v>
      </c>
      <c r="AH389" s="378">
        <f t="shared" si="117"/>
        <v>0</v>
      </c>
      <c r="AI389" s="378">
        <f t="shared" si="117"/>
        <v>0</v>
      </c>
      <c r="AJ389" s="378">
        <f t="shared" si="117"/>
        <v>0</v>
      </c>
      <c r="AK389" s="378">
        <f t="shared" si="117"/>
        <v>0</v>
      </c>
      <c r="AL389" s="378">
        <f t="shared" si="117"/>
        <v>0</v>
      </c>
      <c r="AM389" s="625">
        <f>SUM(Y389:AL389)</f>
        <v>0</v>
      </c>
    </row>
    <row r="390" spans="1:41" ht="15.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8">Z384*Z387</f>
        <v>0</v>
      </c>
      <c r="AA390" s="378">
        <f t="shared" si="118"/>
        <v>0</v>
      </c>
      <c r="AB390" s="378">
        <f t="shared" si="118"/>
        <v>0</v>
      </c>
      <c r="AC390" s="378">
        <f t="shared" si="118"/>
        <v>0</v>
      </c>
      <c r="AD390" s="378">
        <f t="shared" si="118"/>
        <v>0</v>
      </c>
      <c r="AE390" s="378">
        <f t="shared" si="118"/>
        <v>0</v>
      </c>
      <c r="AF390" s="378">
        <f t="shared" ref="AF390:AL390" si="119">AF384*AF387</f>
        <v>0</v>
      </c>
      <c r="AG390" s="378">
        <f t="shared" si="119"/>
        <v>0</v>
      </c>
      <c r="AH390" s="378">
        <f t="shared" si="119"/>
        <v>0</v>
      </c>
      <c r="AI390" s="378">
        <f t="shared" si="119"/>
        <v>0</v>
      </c>
      <c r="AJ390" s="378">
        <f t="shared" si="119"/>
        <v>0</v>
      </c>
      <c r="AK390" s="378">
        <f t="shared" si="119"/>
        <v>0</v>
      </c>
      <c r="AL390" s="378">
        <f t="shared" si="119"/>
        <v>0</v>
      </c>
      <c r="AM390" s="625">
        <f>SUM(Y390:AL390)</f>
        <v>0</v>
      </c>
    </row>
    <row r="391" spans="1:41" s="380" customFormat="1" ht="15.5">
      <c r="A391" s="507"/>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20">SUM(AA388:AA390)</f>
        <v>0</v>
      </c>
      <c r="AB391" s="346">
        <f t="shared" si="120"/>
        <v>0</v>
      </c>
      <c r="AC391" s="346">
        <f t="shared" si="120"/>
        <v>0</v>
      </c>
      <c r="AD391" s="346">
        <f t="shared" si="120"/>
        <v>0</v>
      </c>
      <c r="AE391" s="346">
        <f t="shared" si="120"/>
        <v>0</v>
      </c>
      <c r="AF391" s="346">
        <f t="shared" ref="AF391:AL391" si="121">SUM(AF388:AF390)</f>
        <v>0</v>
      </c>
      <c r="AG391" s="346">
        <f t="shared" si="121"/>
        <v>0</v>
      </c>
      <c r="AH391" s="346">
        <f t="shared" si="121"/>
        <v>0</v>
      </c>
      <c r="AI391" s="346">
        <f t="shared" si="121"/>
        <v>0</v>
      </c>
      <c r="AJ391" s="346">
        <f t="shared" si="121"/>
        <v>0</v>
      </c>
      <c r="AK391" s="346">
        <f t="shared" si="121"/>
        <v>0</v>
      </c>
      <c r="AL391" s="346">
        <f t="shared" si="121"/>
        <v>0</v>
      </c>
      <c r="AM391" s="407">
        <f>SUM(AM388:AM390)</f>
        <v>0</v>
      </c>
    </row>
    <row r="392" spans="1:41" s="380" customFormat="1" ht="15.5">
      <c r="A392" s="507"/>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2">Y385*Y387</f>
        <v>0</v>
      </c>
      <c r="Z392" s="347">
        <f t="shared" si="122"/>
        <v>0</v>
      </c>
      <c r="AA392" s="347">
        <f t="shared" si="122"/>
        <v>0</v>
      </c>
      <c r="AB392" s="347">
        <f t="shared" si="122"/>
        <v>0</v>
      </c>
      <c r="AC392" s="347">
        <f t="shared" si="122"/>
        <v>0</v>
      </c>
      <c r="AD392" s="347">
        <f t="shared" si="122"/>
        <v>0</v>
      </c>
      <c r="AE392" s="347">
        <f t="shared" si="122"/>
        <v>0</v>
      </c>
      <c r="AF392" s="347">
        <f t="shared" ref="AF392:AL392" si="123">AF385*AF387</f>
        <v>0</v>
      </c>
      <c r="AG392" s="347">
        <f t="shared" si="123"/>
        <v>0</v>
      </c>
      <c r="AH392" s="347">
        <f t="shared" si="123"/>
        <v>0</v>
      </c>
      <c r="AI392" s="347">
        <f t="shared" si="123"/>
        <v>0</v>
      </c>
      <c r="AJ392" s="347">
        <f t="shared" si="123"/>
        <v>0</v>
      </c>
      <c r="AK392" s="347">
        <f t="shared" si="123"/>
        <v>0</v>
      </c>
      <c r="AL392" s="347">
        <f t="shared" si="123"/>
        <v>0</v>
      </c>
      <c r="AM392" s="407">
        <f>SUM(Y392:AL392)</f>
        <v>0</v>
      </c>
    </row>
    <row r="393" spans="1:41" ht="15.75" customHeight="1">
      <c r="A393" s="507"/>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0</v>
      </c>
      <c r="Z395" s="291">
        <f>SUMPRODUCT(E279:E382,Z279:Z382)</f>
        <v>0</v>
      </c>
      <c r="AA395" s="291">
        <f>IF(AA278="kW",SUMPRODUCT(N279:N382,P279:P382,AA279:AA382),SUMPRODUCT(E279:E382,AA279:AA382))</f>
        <v>0</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0</v>
      </c>
      <c r="Z396" s="291">
        <f>SUMPRODUCT(F279:F382,Z279:Z382)</f>
        <v>0</v>
      </c>
      <c r="AA396" s="291">
        <f>IF(AA278="kW",SUMPRODUCT(N279:N382,Q279:Q382,AA279:AA382),SUMPRODUCT(F279:F382,AA279:AA382))</f>
        <v>0</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0</v>
      </c>
      <c r="Z397" s="291">
        <f>SUMPRODUCT(G279:G382,Z279:Z382)</f>
        <v>0</v>
      </c>
      <c r="AA397" s="291">
        <f>IF(AA278="kW",SUMPRODUCT(N279:N382,R279:R382,AA279:AA382),SUMPRODUCT(G279:G382,AA279:AA382))</f>
        <v>0</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562236.38413287397</v>
      </c>
      <c r="Z399" s="291">
        <f>SUMPRODUCT(I279:I382,Z279:Z382)</f>
        <v>644361.18586656393</v>
      </c>
      <c r="AA399" s="291">
        <f>IF(AA278="kW",SUMPRODUCT(N279:N382,T279:T382,AA279:AA382),SUMPRODUCT(I279:I382,AA279:AA382))</f>
        <v>2550.3289672770002</v>
      </c>
      <c r="AB399" s="291">
        <f>IF(AB278="kW",SUMPRODUCT(N279:N382,T279:T382,AB279:AB382),SUMPRODUCT(I279:I382,AB279:AB382))</f>
        <v>196.17915132900001</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583</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5">
      <c r="B404" s="280" t="s">
        <v>258</v>
      </c>
      <c r="C404" s="281"/>
      <c r="D404" s="586" t="s">
        <v>520</v>
      </c>
      <c r="F404" s="586"/>
      <c r="O404" s="281"/>
      <c r="Y404" s="270"/>
      <c r="Z404" s="267"/>
      <c r="AA404" s="267"/>
      <c r="AB404" s="267"/>
      <c r="AC404" s="267"/>
      <c r="AD404" s="267"/>
      <c r="AE404" s="267"/>
      <c r="AF404" s="267"/>
      <c r="AG404" s="267"/>
      <c r="AH404" s="267"/>
      <c r="AI404" s="267"/>
      <c r="AJ404" s="267"/>
      <c r="AK404" s="267"/>
      <c r="AL404" s="267"/>
      <c r="AM404" s="282"/>
    </row>
    <row r="405" spans="1:40" ht="36" customHeight="1">
      <c r="B405" s="871" t="s">
        <v>211</v>
      </c>
      <c r="C405" s="873" t="s">
        <v>33</v>
      </c>
      <c r="D405" s="284" t="s">
        <v>421</v>
      </c>
      <c r="E405" s="875" t="s">
        <v>209</v>
      </c>
      <c r="F405" s="876"/>
      <c r="G405" s="876"/>
      <c r="H405" s="876"/>
      <c r="I405" s="876"/>
      <c r="J405" s="876"/>
      <c r="K405" s="876"/>
      <c r="L405" s="876"/>
      <c r="M405" s="877"/>
      <c r="N405" s="881" t="s">
        <v>213</v>
      </c>
      <c r="O405" s="284" t="s">
        <v>422</v>
      </c>
      <c r="P405" s="875" t="s">
        <v>212</v>
      </c>
      <c r="Q405" s="876"/>
      <c r="R405" s="876"/>
      <c r="S405" s="876"/>
      <c r="T405" s="876"/>
      <c r="U405" s="876"/>
      <c r="V405" s="876"/>
      <c r="W405" s="876"/>
      <c r="X405" s="877"/>
      <c r="Y405" s="878" t="s">
        <v>243</v>
      </c>
      <c r="Z405" s="879"/>
      <c r="AA405" s="879"/>
      <c r="AB405" s="879"/>
      <c r="AC405" s="879"/>
      <c r="AD405" s="879"/>
      <c r="AE405" s="879"/>
      <c r="AF405" s="879"/>
      <c r="AG405" s="879"/>
      <c r="AH405" s="879"/>
      <c r="AI405" s="879"/>
      <c r="AJ405" s="879"/>
      <c r="AK405" s="879"/>
      <c r="AL405" s="879"/>
      <c r="AM405" s="880"/>
    </row>
    <row r="406" spans="1:40" ht="45.75" customHeight="1">
      <c r="B406" s="872"/>
      <c r="C406" s="874"/>
      <c r="D406" s="285">
        <v>2014</v>
      </c>
      <c r="E406" s="285">
        <v>2015</v>
      </c>
      <c r="F406" s="285">
        <v>2016</v>
      </c>
      <c r="G406" s="285">
        <v>2017</v>
      </c>
      <c r="H406" s="285">
        <v>2018</v>
      </c>
      <c r="I406" s="285">
        <v>2019</v>
      </c>
      <c r="J406" s="285">
        <v>2020</v>
      </c>
      <c r="K406" s="285">
        <v>2021</v>
      </c>
      <c r="L406" s="285">
        <v>2022</v>
      </c>
      <c r="M406" s="285">
        <v>2023</v>
      </c>
      <c r="N406" s="882"/>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kW - Thermal Demand Meter</v>
      </c>
      <c r="AB406" s="285" t="str">
        <f>'1.  LRAMVA Summary'!G52</f>
        <v>GS&gt;50 kW - Interval Meter</v>
      </c>
      <c r="AC406" s="285" t="str">
        <f>'1.  LRAMVA Summary'!H52</f>
        <v>Street Lighting</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06"/>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5" outlineLevel="1">
      <c r="A408" s="505">
        <v>1</v>
      </c>
      <c r="B408" s="294" t="s">
        <v>1</v>
      </c>
      <c r="C408" s="291" t="s">
        <v>25</v>
      </c>
      <c r="D408" s="295"/>
      <c r="E408" s="295"/>
      <c r="F408" s="295"/>
      <c r="G408" s="295"/>
      <c r="H408" s="295">
        <v>24927.490007532077</v>
      </c>
      <c r="I408" s="295"/>
      <c r="J408" s="295"/>
      <c r="K408" s="295"/>
      <c r="L408" s="295"/>
      <c r="M408" s="295"/>
      <c r="N408" s="291"/>
      <c r="O408" s="295"/>
      <c r="P408" s="295"/>
      <c r="Q408" s="295"/>
      <c r="R408" s="295"/>
      <c r="S408" s="295">
        <v>3.66344744582485</v>
      </c>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5" outlineLevel="1">
      <c r="B409" s="294" t="s">
        <v>259</v>
      </c>
      <c r="C409" s="291" t="s">
        <v>163</v>
      </c>
      <c r="D409" s="295"/>
      <c r="E409" s="295"/>
      <c r="F409" s="295"/>
      <c r="G409" s="295"/>
      <c r="H409" s="295" t="s">
        <v>718</v>
      </c>
      <c r="I409" s="295"/>
      <c r="J409" s="295"/>
      <c r="K409" s="295"/>
      <c r="L409" s="295"/>
      <c r="M409" s="295"/>
      <c r="N409" s="468"/>
      <c r="O409" s="295"/>
      <c r="P409" s="295"/>
      <c r="Q409" s="295"/>
      <c r="R409" s="295"/>
      <c r="S409" s="295" t="s">
        <v>718</v>
      </c>
      <c r="T409" s="295"/>
      <c r="U409" s="295"/>
      <c r="V409" s="295"/>
      <c r="W409" s="295"/>
      <c r="X409" s="295"/>
      <c r="Y409" s="411">
        <v>1</v>
      </c>
      <c r="Z409" s="411">
        <v>0</v>
      </c>
      <c r="AA409" s="411">
        <v>0</v>
      </c>
      <c r="AB409" s="411">
        <v>0</v>
      </c>
      <c r="AC409" s="411">
        <f t="shared" ref="AC409:AL409" si="124">AC408</f>
        <v>0</v>
      </c>
      <c r="AD409" s="411">
        <f t="shared" si="124"/>
        <v>0</v>
      </c>
      <c r="AE409" s="411">
        <f t="shared" si="124"/>
        <v>0</v>
      </c>
      <c r="AF409" s="411">
        <f t="shared" si="124"/>
        <v>0</v>
      </c>
      <c r="AG409" s="411">
        <f t="shared" si="124"/>
        <v>0</v>
      </c>
      <c r="AH409" s="411">
        <f t="shared" si="124"/>
        <v>0</v>
      </c>
      <c r="AI409" s="411">
        <f t="shared" si="124"/>
        <v>0</v>
      </c>
      <c r="AJ409" s="411">
        <f t="shared" si="124"/>
        <v>0</v>
      </c>
      <c r="AK409" s="411">
        <f t="shared" si="124"/>
        <v>0</v>
      </c>
      <c r="AL409" s="411">
        <f t="shared" si="124"/>
        <v>0</v>
      </c>
      <c r="AM409" s="297"/>
    </row>
    <row r="410" spans="1:40" ht="15.5" outlineLevel="1">
      <c r="A410" s="507"/>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5" outlineLevel="1">
      <c r="A411" s="505">
        <v>2</v>
      </c>
      <c r="B411" s="294" t="s">
        <v>2</v>
      </c>
      <c r="C411" s="291" t="s">
        <v>25</v>
      </c>
      <c r="D411" s="295"/>
      <c r="E411" s="295"/>
      <c r="F411" s="295"/>
      <c r="G411" s="295"/>
      <c r="H411" s="295"/>
      <c r="I411" s="295"/>
      <c r="J411" s="295"/>
      <c r="K411" s="295"/>
      <c r="L411" s="295"/>
      <c r="M411" s="295"/>
      <c r="N411" s="291"/>
      <c r="O411" s="295"/>
      <c r="P411" s="295"/>
      <c r="Q411" s="295"/>
      <c r="R411" s="295"/>
      <c r="S411" s="295"/>
      <c r="T411" s="295"/>
      <c r="U411" s="295"/>
      <c r="V411" s="295"/>
      <c r="W411" s="295"/>
      <c r="X411" s="295"/>
      <c r="Y411" s="470"/>
      <c r="Z411" s="410"/>
      <c r="AA411" s="410"/>
      <c r="AB411" s="410"/>
      <c r="AC411" s="410"/>
      <c r="AD411" s="410"/>
      <c r="AE411" s="410"/>
      <c r="AF411" s="410"/>
      <c r="AG411" s="410"/>
      <c r="AH411" s="410"/>
      <c r="AI411" s="410"/>
      <c r="AJ411" s="410"/>
      <c r="AK411" s="410"/>
      <c r="AL411" s="410"/>
      <c r="AM411" s="296">
        <f>SUM(Y411:AL411)</f>
        <v>0</v>
      </c>
    </row>
    <row r="412" spans="1:40" ht="15.5" outlineLevel="1">
      <c r="B412" s="294" t="s">
        <v>259</v>
      </c>
      <c r="C412" s="291" t="s">
        <v>163</v>
      </c>
      <c r="D412" s="295"/>
      <c r="E412" s="295"/>
      <c r="F412" s="295"/>
      <c r="G412" s="295"/>
      <c r="H412" s="295" t="s">
        <v>718</v>
      </c>
      <c r="I412" s="295"/>
      <c r="J412" s="295"/>
      <c r="K412" s="295"/>
      <c r="L412" s="295"/>
      <c r="M412" s="295"/>
      <c r="N412" s="468"/>
      <c r="O412" s="295"/>
      <c r="P412" s="295"/>
      <c r="Q412" s="295"/>
      <c r="R412" s="295"/>
      <c r="S412" s="295" t="s">
        <v>718</v>
      </c>
      <c r="T412" s="295"/>
      <c r="U412" s="295"/>
      <c r="V412" s="295"/>
      <c r="W412" s="295"/>
      <c r="X412" s="295"/>
      <c r="Y412" s="411">
        <v>0</v>
      </c>
      <c r="Z412" s="411">
        <v>0</v>
      </c>
      <c r="AA412" s="411">
        <v>0</v>
      </c>
      <c r="AB412" s="411">
        <v>0</v>
      </c>
      <c r="AC412" s="411">
        <f t="shared" ref="AC412:AL412" si="125">AC411</f>
        <v>0</v>
      </c>
      <c r="AD412" s="411">
        <f t="shared" si="125"/>
        <v>0</v>
      </c>
      <c r="AE412" s="411">
        <f t="shared" si="125"/>
        <v>0</v>
      </c>
      <c r="AF412" s="411">
        <f t="shared" si="125"/>
        <v>0</v>
      </c>
      <c r="AG412" s="411">
        <f t="shared" si="125"/>
        <v>0</v>
      </c>
      <c r="AH412" s="411">
        <f t="shared" si="125"/>
        <v>0</v>
      </c>
      <c r="AI412" s="411">
        <f t="shared" si="125"/>
        <v>0</v>
      </c>
      <c r="AJ412" s="411">
        <f t="shared" si="125"/>
        <v>0</v>
      </c>
      <c r="AK412" s="411">
        <f t="shared" si="125"/>
        <v>0</v>
      </c>
      <c r="AL412" s="411">
        <f t="shared" si="125"/>
        <v>0</v>
      </c>
      <c r="AM412" s="297"/>
    </row>
    <row r="413" spans="1:40" ht="15.5" outlineLevel="1">
      <c r="A413" s="507"/>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5" outlineLevel="1">
      <c r="A414" s="505">
        <v>3</v>
      </c>
      <c r="B414" s="294" t="s">
        <v>3</v>
      </c>
      <c r="C414" s="291" t="s">
        <v>25</v>
      </c>
      <c r="D414" s="295"/>
      <c r="E414" s="295"/>
      <c r="F414" s="295"/>
      <c r="G414" s="295"/>
      <c r="H414" s="295">
        <v>389383.71912200004</v>
      </c>
      <c r="I414" s="295"/>
      <c r="J414" s="295"/>
      <c r="K414" s="295"/>
      <c r="L414" s="295"/>
      <c r="M414" s="295"/>
      <c r="N414" s="291"/>
      <c r="O414" s="295"/>
      <c r="P414" s="295"/>
      <c r="Q414" s="295"/>
      <c r="R414" s="295"/>
      <c r="S414" s="295">
        <v>210.328817491</v>
      </c>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5" outlineLevel="1">
      <c r="B415" s="294" t="s">
        <v>259</v>
      </c>
      <c r="C415" s="291" t="s">
        <v>163</v>
      </c>
      <c r="D415" s="295"/>
      <c r="E415" s="295"/>
      <c r="F415" s="295"/>
      <c r="G415" s="295"/>
      <c r="H415" s="295" t="s">
        <v>718</v>
      </c>
      <c r="I415" s="295"/>
      <c r="J415" s="295"/>
      <c r="K415" s="295"/>
      <c r="L415" s="295"/>
      <c r="M415" s="295"/>
      <c r="N415" s="468"/>
      <c r="O415" s="295"/>
      <c r="P415" s="295"/>
      <c r="Q415" s="295"/>
      <c r="R415" s="295"/>
      <c r="S415" s="295" t="s">
        <v>718</v>
      </c>
      <c r="T415" s="295"/>
      <c r="U415" s="295"/>
      <c r="V415" s="295"/>
      <c r="W415" s="295"/>
      <c r="X415" s="295"/>
      <c r="Y415" s="411">
        <v>1</v>
      </c>
      <c r="Z415" s="411">
        <v>0</v>
      </c>
      <c r="AA415" s="411">
        <v>0</v>
      </c>
      <c r="AB415" s="411">
        <v>0</v>
      </c>
      <c r="AC415" s="411">
        <f t="shared" ref="AC415:AL415" si="126">AC414</f>
        <v>0</v>
      </c>
      <c r="AD415" s="411">
        <f t="shared" si="126"/>
        <v>0</v>
      </c>
      <c r="AE415" s="411">
        <f t="shared" si="126"/>
        <v>0</v>
      </c>
      <c r="AF415" s="411">
        <f t="shared" si="126"/>
        <v>0</v>
      </c>
      <c r="AG415" s="411">
        <f t="shared" si="126"/>
        <v>0</v>
      </c>
      <c r="AH415" s="411">
        <f t="shared" si="126"/>
        <v>0</v>
      </c>
      <c r="AI415" s="411">
        <f t="shared" si="126"/>
        <v>0</v>
      </c>
      <c r="AJ415" s="411">
        <f t="shared" si="126"/>
        <v>0</v>
      </c>
      <c r="AK415" s="411">
        <f t="shared" si="126"/>
        <v>0</v>
      </c>
      <c r="AL415" s="411">
        <f t="shared" si="126"/>
        <v>0</v>
      </c>
      <c r="AM415" s="297"/>
    </row>
    <row r="416" spans="1:40" ht="15.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5" outlineLevel="1">
      <c r="A417" s="505">
        <v>4</v>
      </c>
      <c r="B417" s="294" t="s">
        <v>4</v>
      </c>
      <c r="C417" s="291" t="s">
        <v>25</v>
      </c>
      <c r="D417" s="295"/>
      <c r="E417" s="295"/>
      <c r="F417" s="295"/>
      <c r="G417" s="295"/>
      <c r="H417" s="295">
        <v>167030.0282</v>
      </c>
      <c r="I417" s="295"/>
      <c r="J417" s="295"/>
      <c r="K417" s="295"/>
      <c r="L417" s="295"/>
      <c r="M417" s="295"/>
      <c r="N417" s="291"/>
      <c r="O417" s="295"/>
      <c r="P417" s="295"/>
      <c r="Q417" s="295"/>
      <c r="R417" s="295"/>
      <c r="S417" s="295">
        <v>12.725007489999999</v>
      </c>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5" outlineLevel="1">
      <c r="B418" s="294" t="s">
        <v>259</v>
      </c>
      <c r="C418" s="291" t="s">
        <v>163</v>
      </c>
      <c r="D418" s="295"/>
      <c r="E418" s="295"/>
      <c r="F418" s="295"/>
      <c r="G418" s="295"/>
      <c r="H418" s="295" t="s">
        <v>718</v>
      </c>
      <c r="I418" s="295"/>
      <c r="J418" s="295"/>
      <c r="K418" s="295"/>
      <c r="L418" s="295"/>
      <c r="M418" s="295"/>
      <c r="N418" s="468"/>
      <c r="O418" s="295"/>
      <c r="P418" s="295"/>
      <c r="Q418" s="295"/>
      <c r="R418" s="295"/>
      <c r="S418" s="295" t="s">
        <v>718</v>
      </c>
      <c r="T418" s="295"/>
      <c r="U418" s="295"/>
      <c r="V418" s="295"/>
      <c r="W418" s="295"/>
      <c r="X418" s="295"/>
      <c r="Y418" s="411">
        <v>1</v>
      </c>
      <c r="Z418" s="411">
        <v>0</v>
      </c>
      <c r="AA418" s="411">
        <v>0</v>
      </c>
      <c r="AB418" s="411">
        <v>0</v>
      </c>
      <c r="AC418" s="411">
        <f t="shared" ref="AC418:AL418" si="127">AC417</f>
        <v>0</v>
      </c>
      <c r="AD418" s="411">
        <f t="shared" si="127"/>
        <v>0</v>
      </c>
      <c r="AE418" s="411">
        <f t="shared" si="127"/>
        <v>0</v>
      </c>
      <c r="AF418" s="411">
        <f t="shared" si="127"/>
        <v>0</v>
      </c>
      <c r="AG418" s="411">
        <f t="shared" si="127"/>
        <v>0</v>
      </c>
      <c r="AH418" s="411">
        <f t="shared" si="127"/>
        <v>0</v>
      </c>
      <c r="AI418" s="411">
        <f t="shared" si="127"/>
        <v>0</v>
      </c>
      <c r="AJ418" s="411">
        <f t="shared" si="127"/>
        <v>0</v>
      </c>
      <c r="AK418" s="411">
        <f t="shared" si="127"/>
        <v>0</v>
      </c>
      <c r="AL418" s="411">
        <f t="shared" si="127"/>
        <v>0</v>
      </c>
      <c r="AM418" s="297"/>
    </row>
    <row r="419" spans="1:39" ht="15.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5" outlineLevel="1">
      <c r="A420" s="505">
        <v>5</v>
      </c>
      <c r="B420" s="294" t="s">
        <v>5</v>
      </c>
      <c r="C420" s="291" t="s">
        <v>25</v>
      </c>
      <c r="D420" s="295"/>
      <c r="E420" s="295"/>
      <c r="F420" s="295"/>
      <c r="G420" s="295"/>
      <c r="H420" s="295">
        <v>648295.33189999999</v>
      </c>
      <c r="I420" s="295"/>
      <c r="J420" s="295"/>
      <c r="K420" s="295"/>
      <c r="L420" s="295"/>
      <c r="M420" s="295"/>
      <c r="N420" s="291"/>
      <c r="O420" s="295"/>
      <c r="P420" s="295"/>
      <c r="Q420" s="295"/>
      <c r="R420" s="295"/>
      <c r="S420" s="295">
        <v>42.864536659999999</v>
      </c>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5" outlineLevel="1">
      <c r="B421" s="294" t="s">
        <v>259</v>
      </c>
      <c r="C421" s="291" t="s">
        <v>163</v>
      </c>
      <c r="D421" s="295"/>
      <c r="E421" s="295"/>
      <c r="F421" s="295"/>
      <c r="G421" s="295"/>
      <c r="H421" s="295" t="s">
        <v>718</v>
      </c>
      <c r="I421" s="295"/>
      <c r="J421" s="295"/>
      <c r="K421" s="295"/>
      <c r="L421" s="295"/>
      <c r="M421" s="295"/>
      <c r="N421" s="468"/>
      <c r="O421" s="295"/>
      <c r="P421" s="295"/>
      <c r="Q421" s="295"/>
      <c r="R421" s="295"/>
      <c r="S421" s="295" t="s">
        <v>718</v>
      </c>
      <c r="T421" s="295"/>
      <c r="U421" s="295"/>
      <c r="V421" s="295"/>
      <c r="W421" s="295"/>
      <c r="X421" s="295"/>
      <c r="Y421" s="411">
        <v>1</v>
      </c>
      <c r="Z421" s="411">
        <v>0</v>
      </c>
      <c r="AA421" s="411">
        <v>0</v>
      </c>
      <c r="AB421" s="411">
        <v>0</v>
      </c>
      <c r="AC421" s="411">
        <f t="shared" ref="AC421:AL421" si="128">AC420</f>
        <v>0</v>
      </c>
      <c r="AD421" s="411">
        <f t="shared" si="128"/>
        <v>0</v>
      </c>
      <c r="AE421" s="411">
        <f t="shared" si="128"/>
        <v>0</v>
      </c>
      <c r="AF421" s="411">
        <f t="shared" si="128"/>
        <v>0</v>
      </c>
      <c r="AG421" s="411">
        <f t="shared" si="128"/>
        <v>0</v>
      </c>
      <c r="AH421" s="411">
        <f t="shared" si="128"/>
        <v>0</v>
      </c>
      <c r="AI421" s="411">
        <f t="shared" si="128"/>
        <v>0</v>
      </c>
      <c r="AJ421" s="411">
        <f t="shared" si="128"/>
        <v>0</v>
      </c>
      <c r="AK421" s="411">
        <f t="shared" si="128"/>
        <v>0</v>
      </c>
      <c r="AL421" s="411">
        <f t="shared" si="128"/>
        <v>0</v>
      </c>
      <c r="AM421" s="297"/>
    </row>
    <row r="422" spans="1:39" ht="15.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5" outlineLevel="1">
      <c r="A423" s="505">
        <v>6</v>
      </c>
      <c r="B423" s="294" t="s">
        <v>6</v>
      </c>
      <c r="C423" s="291" t="s">
        <v>25</v>
      </c>
      <c r="D423" s="295"/>
      <c r="E423" s="295"/>
      <c r="F423" s="295"/>
      <c r="G423" s="295"/>
      <c r="H423" s="295" t="s">
        <v>718</v>
      </c>
      <c r="I423" s="295"/>
      <c r="J423" s="295"/>
      <c r="K423" s="295"/>
      <c r="L423" s="295"/>
      <c r="M423" s="295"/>
      <c r="N423" s="291"/>
      <c r="O423" s="295"/>
      <c r="P423" s="295"/>
      <c r="Q423" s="295"/>
      <c r="R423" s="295"/>
      <c r="S423" s="295" t="s">
        <v>718</v>
      </c>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5" outlineLevel="1">
      <c r="B424" s="294" t="s">
        <v>259</v>
      </c>
      <c r="C424" s="291" t="s">
        <v>163</v>
      </c>
      <c r="D424" s="295"/>
      <c r="E424" s="295"/>
      <c r="F424" s="295"/>
      <c r="G424" s="295"/>
      <c r="H424" s="295" t="s">
        <v>718</v>
      </c>
      <c r="I424" s="295"/>
      <c r="J424" s="295"/>
      <c r="K424" s="295"/>
      <c r="L424" s="295"/>
      <c r="M424" s="295"/>
      <c r="N424" s="468"/>
      <c r="O424" s="295"/>
      <c r="P424" s="295"/>
      <c r="Q424" s="295"/>
      <c r="R424" s="295"/>
      <c r="S424" s="295" t="s">
        <v>718</v>
      </c>
      <c r="T424" s="295"/>
      <c r="U424" s="295"/>
      <c r="V424" s="295"/>
      <c r="W424" s="295"/>
      <c r="X424" s="295"/>
      <c r="Y424" s="411">
        <v>0</v>
      </c>
      <c r="Z424" s="411">
        <v>0</v>
      </c>
      <c r="AA424" s="411">
        <v>0</v>
      </c>
      <c r="AB424" s="411">
        <v>0</v>
      </c>
      <c r="AC424" s="411">
        <f t="shared" ref="AC424:AL424" si="129">AC423</f>
        <v>0</v>
      </c>
      <c r="AD424" s="411">
        <f t="shared" si="129"/>
        <v>0</v>
      </c>
      <c r="AE424" s="411">
        <f t="shared" si="129"/>
        <v>0</v>
      </c>
      <c r="AF424" s="411">
        <f t="shared" si="129"/>
        <v>0</v>
      </c>
      <c r="AG424" s="411">
        <f t="shared" si="129"/>
        <v>0</v>
      </c>
      <c r="AH424" s="411">
        <f t="shared" si="129"/>
        <v>0</v>
      </c>
      <c r="AI424" s="411">
        <f t="shared" si="129"/>
        <v>0</v>
      </c>
      <c r="AJ424" s="411">
        <f t="shared" si="129"/>
        <v>0</v>
      </c>
      <c r="AK424" s="411">
        <f t="shared" si="129"/>
        <v>0</v>
      </c>
      <c r="AL424" s="411">
        <f t="shared" si="129"/>
        <v>0</v>
      </c>
      <c r="AM424" s="297"/>
    </row>
    <row r="425" spans="1:39" ht="15.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5" outlineLevel="1">
      <c r="A426" s="505">
        <v>7</v>
      </c>
      <c r="B426" s="294" t="s">
        <v>42</v>
      </c>
      <c r="C426" s="291" t="s">
        <v>25</v>
      </c>
      <c r="D426" s="295"/>
      <c r="E426" s="295"/>
      <c r="F426" s="295"/>
      <c r="G426" s="295"/>
      <c r="H426" s="295" t="s">
        <v>718</v>
      </c>
      <c r="I426" s="295"/>
      <c r="J426" s="295"/>
      <c r="K426" s="295"/>
      <c r="L426" s="295"/>
      <c r="M426" s="295"/>
      <c r="N426" s="291"/>
      <c r="O426" s="295"/>
      <c r="P426" s="295"/>
      <c r="Q426" s="295"/>
      <c r="R426" s="295"/>
      <c r="S426" s="295" t="s">
        <v>718</v>
      </c>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5" outlineLevel="1">
      <c r="B427" s="294" t="s">
        <v>259</v>
      </c>
      <c r="C427" s="291" t="s">
        <v>163</v>
      </c>
      <c r="D427" s="295"/>
      <c r="E427" s="295"/>
      <c r="F427" s="295"/>
      <c r="G427" s="295"/>
      <c r="H427" s="295" t="s">
        <v>718</v>
      </c>
      <c r="I427" s="295"/>
      <c r="J427" s="295"/>
      <c r="K427" s="295"/>
      <c r="L427" s="295"/>
      <c r="M427" s="295"/>
      <c r="N427" s="291"/>
      <c r="O427" s="295"/>
      <c r="P427" s="295"/>
      <c r="Q427" s="295"/>
      <c r="R427" s="295"/>
      <c r="S427" s="295" t="s">
        <v>718</v>
      </c>
      <c r="T427" s="295"/>
      <c r="U427" s="295"/>
      <c r="V427" s="295"/>
      <c r="W427" s="295"/>
      <c r="X427" s="295"/>
      <c r="Y427" s="411">
        <v>0</v>
      </c>
      <c r="Z427" s="411">
        <v>0</v>
      </c>
      <c r="AA427" s="411">
        <v>0</v>
      </c>
      <c r="AB427" s="411">
        <v>0</v>
      </c>
      <c r="AC427" s="411">
        <f t="shared" ref="AC427:AL427" si="130">AC426</f>
        <v>0</v>
      </c>
      <c r="AD427" s="411">
        <f t="shared" si="130"/>
        <v>0</v>
      </c>
      <c r="AE427" s="411">
        <f t="shared" si="130"/>
        <v>0</v>
      </c>
      <c r="AF427" s="411">
        <f t="shared" si="130"/>
        <v>0</v>
      </c>
      <c r="AG427" s="411">
        <f t="shared" si="130"/>
        <v>0</v>
      </c>
      <c r="AH427" s="411">
        <f t="shared" si="130"/>
        <v>0</v>
      </c>
      <c r="AI427" s="411">
        <f t="shared" si="130"/>
        <v>0</v>
      </c>
      <c r="AJ427" s="411">
        <f t="shared" si="130"/>
        <v>0</v>
      </c>
      <c r="AK427" s="411">
        <f t="shared" si="130"/>
        <v>0</v>
      </c>
      <c r="AL427" s="411">
        <f t="shared" si="130"/>
        <v>0</v>
      </c>
      <c r="AM427" s="297"/>
    </row>
    <row r="428" spans="1:39" ht="15.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5" outlineLevel="1">
      <c r="A429" s="505">
        <v>8</v>
      </c>
      <c r="B429" s="294" t="s">
        <v>484</v>
      </c>
      <c r="C429" s="291" t="s">
        <v>25</v>
      </c>
      <c r="D429" s="295"/>
      <c r="E429" s="295"/>
      <c r="F429" s="295"/>
      <c r="G429" s="295"/>
      <c r="H429" s="295" t="s">
        <v>718</v>
      </c>
      <c r="I429" s="295"/>
      <c r="J429" s="295"/>
      <c r="K429" s="295"/>
      <c r="L429" s="295"/>
      <c r="M429" s="295"/>
      <c r="N429" s="291"/>
      <c r="O429" s="295"/>
      <c r="P429" s="295"/>
      <c r="Q429" s="295"/>
      <c r="R429" s="295"/>
      <c r="S429" s="295" t="s">
        <v>718</v>
      </c>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5" outlineLevel="1">
      <c r="A430" s="505"/>
      <c r="B430" s="294" t="s">
        <v>259</v>
      </c>
      <c r="C430" s="291" t="s">
        <v>163</v>
      </c>
      <c r="D430" s="295"/>
      <c r="E430" s="295"/>
      <c r="F430" s="295"/>
      <c r="G430" s="295"/>
      <c r="H430" s="295" t="s">
        <v>718</v>
      </c>
      <c r="I430" s="295"/>
      <c r="J430" s="295"/>
      <c r="K430" s="295"/>
      <c r="L430" s="295"/>
      <c r="M430" s="295"/>
      <c r="N430" s="291"/>
      <c r="O430" s="295"/>
      <c r="P430" s="295"/>
      <c r="Q430" s="295"/>
      <c r="R430" s="295"/>
      <c r="S430" s="295" t="s">
        <v>718</v>
      </c>
      <c r="T430" s="295"/>
      <c r="U430" s="295"/>
      <c r="V430" s="295"/>
      <c r="W430" s="295"/>
      <c r="X430" s="295"/>
      <c r="Y430" s="411">
        <v>0</v>
      </c>
      <c r="Z430" s="411">
        <v>0</v>
      </c>
      <c r="AA430" s="411">
        <v>0</v>
      </c>
      <c r="AB430" s="411">
        <v>0</v>
      </c>
      <c r="AC430" s="411">
        <f t="shared" ref="AC430:AL430" si="131">AC429</f>
        <v>0</v>
      </c>
      <c r="AD430" s="411">
        <f t="shared" si="131"/>
        <v>0</v>
      </c>
      <c r="AE430" s="411">
        <f t="shared" si="131"/>
        <v>0</v>
      </c>
      <c r="AF430" s="411">
        <f t="shared" si="131"/>
        <v>0</v>
      </c>
      <c r="AG430" s="411">
        <f t="shared" si="131"/>
        <v>0</v>
      </c>
      <c r="AH430" s="411">
        <f t="shared" si="131"/>
        <v>0</v>
      </c>
      <c r="AI430" s="411">
        <f t="shared" si="131"/>
        <v>0</v>
      </c>
      <c r="AJ430" s="411">
        <f t="shared" si="131"/>
        <v>0</v>
      </c>
      <c r="AK430" s="411">
        <f t="shared" si="131"/>
        <v>0</v>
      </c>
      <c r="AL430" s="411">
        <f t="shared" si="131"/>
        <v>0</v>
      </c>
      <c r="AM430" s="297"/>
    </row>
    <row r="431" spans="1:39" s="283" customFormat="1" ht="15.5" outlineLevel="1">
      <c r="A431" s="505"/>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5" outlineLevel="1">
      <c r="A432" s="505">
        <v>9</v>
      </c>
      <c r="B432" s="294" t="s">
        <v>7</v>
      </c>
      <c r="C432" s="291" t="s">
        <v>25</v>
      </c>
      <c r="D432" s="295"/>
      <c r="E432" s="295"/>
      <c r="F432" s="295"/>
      <c r="G432" s="295"/>
      <c r="H432" s="295" t="s">
        <v>718</v>
      </c>
      <c r="I432" s="295"/>
      <c r="J432" s="295"/>
      <c r="K432" s="295"/>
      <c r="L432" s="295"/>
      <c r="M432" s="295"/>
      <c r="N432" s="291"/>
      <c r="O432" s="295"/>
      <c r="P432" s="295"/>
      <c r="Q432" s="295"/>
      <c r="R432" s="295"/>
      <c r="S432" s="295" t="s">
        <v>718</v>
      </c>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5" outlineLevel="1">
      <c r="B433" s="294" t="s">
        <v>259</v>
      </c>
      <c r="C433" s="291" t="s">
        <v>163</v>
      </c>
      <c r="D433" s="295"/>
      <c r="E433" s="295"/>
      <c r="F433" s="295"/>
      <c r="G433" s="295"/>
      <c r="H433" s="295" t="s">
        <v>718</v>
      </c>
      <c r="I433" s="295"/>
      <c r="J433" s="295"/>
      <c r="K433" s="295"/>
      <c r="L433" s="295"/>
      <c r="M433" s="295"/>
      <c r="N433" s="291"/>
      <c r="O433" s="295"/>
      <c r="P433" s="295"/>
      <c r="Q433" s="295"/>
      <c r="R433" s="295"/>
      <c r="S433" s="295" t="s">
        <v>718</v>
      </c>
      <c r="T433" s="295"/>
      <c r="U433" s="295"/>
      <c r="V433" s="295"/>
      <c r="W433" s="295"/>
      <c r="X433" s="295"/>
      <c r="Y433" s="411">
        <v>0</v>
      </c>
      <c r="Z433" s="411">
        <v>0</v>
      </c>
      <c r="AA433" s="411">
        <v>0</v>
      </c>
      <c r="AB433" s="411">
        <v>0</v>
      </c>
      <c r="AC433" s="411">
        <f t="shared" ref="AC433:AL433" si="132">AC432</f>
        <v>0</v>
      </c>
      <c r="AD433" s="411">
        <f t="shared" si="132"/>
        <v>0</v>
      </c>
      <c r="AE433" s="411">
        <f t="shared" si="132"/>
        <v>0</v>
      </c>
      <c r="AF433" s="411">
        <f t="shared" si="132"/>
        <v>0</v>
      </c>
      <c r="AG433" s="411">
        <f t="shared" si="132"/>
        <v>0</v>
      </c>
      <c r="AH433" s="411">
        <f t="shared" si="132"/>
        <v>0</v>
      </c>
      <c r="AI433" s="411">
        <f t="shared" si="132"/>
        <v>0</v>
      </c>
      <c r="AJ433" s="411">
        <f t="shared" si="132"/>
        <v>0</v>
      </c>
      <c r="AK433" s="411">
        <f t="shared" si="132"/>
        <v>0</v>
      </c>
      <c r="AL433" s="411">
        <f t="shared" si="132"/>
        <v>0</v>
      </c>
      <c r="AM433" s="297"/>
    </row>
    <row r="434" spans="1:39" ht="15.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5" outlineLevel="1">
      <c r="A435" s="506"/>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5" outlineLevel="1">
      <c r="A436" s="505">
        <v>10</v>
      </c>
      <c r="B436" s="310" t="s">
        <v>22</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15"/>
      <c r="Z436" s="469"/>
      <c r="AA436" s="469"/>
      <c r="AB436" s="469"/>
      <c r="AC436" s="415"/>
      <c r="AD436" s="415"/>
      <c r="AE436" s="415"/>
      <c r="AF436" s="415"/>
      <c r="AG436" s="415"/>
      <c r="AH436" s="415"/>
      <c r="AI436" s="415"/>
      <c r="AJ436" s="415"/>
      <c r="AK436" s="415"/>
      <c r="AL436" s="415"/>
      <c r="AM436" s="296">
        <f>SUM(Y436:AL436)</f>
        <v>0</v>
      </c>
    </row>
    <row r="437" spans="1:39" ht="15.5" outlineLevel="1">
      <c r="B437" s="294" t="s">
        <v>259</v>
      </c>
      <c r="C437" s="291" t="s">
        <v>163</v>
      </c>
      <c r="D437" s="295"/>
      <c r="E437" s="295"/>
      <c r="F437" s="295"/>
      <c r="G437" s="295"/>
      <c r="H437" s="295" t="s">
        <v>718</v>
      </c>
      <c r="I437" s="295"/>
      <c r="J437" s="295"/>
      <c r="K437" s="295"/>
      <c r="L437" s="295"/>
      <c r="M437" s="295"/>
      <c r="N437" s="295">
        <f>N436</f>
        <v>12</v>
      </c>
      <c r="O437" s="295"/>
      <c r="P437" s="295"/>
      <c r="Q437" s="295"/>
      <c r="R437" s="295"/>
      <c r="S437" s="295" t="s">
        <v>718</v>
      </c>
      <c r="T437" s="295"/>
      <c r="U437" s="295"/>
      <c r="V437" s="295"/>
      <c r="W437" s="295"/>
      <c r="X437" s="295"/>
      <c r="Y437" s="411">
        <v>0</v>
      </c>
      <c r="Z437" s="411">
        <v>0</v>
      </c>
      <c r="AA437" s="411">
        <v>0</v>
      </c>
      <c r="AB437" s="411">
        <v>0</v>
      </c>
      <c r="AC437" s="411">
        <f t="shared" ref="AC437:AL437" si="133">AC436</f>
        <v>0</v>
      </c>
      <c r="AD437" s="411">
        <f t="shared" si="133"/>
        <v>0</v>
      </c>
      <c r="AE437" s="411">
        <f t="shared" si="133"/>
        <v>0</v>
      </c>
      <c r="AF437" s="411">
        <f t="shared" si="133"/>
        <v>0</v>
      </c>
      <c r="AG437" s="411">
        <f t="shared" si="133"/>
        <v>0</v>
      </c>
      <c r="AH437" s="411">
        <f t="shared" si="133"/>
        <v>0</v>
      </c>
      <c r="AI437" s="411">
        <f t="shared" si="133"/>
        <v>0</v>
      </c>
      <c r="AJ437" s="411">
        <f t="shared" si="133"/>
        <v>0</v>
      </c>
      <c r="AK437" s="411">
        <f t="shared" si="133"/>
        <v>0</v>
      </c>
      <c r="AL437" s="411">
        <f t="shared" si="133"/>
        <v>0</v>
      </c>
      <c r="AM437" s="311"/>
    </row>
    <row r="438" spans="1:39" ht="15.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5" outlineLevel="1">
      <c r="A439" s="505">
        <v>11</v>
      </c>
      <c r="B439" s="314" t="s">
        <v>21</v>
      </c>
      <c r="C439" s="291" t="s">
        <v>25</v>
      </c>
      <c r="D439" s="295"/>
      <c r="E439" s="295"/>
      <c r="F439" s="295"/>
      <c r="G439" s="295"/>
      <c r="H439" s="295">
        <v>27513.19267</v>
      </c>
      <c r="I439" s="295"/>
      <c r="J439" s="295"/>
      <c r="K439" s="295"/>
      <c r="L439" s="295"/>
      <c r="M439" s="295"/>
      <c r="N439" s="295">
        <v>12</v>
      </c>
      <c r="O439" s="295"/>
      <c r="P439" s="295"/>
      <c r="Q439" s="295"/>
      <c r="R439" s="295"/>
      <c r="S439" s="295">
        <v>7.8489148899999996</v>
      </c>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5" outlineLevel="1">
      <c r="B440" s="294" t="s">
        <v>259</v>
      </c>
      <c r="C440" s="291" t="s">
        <v>163</v>
      </c>
      <c r="D440" s="295"/>
      <c r="E440" s="295"/>
      <c r="F440" s="295"/>
      <c r="G440" s="295"/>
      <c r="H440" s="295" t="s">
        <v>718</v>
      </c>
      <c r="I440" s="295"/>
      <c r="J440" s="295"/>
      <c r="K440" s="295"/>
      <c r="L440" s="295"/>
      <c r="M440" s="295"/>
      <c r="N440" s="295">
        <f>N439</f>
        <v>12</v>
      </c>
      <c r="O440" s="295"/>
      <c r="P440" s="295"/>
      <c r="Q440" s="295"/>
      <c r="R440" s="295"/>
      <c r="S440" s="295" t="s">
        <v>718</v>
      </c>
      <c r="T440" s="295"/>
      <c r="U440" s="295"/>
      <c r="V440" s="295"/>
      <c r="W440" s="295"/>
      <c r="X440" s="295"/>
      <c r="Y440" s="411">
        <v>0</v>
      </c>
      <c r="Z440" s="411">
        <v>1</v>
      </c>
      <c r="AA440" s="411">
        <v>0</v>
      </c>
      <c r="AB440" s="411">
        <v>0</v>
      </c>
      <c r="AC440" s="411">
        <f t="shared" ref="AC440:AL440" si="134">AC439</f>
        <v>0</v>
      </c>
      <c r="AD440" s="411">
        <f t="shared" si="134"/>
        <v>0</v>
      </c>
      <c r="AE440" s="411">
        <f t="shared" si="134"/>
        <v>0</v>
      </c>
      <c r="AF440" s="411">
        <f t="shared" si="134"/>
        <v>0</v>
      </c>
      <c r="AG440" s="411">
        <f t="shared" si="134"/>
        <v>0</v>
      </c>
      <c r="AH440" s="411">
        <f t="shared" si="134"/>
        <v>0</v>
      </c>
      <c r="AI440" s="411">
        <f t="shared" si="134"/>
        <v>0</v>
      </c>
      <c r="AJ440" s="411">
        <f t="shared" si="134"/>
        <v>0</v>
      </c>
      <c r="AK440" s="411">
        <f t="shared" si="134"/>
        <v>0</v>
      </c>
      <c r="AL440" s="411">
        <f t="shared" si="134"/>
        <v>0</v>
      </c>
      <c r="AM440" s="311"/>
    </row>
    <row r="441" spans="1:39" ht="15.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5" outlineLevel="1">
      <c r="A442" s="505">
        <v>12</v>
      </c>
      <c r="B442" s="314" t="s">
        <v>23</v>
      </c>
      <c r="C442" s="291" t="s">
        <v>25</v>
      </c>
      <c r="D442" s="295"/>
      <c r="E442" s="295"/>
      <c r="F442" s="295"/>
      <c r="G442" s="295"/>
      <c r="H442" s="295" t="s">
        <v>718</v>
      </c>
      <c r="I442" s="295"/>
      <c r="J442" s="295"/>
      <c r="K442" s="295"/>
      <c r="L442" s="295"/>
      <c r="M442" s="295"/>
      <c r="N442" s="295">
        <v>3</v>
      </c>
      <c r="O442" s="295"/>
      <c r="P442" s="295"/>
      <c r="Q442" s="295"/>
      <c r="R442" s="295"/>
      <c r="S442" s="295" t="s">
        <v>718</v>
      </c>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5" outlineLevel="1">
      <c r="B443" s="294" t="s">
        <v>259</v>
      </c>
      <c r="C443" s="291" t="s">
        <v>163</v>
      </c>
      <c r="D443" s="295"/>
      <c r="E443" s="295"/>
      <c r="F443" s="295"/>
      <c r="G443" s="295"/>
      <c r="H443" s="295" t="s">
        <v>718</v>
      </c>
      <c r="I443" s="295"/>
      <c r="J443" s="295"/>
      <c r="K443" s="295"/>
      <c r="L443" s="295"/>
      <c r="M443" s="295"/>
      <c r="N443" s="295">
        <f>N442</f>
        <v>3</v>
      </c>
      <c r="O443" s="295"/>
      <c r="P443" s="295"/>
      <c r="Q443" s="295"/>
      <c r="R443" s="295"/>
      <c r="S443" s="295" t="s">
        <v>718</v>
      </c>
      <c r="T443" s="295"/>
      <c r="U443" s="295"/>
      <c r="V443" s="295"/>
      <c r="W443" s="295"/>
      <c r="X443" s="295"/>
      <c r="Y443" s="411">
        <v>0</v>
      </c>
      <c r="Z443" s="411">
        <v>0</v>
      </c>
      <c r="AA443" s="411">
        <v>0</v>
      </c>
      <c r="AB443" s="411">
        <v>0</v>
      </c>
      <c r="AC443" s="411">
        <f t="shared" ref="AC443:AL443" si="135">AC442</f>
        <v>0</v>
      </c>
      <c r="AD443" s="411">
        <f t="shared" si="135"/>
        <v>0</v>
      </c>
      <c r="AE443" s="411">
        <f t="shared" si="135"/>
        <v>0</v>
      </c>
      <c r="AF443" s="411">
        <f t="shared" si="135"/>
        <v>0</v>
      </c>
      <c r="AG443" s="411">
        <f t="shared" si="135"/>
        <v>0</v>
      </c>
      <c r="AH443" s="411">
        <f t="shared" si="135"/>
        <v>0</v>
      </c>
      <c r="AI443" s="411">
        <f t="shared" si="135"/>
        <v>0</v>
      </c>
      <c r="AJ443" s="411">
        <f t="shared" si="135"/>
        <v>0</v>
      </c>
      <c r="AK443" s="411">
        <f t="shared" si="135"/>
        <v>0</v>
      </c>
      <c r="AL443" s="411">
        <f t="shared" si="135"/>
        <v>0</v>
      </c>
      <c r="AM443" s="311"/>
    </row>
    <row r="444" spans="1:39" ht="15.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5" outlineLevel="1">
      <c r="A445" s="505">
        <v>13</v>
      </c>
      <c r="B445" s="314" t="s">
        <v>24</v>
      </c>
      <c r="C445" s="291" t="s">
        <v>25</v>
      </c>
      <c r="D445" s="295"/>
      <c r="E445" s="295"/>
      <c r="F445" s="295"/>
      <c r="G445" s="295"/>
      <c r="H445" s="295" t="s">
        <v>718</v>
      </c>
      <c r="I445" s="295"/>
      <c r="J445" s="295"/>
      <c r="K445" s="295"/>
      <c r="L445" s="295"/>
      <c r="M445" s="295"/>
      <c r="N445" s="295">
        <v>12</v>
      </c>
      <c r="O445" s="295"/>
      <c r="P445" s="295"/>
      <c r="Q445" s="295"/>
      <c r="R445" s="295"/>
      <c r="S445" s="295" t="s">
        <v>718</v>
      </c>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5" outlineLevel="1">
      <c r="B446" s="294" t="s">
        <v>259</v>
      </c>
      <c r="C446" s="291" t="s">
        <v>163</v>
      </c>
      <c r="D446" s="295"/>
      <c r="E446" s="295"/>
      <c r="F446" s="295"/>
      <c r="G446" s="295"/>
      <c r="H446" s="295" t="s">
        <v>718</v>
      </c>
      <c r="I446" s="295"/>
      <c r="J446" s="295"/>
      <c r="K446" s="295"/>
      <c r="L446" s="295"/>
      <c r="M446" s="295"/>
      <c r="N446" s="295">
        <f>N445</f>
        <v>12</v>
      </c>
      <c r="O446" s="295"/>
      <c r="P446" s="295"/>
      <c r="Q446" s="295"/>
      <c r="R446" s="295"/>
      <c r="S446" s="295" t="s">
        <v>718</v>
      </c>
      <c r="T446" s="295"/>
      <c r="U446" s="295"/>
      <c r="V446" s="295"/>
      <c r="W446" s="295"/>
      <c r="X446" s="295"/>
      <c r="Y446" s="411">
        <v>0</v>
      </c>
      <c r="Z446" s="411">
        <v>0</v>
      </c>
      <c r="AA446" s="411">
        <v>0</v>
      </c>
      <c r="AB446" s="411">
        <v>0</v>
      </c>
      <c r="AC446" s="411">
        <f t="shared" ref="AC446:AL446" si="136">AC445</f>
        <v>0</v>
      </c>
      <c r="AD446" s="411">
        <f t="shared" si="136"/>
        <v>0</v>
      </c>
      <c r="AE446" s="411">
        <f t="shared" si="136"/>
        <v>0</v>
      </c>
      <c r="AF446" s="411">
        <f t="shared" si="136"/>
        <v>0</v>
      </c>
      <c r="AG446" s="411">
        <f t="shared" si="136"/>
        <v>0</v>
      </c>
      <c r="AH446" s="411">
        <f t="shared" si="136"/>
        <v>0</v>
      </c>
      <c r="AI446" s="411">
        <f t="shared" si="136"/>
        <v>0</v>
      </c>
      <c r="AJ446" s="411">
        <f t="shared" si="136"/>
        <v>0</v>
      </c>
      <c r="AK446" s="411">
        <f t="shared" si="136"/>
        <v>0</v>
      </c>
      <c r="AL446" s="411">
        <f t="shared" si="136"/>
        <v>0</v>
      </c>
      <c r="AM446" s="311"/>
    </row>
    <row r="447" spans="1:39" ht="15.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5" outlineLevel="1">
      <c r="A448" s="505">
        <v>14</v>
      </c>
      <c r="B448" s="314" t="s">
        <v>20</v>
      </c>
      <c r="C448" s="291" t="s">
        <v>25</v>
      </c>
      <c r="D448" s="295"/>
      <c r="E448" s="295"/>
      <c r="F448" s="295"/>
      <c r="G448" s="295"/>
      <c r="H448" s="295" t="s">
        <v>718</v>
      </c>
      <c r="I448" s="295"/>
      <c r="J448" s="295"/>
      <c r="K448" s="295"/>
      <c r="L448" s="295"/>
      <c r="M448" s="295"/>
      <c r="N448" s="295">
        <v>12</v>
      </c>
      <c r="O448" s="295"/>
      <c r="P448" s="295"/>
      <c r="Q448" s="295"/>
      <c r="R448" s="295"/>
      <c r="S448" s="295" t="s">
        <v>718</v>
      </c>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5" outlineLevel="1">
      <c r="B449" s="294" t="s">
        <v>259</v>
      </c>
      <c r="C449" s="291" t="s">
        <v>163</v>
      </c>
      <c r="D449" s="295"/>
      <c r="E449" s="295"/>
      <c r="F449" s="295"/>
      <c r="G449" s="295"/>
      <c r="H449" s="295" t="s">
        <v>718</v>
      </c>
      <c r="I449" s="295"/>
      <c r="J449" s="295"/>
      <c r="K449" s="295"/>
      <c r="L449" s="295"/>
      <c r="M449" s="295"/>
      <c r="N449" s="295">
        <f>N448</f>
        <v>12</v>
      </c>
      <c r="O449" s="295"/>
      <c r="P449" s="295"/>
      <c r="Q449" s="295"/>
      <c r="R449" s="295"/>
      <c r="S449" s="295" t="s">
        <v>718</v>
      </c>
      <c r="T449" s="295"/>
      <c r="U449" s="295"/>
      <c r="V449" s="295"/>
      <c r="W449" s="295"/>
      <c r="X449" s="295"/>
      <c r="Y449" s="411">
        <v>0</v>
      </c>
      <c r="Z449" s="411">
        <v>0</v>
      </c>
      <c r="AA449" s="411">
        <v>0</v>
      </c>
      <c r="AB449" s="411">
        <v>0</v>
      </c>
      <c r="AC449" s="411">
        <f t="shared" ref="AC449:AL449" si="137">AC448</f>
        <v>0</v>
      </c>
      <c r="AD449" s="411">
        <f t="shared" si="137"/>
        <v>0</v>
      </c>
      <c r="AE449" s="411">
        <f t="shared" si="137"/>
        <v>0</v>
      </c>
      <c r="AF449" s="411">
        <f t="shared" si="137"/>
        <v>0</v>
      </c>
      <c r="AG449" s="411">
        <f t="shared" si="137"/>
        <v>0</v>
      </c>
      <c r="AH449" s="411">
        <f t="shared" si="137"/>
        <v>0</v>
      </c>
      <c r="AI449" s="411">
        <f t="shared" si="137"/>
        <v>0</v>
      </c>
      <c r="AJ449" s="411">
        <f t="shared" si="137"/>
        <v>0</v>
      </c>
      <c r="AK449" s="411">
        <f t="shared" si="137"/>
        <v>0</v>
      </c>
      <c r="AL449" s="411">
        <f t="shared" si="137"/>
        <v>0</v>
      </c>
      <c r="AM449" s="311"/>
    </row>
    <row r="450" spans="1:39" ht="15.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5" outlineLevel="1">
      <c r="A451" s="505">
        <v>15</v>
      </c>
      <c r="B451" s="314" t="s">
        <v>485</v>
      </c>
      <c r="C451" s="291" t="s">
        <v>25</v>
      </c>
      <c r="D451" s="295"/>
      <c r="E451" s="295"/>
      <c r="F451" s="295"/>
      <c r="G451" s="295"/>
      <c r="H451" s="295" t="s">
        <v>718</v>
      </c>
      <c r="I451" s="295"/>
      <c r="J451" s="295"/>
      <c r="K451" s="295"/>
      <c r="L451" s="295"/>
      <c r="M451" s="295"/>
      <c r="N451" s="291"/>
      <c r="O451" s="295"/>
      <c r="P451" s="295"/>
      <c r="Q451" s="295"/>
      <c r="R451" s="295"/>
      <c r="S451" s="295" t="s">
        <v>718</v>
      </c>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5" outlineLevel="1">
      <c r="A452" s="505"/>
      <c r="B452" s="314" t="s">
        <v>259</v>
      </c>
      <c r="C452" s="291" t="s">
        <v>163</v>
      </c>
      <c r="D452" s="295"/>
      <c r="E452" s="295"/>
      <c r="F452" s="295"/>
      <c r="G452" s="295"/>
      <c r="H452" s="295" t="s">
        <v>718</v>
      </c>
      <c r="I452" s="295"/>
      <c r="J452" s="295"/>
      <c r="K452" s="295"/>
      <c r="L452" s="295"/>
      <c r="M452" s="295"/>
      <c r="N452" s="291"/>
      <c r="O452" s="295"/>
      <c r="P452" s="295"/>
      <c r="Q452" s="295"/>
      <c r="R452" s="295"/>
      <c r="S452" s="295" t="s">
        <v>718</v>
      </c>
      <c r="T452" s="295"/>
      <c r="U452" s="295"/>
      <c r="V452" s="295"/>
      <c r="W452" s="295"/>
      <c r="X452" s="295"/>
      <c r="Y452" s="411">
        <v>0</v>
      </c>
      <c r="Z452" s="411">
        <v>0</v>
      </c>
      <c r="AA452" s="411">
        <v>0</v>
      </c>
      <c r="AB452" s="411">
        <v>0</v>
      </c>
      <c r="AC452" s="411">
        <f t="shared" ref="AC452:AL452" si="138">AC451</f>
        <v>0</v>
      </c>
      <c r="AD452" s="411">
        <f t="shared" si="138"/>
        <v>0</v>
      </c>
      <c r="AE452" s="411">
        <f t="shared" si="138"/>
        <v>0</v>
      </c>
      <c r="AF452" s="411">
        <f t="shared" si="138"/>
        <v>0</v>
      </c>
      <c r="AG452" s="411">
        <f t="shared" si="138"/>
        <v>0</v>
      </c>
      <c r="AH452" s="411">
        <f t="shared" si="138"/>
        <v>0</v>
      </c>
      <c r="AI452" s="411">
        <f t="shared" si="138"/>
        <v>0</v>
      </c>
      <c r="AJ452" s="411">
        <f t="shared" si="138"/>
        <v>0</v>
      </c>
      <c r="AK452" s="411">
        <f t="shared" si="138"/>
        <v>0</v>
      </c>
      <c r="AL452" s="411">
        <f t="shared" si="138"/>
        <v>0</v>
      </c>
      <c r="AM452" s="311"/>
    </row>
    <row r="453" spans="1:39" s="283" customFormat="1" ht="15.5" outlineLevel="1">
      <c r="A453" s="505"/>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1" outlineLevel="1">
      <c r="A454" s="505">
        <v>16</v>
      </c>
      <c r="B454" s="314" t="s">
        <v>486</v>
      </c>
      <c r="C454" s="291" t="s">
        <v>25</v>
      </c>
      <c r="D454" s="295"/>
      <c r="E454" s="295"/>
      <c r="F454" s="295"/>
      <c r="G454" s="295"/>
      <c r="H454" s="295" t="s">
        <v>718</v>
      </c>
      <c r="I454" s="295"/>
      <c r="J454" s="295"/>
      <c r="K454" s="295"/>
      <c r="L454" s="295"/>
      <c r="M454" s="295"/>
      <c r="N454" s="291"/>
      <c r="O454" s="295"/>
      <c r="P454" s="295"/>
      <c r="Q454" s="295"/>
      <c r="R454" s="295"/>
      <c r="S454" s="295" t="s">
        <v>718</v>
      </c>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5" outlineLevel="1">
      <c r="A455" s="505"/>
      <c r="B455" s="314" t="s">
        <v>259</v>
      </c>
      <c r="C455" s="291" t="s">
        <v>163</v>
      </c>
      <c r="D455" s="295"/>
      <c r="E455" s="295"/>
      <c r="F455" s="295"/>
      <c r="G455" s="295"/>
      <c r="H455" s="295" t="s">
        <v>718</v>
      </c>
      <c r="I455" s="295"/>
      <c r="J455" s="295"/>
      <c r="K455" s="295"/>
      <c r="L455" s="295"/>
      <c r="M455" s="295"/>
      <c r="N455" s="291"/>
      <c r="O455" s="295"/>
      <c r="P455" s="295"/>
      <c r="Q455" s="295"/>
      <c r="R455" s="295"/>
      <c r="S455" s="295" t="s">
        <v>718</v>
      </c>
      <c r="T455" s="295"/>
      <c r="U455" s="295"/>
      <c r="V455" s="295"/>
      <c r="W455" s="295"/>
      <c r="X455" s="295"/>
      <c r="Y455" s="411">
        <v>0</v>
      </c>
      <c r="Z455" s="411">
        <v>0</v>
      </c>
      <c r="AA455" s="411">
        <v>0</v>
      </c>
      <c r="AB455" s="411">
        <v>0</v>
      </c>
      <c r="AC455" s="411">
        <f t="shared" ref="AC455:AL455" si="139">AC454</f>
        <v>0</v>
      </c>
      <c r="AD455" s="411">
        <f t="shared" si="139"/>
        <v>0</v>
      </c>
      <c r="AE455" s="411">
        <f t="shared" si="139"/>
        <v>0</v>
      </c>
      <c r="AF455" s="411">
        <f t="shared" si="139"/>
        <v>0</v>
      </c>
      <c r="AG455" s="411">
        <f t="shared" si="139"/>
        <v>0</v>
      </c>
      <c r="AH455" s="411">
        <f t="shared" si="139"/>
        <v>0</v>
      </c>
      <c r="AI455" s="411">
        <f t="shared" si="139"/>
        <v>0</v>
      </c>
      <c r="AJ455" s="411">
        <f t="shared" si="139"/>
        <v>0</v>
      </c>
      <c r="AK455" s="411">
        <f t="shared" si="139"/>
        <v>0</v>
      </c>
      <c r="AL455" s="411">
        <f t="shared" si="139"/>
        <v>0</v>
      </c>
      <c r="AM455" s="311"/>
    </row>
    <row r="456" spans="1:39" s="283" customFormat="1" ht="15.5" outlineLevel="1">
      <c r="A456" s="505"/>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5" outlineLevel="1">
      <c r="A457" s="505">
        <v>17</v>
      </c>
      <c r="B457" s="314" t="s">
        <v>9</v>
      </c>
      <c r="C457" s="291" t="s">
        <v>25</v>
      </c>
      <c r="D457" s="295"/>
      <c r="E457" s="295"/>
      <c r="F457" s="295"/>
      <c r="G457" s="295"/>
      <c r="H457" s="295" t="s">
        <v>718</v>
      </c>
      <c r="I457" s="295"/>
      <c r="J457" s="295"/>
      <c r="K457" s="295"/>
      <c r="L457" s="295"/>
      <c r="M457" s="295"/>
      <c r="N457" s="291"/>
      <c r="O457" s="295"/>
      <c r="P457" s="295"/>
      <c r="Q457" s="295"/>
      <c r="R457" s="295"/>
      <c r="S457" s="295" t="s">
        <v>718</v>
      </c>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5" outlineLevel="1">
      <c r="B458" s="294" t="s">
        <v>259</v>
      </c>
      <c r="C458" s="291" t="s">
        <v>163</v>
      </c>
      <c r="D458" s="295"/>
      <c r="E458" s="295"/>
      <c r="F458" s="295"/>
      <c r="G458" s="295"/>
      <c r="H458" s="295" t="s">
        <v>718</v>
      </c>
      <c r="I458" s="295"/>
      <c r="J458" s="295"/>
      <c r="K458" s="295"/>
      <c r="L458" s="295"/>
      <c r="M458" s="295"/>
      <c r="N458" s="291"/>
      <c r="O458" s="295"/>
      <c r="P458" s="295"/>
      <c r="Q458" s="295"/>
      <c r="R458" s="295"/>
      <c r="S458" s="295" t="s">
        <v>718</v>
      </c>
      <c r="T458" s="295"/>
      <c r="U458" s="295"/>
      <c r="V458" s="295"/>
      <c r="W458" s="295"/>
      <c r="X458" s="295"/>
      <c r="Y458" s="411">
        <v>0</v>
      </c>
      <c r="Z458" s="411">
        <v>0</v>
      </c>
      <c r="AA458" s="411">
        <v>0</v>
      </c>
      <c r="AB458" s="411">
        <v>0</v>
      </c>
      <c r="AC458" s="411">
        <f t="shared" ref="AC458:AL458" si="140">AC457</f>
        <v>0</v>
      </c>
      <c r="AD458" s="411">
        <f t="shared" si="140"/>
        <v>0</v>
      </c>
      <c r="AE458" s="411">
        <f t="shared" si="140"/>
        <v>0</v>
      </c>
      <c r="AF458" s="411">
        <f t="shared" si="140"/>
        <v>0</v>
      </c>
      <c r="AG458" s="411">
        <f t="shared" si="140"/>
        <v>0</v>
      </c>
      <c r="AH458" s="411">
        <f t="shared" si="140"/>
        <v>0</v>
      </c>
      <c r="AI458" s="411">
        <f t="shared" si="140"/>
        <v>0</v>
      </c>
      <c r="AJ458" s="411">
        <f t="shared" si="140"/>
        <v>0</v>
      </c>
      <c r="AK458" s="411">
        <f t="shared" si="140"/>
        <v>0</v>
      </c>
      <c r="AL458" s="411">
        <f t="shared" si="140"/>
        <v>0</v>
      </c>
      <c r="AM458" s="311"/>
    </row>
    <row r="459" spans="1:39" ht="15.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5" outlineLevel="1">
      <c r="A460" s="506"/>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5" outlineLevel="1">
      <c r="A461" s="505">
        <v>18</v>
      </c>
      <c r="B461" s="315" t="s">
        <v>11</v>
      </c>
      <c r="C461" s="291" t="s">
        <v>25</v>
      </c>
      <c r="D461" s="295"/>
      <c r="E461" s="295"/>
      <c r="F461" s="295"/>
      <c r="G461" s="295"/>
      <c r="H461" s="295" t="s">
        <v>718</v>
      </c>
      <c r="I461" s="295"/>
      <c r="J461" s="295"/>
      <c r="K461" s="295"/>
      <c r="L461" s="295"/>
      <c r="M461" s="295"/>
      <c r="N461" s="295">
        <v>12</v>
      </c>
      <c r="O461" s="295"/>
      <c r="P461" s="295"/>
      <c r="Q461" s="295"/>
      <c r="R461" s="295"/>
      <c r="S461" s="295" t="s">
        <v>718</v>
      </c>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5" outlineLevel="1">
      <c r="B462" s="294" t="s">
        <v>259</v>
      </c>
      <c r="C462" s="291" t="s">
        <v>163</v>
      </c>
      <c r="D462" s="295"/>
      <c r="E462" s="295"/>
      <c r="F462" s="295"/>
      <c r="G462" s="295"/>
      <c r="H462" s="295" t="s">
        <v>718</v>
      </c>
      <c r="I462" s="295"/>
      <c r="J462" s="295"/>
      <c r="K462" s="295"/>
      <c r="L462" s="295"/>
      <c r="M462" s="295"/>
      <c r="N462" s="295">
        <f>N461</f>
        <v>12</v>
      </c>
      <c r="O462" s="295"/>
      <c r="P462" s="295"/>
      <c r="Q462" s="295"/>
      <c r="R462" s="295"/>
      <c r="S462" s="295" t="s">
        <v>718</v>
      </c>
      <c r="T462" s="295"/>
      <c r="U462" s="295"/>
      <c r="V462" s="295"/>
      <c r="W462" s="295"/>
      <c r="X462" s="295"/>
      <c r="Y462" s="411">
        <v>0</v>
      </c>
      <c r="Z462" s="411">
        <v>0</v>
      </c>
      <c r="AA462" s="411">
        <v>0</v>
      </c>
      <c r="AB462" s="411">
        <v>0</v>
      </c>
      <c r="AC462" s="411">
        <f t="shared" ref="AC462:AL462" si="141">AC461</f>
        <v>0</v>
      </c>
      <c r="AD462" s="411">
        <f t="shared" si="141"/>
        <v>0</v>
      </c>
      <c r="AE462" s="411">
        <f t="shared" si="141"/>
        <v>0</v>
      </c>
      <c r="AF462" s="411">
        <f t="shared" si="141"/>
        <v>0</v>
      </c>
      <c r="AG462" s="411">
        <f t="shared" si="141"/>
        <v>0</v>
      </c>
      <c r="AH462" s="411">
        <f t="shared" si="141"/>
        <v>0</v>
      </c>
      <c r="AI462" s="411">
        <f t="shared" si="141"/>
        <v>0</v>
      </c>
      <c r="AJ462" s="411">
        <f t="shared" si="141"/>
        <v>0</v>
      </c>
      <c r="AK462" s="411">
        <f t="shared" si="141"/>
        <v>0</v>
      </c>
      <c r="AL462" s="411">
        <f t="shared" si="141"/>
        <v>0</v>
      </c>
      <c r="AM462" s="297"/>
    </row>
    <row r="463" spans="1:39" ht="15.5" outlineLevel="1">
      <c r="A463" s="508"/>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5" outlineLevel="1">
      <c r="A464" s="505">
        <v>19</v>
      </c>
      <c r="B464" s="315" t="s">
        <v>12</v>
      </c>
      <c r="C464" s="291" t="s">
        <v>25</v>
      </c>
      <c r="D464" s="295"/>
      <c r="E464" s="295"/>
      <c r="F464" s="295"/>
      <c r="G464" s="295"/>
      <c r="H464" s="295" t="s">
        <v>718</v>
      </c>
      <c r="I464" s="295"/>
      <c r="J464" s="295"/>
      <c r="K464" s="295"/>
      <c r="L464" s="295"/>
      <c r="M464" s="295"/>
      <c r="N464" s="295">
        <v>12</v>
      </c>
      <c r="O464" s="295"/>
      <c r="P464" s="295"/>
      <c r="Q464" s="295"/>
      <c r="R464" s="295"/>
      <c r="S464" s="295" t="s">
        <v>718</v>
      </c>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5" outlineLevel="1">
      <c r="B465" s="294" t="s">
        <v>259</v>
      </c>
      <c r="C465" s="291" t="s">
        <v>163</v>
      </c>
      <c r="D465" s="295"/>
      <c r="E465" s="295"/>
      <c r="F465" s="295"/>
      <c r="G465" s="295"/>
      <c r="H465" s="295" t="s">
        <v>718</v>
      </c>
      <c r="I465" s="295"/>
      <c r="J465" s="295"/>
      <c r="K465" s="295"/>
      <c r="L465" s="295"/>
      <c r="M465" s="295"/>
      <c r="N465" s="295">
        <f>N464</f>
        <v>12</v>
      </c>
      <c r="O465" s="295"/>
      <c r="P465" s="295"/>
      <c r="Q465" s="295"/>
      <c r="R465" s="295"/>
      <c r="S465" s="295" t="s">
        <v>718</v>
      </c>
      <c r="T465" s="295"/>
      <c r="U465" s="295"/>
      <c r="V465" s="295"/>
      <c r="W465" s="295"/>
      <c r="X465" s="295"/>
      <c r="Y465" s="411">
        <v>0</v>
      </c>
      <c r="Z465" s="411">
        <v>0</v>
      </c>
      <c r="AA465" s="411">
        <v>0</v>
      </c>
      <c r="AB465" s="411">
        <v>0</v>
      </c>
      <c r="AC465" s="411">
        <f t="shared" ref="AC465:AL465" si="142">AC464</f>
        <v>0</v>
      </c>
      <c r="AD465" s="411">
        <f t="shared" si="142"/>
        <v>0</v>
      </c>
      <c r="AE465" s="411">
        <f t="shared" si="142"/>
        <v>0</v>
      </c>
      <c r="AF465" s="411">
        <f t="shared" si="142"/>
        <v>0</v>
      </c>
      <c r="AG465" s="411">
        <f t="shared" si="142"/>
        <v>0</v>
      </c>
      <c r="AH465" s="411">
        <f t="shared" si="142"/>
        <v>0</v>
      </c>
      <c r="AI465" s="411">
        <f t="shared" si="142"/>
        <v>0</v>
      </c>
      <c r="AJ465" s="411">
        <f t="shared" si="142"/>
        <v>0</v>
      </c>
      <c r="AK465" s="411">
        <f t="shared" si="142"/>
        <v>0</v>
      </c>
      <c r="AL465" s="411">
        <f t="shared" si="142"/>
        <v>0</v>
      </c>
      <c r="AM465" s="297"/>
    </row>
    <row r="466" spans="1:39" ht="15.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5" outlineLevel="1">
      <c r="A467" s="505">
        <v>20</v>
      </c>
      <c r="B467" s="315" t="s">
        <v>13</v>
      </c>
      <c r="C467" s="291" t="s">
        <v>25</v>
      </c>
      <c r="D467" s="295"/>
      <c r="E467" s="295"/>
      <c r="F467" s="295"/>
      <c r="G467" s="295"/>
      <c r="H467" s="295">
        <v>92807.423999999999</v>
      </c>
      <c r="I467" s="295"/>
      <c r="J467" s="295"/>
      <c r="K467" s="295"/>
      <c r="L467" s="295"/>
      <c r="M467" s="295"/>
      <c r="N467" s="295">
        <v>12</v>
      </c>
      <c r="O467" s="295"/>
      <c r="P467" s="295"/>
      <c r="Q467" s="295"/>
      <c r="R467" s="295"/>
      <c r="S467" s="295">
        <v>0</v>
      </c>
      <c r="T467" s="295"/>
      <c r="U467" s="295"/>
      <c r="V467" s="295"/>
      <c r="W467" s="295"/>
      <c r="X467" s="295"/>
      <c r="Y467" s="410"/>
      <c r="Z467" s="415"/>
      <c r="AA467" s="415">
        <v>0.95</v>
      </c>
      <c r="AB467" s="415">
        <v>0.05</v>
      </c>
      <c r="AC467" s="415"/>
      <c r="AD467" s="415"/>
      <c r="AE467" s="415"/>
      <c r="AF467" s="415"/>
      <c r="AG467" s="415"/>
      <c r="AH467" s="415"/>
      <c r="AI467" s="415"/>
      <c r="AJ467" s="415"/>
      <c r="AK467" s="415"/>
      <c r="AL467" s="415"/>
      <c r="AM467" s="296">
        <f>SUM(Y467:AL467)</f>
        <v>1</v>
      </c>
    </row>
    <row r="468" spans="1:39" ht="15.5" outlineLevel="1">
      <c r="B468" s="294" t="s">
        <v>259</v>
      </c>
      <c r="C468" s="291" t="s">
        <v>163</v>
      </c>
      <c r="D468" s="295"/>
      <c r="E468" s="295"/>
      <c r="F468" s="295"/>
      <c r="G468" s="295"/>
      <c r="H468" s="295" t="s">
        <v>718</v>
      </c>
      <c r="I468" s="295"/>
      <c r="J468" s="295"/>
      <c r="K468" s="295"/>
      <c r="L468" s="295"/>
      <c r="M468" s="295"/>
      <c r="N468" s="295">
        <f>N467</f>
        <v>12</v>
      </c>
      <c r="O468" s="295"/>
      <c r="P468" s="295"/>
      <c r="Q468" s="295"/>
      <c r="R468" s="295"/>
      <c r="S468" s="295" t="s">
        <v>718</v>
      </c>
      <c r="T468" s="295"/>
      <c r="U468" s="295"/>
      <c r="V468" s="295"/>
      <c r="W468" s="295"/>
      <c r="X468" s="295"/>
      <c r="Y468" s="411">
        <v>0</v>
      </c>
      <c r="Z468" s="411">
        <v>0</v>
      </c>
      <c r="AA468" s="411">
        <v>0.95</v>
      </c>
      <c r="AB468" s="411">
        <v>0.05</v>
      </c>
      <c r="AC468" s="411">
        <f t="shared" ref="AC468:AL468" si="143">AC467</f>
        <v>0</v>
      </c>
      <c r="AD468" s="411">
        <f t="shared" si="143"/>
        <v>0</v>
      </c>
      <c r="AE468" s="411">
        <f t="shared" si="143"/>
        <v>0</v>
      </c>
      <c r="AF468" s="411">
        <f t="shared" si="143"/>
        <v>0</v>
      </c>
      <c r="AG468" s="411">
        <f t="shared" si="143"/>
        <v>0</v>
      </c>
      <c r="AH468" s="411">
        <f t="shared" si="143"/>
        <v>0</v>
      </c>
      <c r="AI468" s="411">
        <f t="shared" si="143"/>
        <v>0</v>
      </c>
      <c r="AJ468" s="411">
        <f t="shared" si="143"/>
        <v>0</v>
      </c>
      <c r="AK468" s="411">
        <f t="shared" si="143"/>
        <v>0</v>
      </c>
      <c r="AL468" s="411">
        <f t="shared" si="143"/>
        <v>0</v>
      </c>
      <c r="AM468" s="306"/>
    </row>
    <row r="469" spans="1:39" ht="15.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5" outlineLevel="1">
      <c r="A470" s="505">
        <v>21</v>
      </c>
      <c r="B470" s="315" t="s">
        <v>22</v>
      </c>
      <c r="C470" s="291" t="s">
        <v>25</v>
      </c>
      <c r="D470" s="295"/>
      <c r="E470" s="295"/>
      <c r="F470" s="295"/>
      <c r="G470" s="295"/>
      <c r="H470" s="295">
        <v>1765869.7180000001</v>
      </c>
      <c r="I470" s="295"/>
      <c r="J470" s="295"/>
      <c r="K470" s="295"/>
      <c r="L470" s="295"/>
      <c r="M470" s="295"/>
      <c r="N470" s="295">
        <v>12</v>
      </c>
      <c r="O470" s="295"/>
      <c r="P470" s="295"/>
      <c r="Q470" s="295"/>
      <c r="R470" s="295"/>
      <c r="S470" s="295">
        <v>322.47354689999997</v>
      </c>
      <c r="T470" s="295"/>
      <c r="U470" s="295"/>
      <c r="V470" s="295"/>
      <c r="W470" s="295"/>
      <c r="X470" s="295"/>
      <c r="Y470" s="410"/>
      <c r="Z470" s="415">
        <v>0.3</v>
      </c>
      <c r="AA470" s="415">
        <v>0.65</v>
      </c>
      <c r="AB470" s="415">
        <v>0.05</v>
      </c>
      <c r="AC470" s="415"/>
      <c r="AD470" s="415"/>
      <c r="AE470" s="415"/>
      <c r="AF470" s="415"/>
      <c r="AG470" s="415"/>
      <c r="AH470" s="415"/>
      <c r="AI470" s="415"/>
      <c r="AJ470" s="415"/>
      <c r="AK470" s="415"/>
      <c r="AL470" s="415"/>
      <c r="AM470" s="296">
        <f>SUM(Y470:AL470)</f>
        <v>1</v>
      </c>
    </row>
    <row r="471" spans="1:39" ht="15.5" outlineLevel="1">
      <c r="B471" s="294" t="s">
        <v>259</v>
      </c>
      <c r="C471" s="291" t="s">
        <v>163</v>
      </c>
      <c r="D471" s="295"/>
      <c r="E471" s="295"/>
      <c r="F471" s="295"/>
      <c r="G471" s="295"/>
      <c r="H471" s="295" t="s">
        <v>718</v>
      </c>
      <c r="I471" s="295"/>
      <c r="J471" s="295"/>
      <c r="K471" s="295"/>
      <c r="L471" s="295"/>
      <c r="M471" s="295"/>
      <c r="N471" s="295">
        <f>N470</f>
        <v>12</v>
      </c>
      <c r="O471" s="295"/>
      <c r="P471" s="295"/>
      <c r="Q471" s="295"/>
      <c r="R471" s="295"/>
      <c r="S471" s="295" t="s">
        <v>718</v>
      </c>
      <c r="T471" s="295"/>
      <c r="U471" s="295"/>
      <c r="V471" s="295"/>
      <c r="W471" s="295"/>
      <c r="X471" s="295"/>
      <c r="Y471" s="411">
        <v>0</v>
      </c>
      <c r="Z471" s="411">
        <v>0.3</v>
      </c>
      <c r="AA471" s="411">
        <v>0.65</v>
      </c>
      <c r="AB471" s="411">
        <v>0.05</v>
      </c>
      <c r="AC471" s="411">
        <f t="shared" ref="AC471:AL471" si="144">AC470</f>
        <v>0</v>
      </c>
      <c r="AD471" s="411">
        <f t="shared" si="144"/>
        <v>0</v>
      </c>
      <c r="AE471" s="411">
        <f t="shared" si="144"/>
        <v>0</v>
      </c>
      <c r="AF471" s="411">
        <f t="shared" si="144"/>
        <v>0</v>
      </c>
      <c r="AG471" s="411">
        <f t="shared" si="144"/>
        <v>0</v>
      </c>
      <c r="AH471" s="411">
        <f t="shared" si="144"/>
        <v>0</v>
      </c>
      <c r="AI471" s="411">
        <f t="shared" si="144"/>
        <v>0</v>
      </c>
      <c r="AJ471" s="411">
        <f t="shared" si="144"/>
        <v>0</v>
      </c>
      <c r="AK471" s="411">
        <f t="shared" si="144"/>
        <v>0</v>
      </c>
      <c r="AL471" s="411">
        <f t="shared" si="144"/>
        <v>0</v>
      </c>
      <c r="AM471" s="297"/>
    </row>
    <row r="472" spans="1:39" ht="15.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5" outlineLevel="1">
      <c r="A473" s="505">
        <v>22</v>
      </c>
      <c r="B473" s="315" t="s">
        <v>9</v>
      </c>
      <c r="C473" s="291" t="s">
        <v>25</v>
      </c>
      <c r="D473" s="295"/>
      <c r="E473" s="295"/>
      <c r="F473" s="295"/>
      <c r="G473" s="295"/>
      <c r="H473" s="295" t="s">
        <v>718</v>
      </c>
      <c r="I473" s="295"/>
      <c r="J473" s="295"/>
      <c r="K473" s="295"/>
      <c r="L473" s="295"/>
      <c r="M473" s="295"/>
      <c r="N473" s="291"/>
      <c r="O473" s="295"/>
      <c r="P473" s="295"/>
      <c r="Q473" s="295"/>
      <c r="R473" s="295"/>
      <c r="S473" s="295" t="s">
        <v>718</v>
      </c>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5" outlineLevel="1">
      <c r="B474" s="294" t="s">
        <v>259</v>
      </c>
      <c r="C474" s="291" t="s">
        <v>163</v>
      </c>
      <c r="D474" s="295"/>
      <c r="E474" s="295"/>
      <c r="F474" s="295"/>
      <c r="G474" s="295"/>
      <c r="H474" s="295" t="s">
        <v>718</v>
      </c>
      <c r="I474" s="295"/>
      <c r="J474" s="295"/>
      <c r="K474" s="295"/>
      <c r="L474" s="295"/>
      <c r="M474" s="295"/>
      <c r="N474" s="291"/>
      <c r="O474" s="295"/>
      <c r="P474" s="295"/>
      <c r="Q474" s="295"/>
      <c r="R474" s="295"/>
      <c r="S474" s="295" t="s">
        <v>718</v>
      </c>
      <c r="T474" s="295"/>
      <c r="U474" s="295"/>
      <c r="V474" s="295"/>
      <c r="W474" s="295"/>
      <c r="X474" s="295"/>
      <c r="Y474" s="411">
        <v>0</v>
      </c>
      <c r="Z474" s="411">
        <v>0</v>
      </c>
      <c r="AA474" s="411">
        <v>0</v>
      </c>
      <c r="AB474" s="411">
        <v>0</v>
      </c>
      <c r="AC474" s="411">
        <f t="shared" ref="AC474:AL474" si="145">AC473</f>
        <v>0</v>
      </c>
      <c r="AD474" s="411">
        <f t="shared" si="145"/>
        <v>0</v>
      </c>
      <c r="AE474" s="411">
        <f t="shared" si="145"/>
        <v>0</v>
      </c>
      <c r="AF474" s="411">
        <f t="shared" si="145"/>
        <v>0</v>
      </c>
      <c r="AG474" s="411">
        <f t="shared" si="145"/>
        <v>0</v>
      </c>
      <c r="AH474" s="411">
        <f t="shared" si="145"/>
        <v>0</v>
      </c>
      <c r="AI474" s="411">
        <f t="shared" si="145"/>
        <v>0</v>
      </c>
      <c r="AJ474" s="411">
        <f t="shared" si="145"/>
        <v>0</v>
      </c>
      <c r="AK474" s="411">
        <f t="shared" si="145"/>
        <v>0</v>
      </c>
      <c r="AL474" s="411">
        <f t="shared" si="145"/>
        <v>0</v>
      </c>
      <c r="AM474" s="306"/>
    </row>
    <row r="475" spans="1:39" ht="15.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5" outlineLevel="1">
      <c r="A476" s="506"/>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5" outlineLevel="1">
      <c r="A477" s="505">
        <v>23</v>
      </c>
      <c r="B477" s="315" t="s">
        <v>14</v>
      </c>
      <c r="C477" s="291" t="s">
        <v>25</v>
      </c>
      <c r="D477" s="295"/>
      <c r="E477" s="295"/>
      <c r="F477" s="295"/>
      <c r="G477" s="295"/>
      <c r="H477" s="295">
        <v>28241.410530000001</v>
      </c>
      <c r="I477" s="295"/>
      <c r="J477" s="295"/>
      <c r="K477" s="295"/>
      <c r="L477" s="295"/>
      <c r="M477" s="295"/>
      <c r="N477" s="291"/>
      <c r="O477" s="295"/>
      <c r="P477" s="295"/>
      <c r="Q477" s="295"/>
      <c r="R477" s="295"/>
      <c r="S477" s="295">
        <v>2.828231283</v>
      </c>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5" outlineLevel="1">
      <c r="B478" s="294" t="s">
        <v>259</v>
      </c>
      <c r="C478" s="291" t="s">
        <v>163</v>
      </c>
      <c r="D478" s="295"/>
      <c r="E478" s="295"/>
      <c r="F478" s="295"/>
      <c r="G478" s="295"/>
      <c r="H478" s="295" t="s">
        <v>718</v>
      </c>
      <c r="I478" s="295"/>
      <c r="J478" s="295"/>
      <c r="K478" s="295"/>
      <c r="L478" s="295"/>
      <c r="M478" s="295"/>
      <c r="N478" s="468"/>
      <c r="O478" s="295"/>
      <c r="P478" s="295"/>
      <c r="Q478" s="295"/>
      <c r="R478" s="295"/>
      <c r="S478" s="295" t="s">
        <v>718</v>
      </c>
      <c r="T478" s="295"/>
      <c r="U478" s="295"/>
      <c r="V478" s="295"/>
      <c r="W478" s="295"/>
      <c r="X478" s="295"/>
      <c r="Y478" s="411">
        <v>1</v>
      </c>
      <c r="Z478" s="411">
        <v>0</v>
      </c>
      <c r="AA478" s="411">
        <v>0</v>
      </c>
      <c r="AB478" s="411">
        <v>0</v>
      </c>
      <c r="AC478" s="411">
        <f t="shared" ref="AC478:AL478" si="146">AC477</f>
        <v>0</v>
      </c>
      <c r="AD478" s="411">
        <f t="shared" si="146"/>
        <v>0</v>
      </c>
      <c r="AE478" s="411">
        <f t="shared" si="146"/>
        <v>0</v>
      </c>
      <c r="AF478" s="411">
        <f t="shared" si="146"/>
        <v>0</v>
      </c>
      <c r="AG478" s="411">
        <f t="shared" si="146"/>
        <v>0</v>
      </c>
      <c r="AH478" s="411">
        <f t="shared" si="146"/>
        <v>0</v>
      </c>
      <c r="AI478" s="411">
        <f t="shared" si="146"/>
        <v>0</v>
      </c>
      <c r="AJ478" s="411">
        <f t="shared" si="146"/>
        <v>0</v>
      </c>
      <c r="AK478" s="411">
        <f t="shared" si="146"/>
        <v>0</v>
      </c>
      <c r="AL478" s="411">
        <f t="shared" si="146"/>
        <v>0</v>
      </c>
      <c r="AM478" s="297"/>
    </row>
    <row r="479" spans="1:39" ht="15.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5" outlineLevel="1">
      <c r="A480" s="506"/>
      <c r="B480" s="288" t="s">
        <v>487</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5" outlineLevel="1">
      <c r="A481" s="505">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5" outlineLevel="1">
      <c r="A482" s="505"/>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v>0</v>
      </c>
      <c r="Z482" s="411">
        <v>0</v>
      </c>
      <c r="AA482" s="411">
        <v>0</v>
      </c>
      <c r="AB482" s="411">
        <v>0</v>
      </c>
      <c r="AC482" s="411">
        <f t="shared" ref="AC482:AL482" si="147">AC481</f>
        <v>0</v>
      </c>
      <c r="AD482" s="411">
        <f t="shared" si="147"/>
        <v>0</v>
      </c>
      <c r="AE482" s="411">
        <f t="shared" si="147"/>
        <v>0</v>
      </c>
      <c r="AF482" s="411">
        <f t="shared" si="147"/>
        <v>0</v>
      </c>
      <c r="AG482" s="411">
        <f t="shared" si="147"/>
        <v>0</v>
      </c>
      <c r="AH482" s="411">
        <f t="shared" si="147"/>
        <v>0</v>
      </c>
      <c r="AI482" s="411">
        <f t="shared" si="147"/>
        <v>0</v>
      </c>
      <c r="AJ482" s="411">
        <f t="shared" si="147"/>
        <v>0</v>
      </c>
      <c r="AK482" s="411">
        <f t="shared" si="147"/>
        <v>0</v>
      </c>
      <c r="AL482" s="411">
        <f t="shared" si="147"/>
        <v>0</v>
      </c>
      <c r="AM482" s="297"/>
    </row>
    <row r="483" spans="1:39" s="283" customFormat="1" ht="15.5" outlineLevel="1">
      <c r="A483" s="505"/>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5" outlineLevel="1">
      <c r="A484" s="505">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5" outlineLevel="1">
      <c r="A485" s="505"/>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v>0</v>
      </c>
      <c r="Z485" s="411">
        <v>0</v>
      </c>
      <c r="AA485" s="411">
        <v>0</v>
      </c>
      <c r="AB485" s="411">
        <v>0</v>
      </c>
      <c r="AC485" s="411">
        <f t="shared" ref="AC485:AL485" si="148">AC484</f>
        <v>0</v>
      </c>
      <c r="AD485" s="411">
        <f t="shared" si="148"/>
        <v>0</v>
      </c>
      <c r="AE485" s="411">
        <f t="shared" si="148"/>
        <v>0</v>
      </c>
      <c r="AF485" s="411">
        <f t="shared" si="148"/>
        <v>0</v>
      </c>
      <c r="AG485" s="411">
        <f t="shared" si="148"/>
        <v>0</v>
      </c>
      <c r="AH485" s="411">
        <f t="shared" si="148"/>
        <v>0</v>
      </c>
      <c r="AI485" s="411">
        <f t="shared" si="148"/>
        <v>0</v>
      </c>
      <c r="AJ485" s="411">
        <f t="shared" si="148"/>
        <v>0</v>
      </c>
      <c r="AK485" s="411">
        <f t="shared" si="148"/>
        <v>0</v>
      </c>
      <c r="AL485" s="411">
        <f t="shared" si="148"/>
        <v>0</v>
      </c>
      <c r="AM485" s="311"/>
    </row>
    <row r="486" spans="1:39" s="283" customFormat="1" ht="15.5" outlineLevel="1">
      <c r="A486" s="505"/>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5" outlineLevel="1">
      <c r="A487" s="506"/>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5" outlineLevel="1">
      <c r="A488" s="505">
        <v>26</v>
      </c>
      <c r="B488" s="321" t="s">
        <v>16</v>
      </c>
      <c r="C488" s="291" t="s">
        <v>25</v>
      </c>
      <c r="D488" s="295"/>
      <c r="E488" s="295"/>
      <c r="F488" s="295"/>
      <c r="G488" s="295"/>
      <c r="H488" s="295" t="s">
        <v>718</v>
      </c>
      <c r="I488" s="295"/>
      <c r="J488" s="295"/>
      <c r="K488" s="295"/>
      <c r="L488" s="295"/>
      <c r="M488" s="295"/>
      <c r="N488" s="295">
        <v>12</v>
      </c>
      <c r="O488" s="295"/>
      <c r="P488" s="295"/>
      <c r="Q488" s="295"/>
      <c r="R488" s="295"/>
      <c r="S488" s="295" t="s">
        <v>718</v>
      </c>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5" outlineLevel="1">
      <c r="B489" s="294" t="s">
        <v>259</v>
      </c>
      <c r="C489" s="291" t="s">
        <v>163</v>
      </c>
      <c r="D489" s="295"/>
      <c r="E489" s="295"/>
      <c r="F489" s="295"/>
      <c r="G489" s="295"/>
      <c r="H489" s="295" t="s">
        <v>718</v>
      </c>
      <c r="I489" s="295"/>
      <c r="J489" s="295"/>
      <c r="K489" s="295"/>
      <c r="L489" s="295"/>
      <c r="M489" s="295"/>
      <c r="N489" s="295">
        <f>N488</f>
        <v>12</v>
      </c>
      <c r="O489" s="295"/>
      <c r="P489" s="295"/>
      <c r="Q489" s="295"/>
      <c r="R489" s="295"/>
      <c r="S489" s="295" t="s">
        <v>718</v>
      </c>
      <c r="T489" s="295"/>
      <c r="U489" s="295"/>
      <c r="V489" s="295"/>
      <c r="W489" s="295"/>
      <c r="X489" s="295"/>
      <c r="Y489" s="411">
        <v>0</v>
      </c>
      <c r="Z489" s="411">
        <v>0</v>
      </c>
      <c r="AA489" s="411">
        <v>0</v>
      </c>
      <c r="AB489" s="411">
        <v>0</v>
      </c>
      <c r="AC489" s="411">
        <f t="shared" ref="AC489:AL489" si="149">AC488</f>
        <v>0</v>
      </c>
      <c r="AD489" s="411">
        <f t="shared" si="149"/>
        <v>0</v>
      </c>
      <c r="AE489" s="411">
        <f t="shared" si="149"/>
        <v>0</v>
      </c>
      <c r="AF489" s="411">
        <f t="shared" si="149"/>
        <v>0</v>
      </c>
      <c r="AG489" s="411">
        <f t="shared" si="149"/>
        <v>0</v>
      </c>
      <c r="AH489" s="411">
        <f t="shared" si="149"/>
        <v>0</v>
      </c>
      <c r="AI489" s="411">
        <f t="shared" si="149"/>
        <v>0</v>
      </c>
      <c r="AJ489" s="411">
        <f t="shared" si="149"/>
        <v>0</v>
      </c>
      <c r="AK489" s="411">
        <f t="shared" si="149"/>
        <v>0</v>
      </c>
      <c r="AL489" s="411">
        <f t="shared" si="149"/>
        <v>0</v>
      </c>
      <c r="AM489" s="306"/>
    </row>
    <row r="490" spans="1:39" ht="15.5" outlineLevel="1">
      <c r="A490" s="508"/>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5" outlineLevel="1">
      <c r="A491" s="505">
        <v>27</v>
      </c>
      <c r="B491" s="321" t="s">
        <v>17</v>
      </c>
      <c r="C491" s="291" t="s">
        <v>25</v>
      </c>
      <c r="D491" s="295"/>
      <c r="E491" s="295"/>
      <c r="F491" s="295"/>
      <c r="G491" s="295"/>
      <c r="H491" s="295" t="s">
        <v>718</v>
      </c>
      <c r="I491" s="295"/>
      <c r="J491" s="295"/>
      <c r="K491" s="295"/>
      <c r="L491" s="295"/>
      <c r="M491" s="295"/>
      <c r="N491" s="295">
        <v>12</v>
      </c>
      <c r="O491" s="295"/>
      <c r="P491" s="295"/>
      <c r="Q491" s="295"/>
      <c r="R491" s="295"/>
      <c r="S491" s="295" t="s">
        <v>718</v>
      </c>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5" outlineLevel="1">
      <c r="B492" s="294" t="s">
        <v>259</v>
      </c>
      <c r="C492" s="291" t="s">
        <v>163</v>
      </c>
      <c r="D492" s="295"/>
      <c r="E492" s="295"/>
      <c r="F492" s="295"/>
      <c r="G492" s="295"/>
      <c r="H492" s="295" t="s">
        <v>718</v>
      </c>
      <c r="I492" s="295"/>
      <c r="J492" s="295"/>
      <c r="K492" s="295"/>
      <c r="L492" s="295"/>
      <c r="M492" s="295"/>
      <c r="N492" s="295">
        <f>N491</f>
        <v>12</v>
      </c>
      <c r="O492" s="295"/>
      <c r="P492" s="295"/>
      <c r="Q492" s="295"/>
      <c r="R492" s="295"/>
      <c r="S492" s="295" t="s">
        <v>718</v>
      </c>
      <c r="T492" s="295"/>
      <c r="U492" s="295"/>
      <c r="V492" s="295"/>
      <c r="W492" s="295"/>
      <c r="X492" s="295"/>
      <c r="Y492" s="411">
        <v>0</v>
      </c>
      <c r="Z492" s="411">
        <v>0</v>
      </c>
      <c r="AA492" s="411">
        <v>0</v>
      </c>
      <c r="AB492" s="411">
        <v>0</v>
      </c>
      <c r="AC492" s="411">
        <f t="shared" ref="AC492:AL492" si="150">AC491</f>
        <v>0</v>
      </c>
      <c r="AD492" s="411">
        <f t="shared" si="150"/>
        <v>0</v>
      </c>
      <c r="AE492" s="411">
        <f t="shared" si="150"/>
        <v>0</v>
      </c>
      <c r="AF492" s="411">
        <f t="shared" si="150"/>
        <v>0</v>
      </c>
      <c r="AG492" s="411">
        <f t="shared" si="150"/>
        <v>0</v>
      </c>
      <c r="AH492" s="411">
        <f t="shared" si="150"/>
        <v>0</v>
      </c>
      <c r="AI492" s="411">
        <f t="shared" si="150"/>
        <v>0</v>
      </c>
      <c r="AJ492" s="411">
        <f t="shared" si="150"/>
        <v>0</v>
      </c>
      <c r="AK492" s="411">
        <f t="shared" si="150"/>
        <v>0</v>
      </c>
      <c r="AL492" s="411">
        <f t="shared" si="150"/>
        <v>0</v>
      </c>
      <c r="AM492" s="306"/>
    </row>
    <row r="493" spans="1:39" ht="15.5" outlineLevel="1">
      <c r="A493" s="508"/>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5" outlineLevel="1">
      <c r="A494" s="505">
        <v>28</v>
      </c>
      <c r="B494" s="321" t="s">
        <v>18</v>
      </c>
      <c r="C494" s="291" t="s">
        <v>25</v>
      </c>
      <c r="D494" s="295"/>
      <c r="E494" s="295"/>
      <c r="F494" s="295"/>
      <c r="G494" s="295"/>
      <c r="H494" s="295" t="s">
        <v>718</v>
      </c>
      <c r="I494" s="295"/>
      <c r="J494" s="295"/>
      <c r="K494" s="295"/>
      <c r="L494" s="295"/>
      <c r="M494" s="295"/>
      <c r="N494" s="295">
        <v>0</v>
      </c>
      <c r="O494" s="295"/>
      <c r="P494" s="295"/>
      <c r="Q494" s="295"/>
      <c r="R494" s="295"/>
      <c r="S494" s="295" t="s">
        <v>718</v>
      </c>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5" outlineLevel="1">
      <c r="B495" s="294" t="s">
        <v>259</v>
      </c>
      <c r="C495" s="291" t="s">
        <v>163</v>
      </c>
      <c r="D495" s="295"/>
      <c r="E495" s="295"/>
      <c r="F495" s="295"/>
      <c r="G495" s="295"/>
      <c r="H495" s="295" t="s">
        <v>718</v>
      </c>
      <c r="I495" s="295"/>
      <c r="J495" s="295"/>
      <c r="K495" s="295"/>
      <c r="L495" s="295"/>
      <c r="M495" s="295"/>
      <c r="N495" s="295">
        <f>N494</f>
        <v>0</v>
      </c>
      <c r="O495" s="295"/>
      <c r="P495" s="295"/>
      <c r="Q495" s="295"/>
      <c r="R495" s="295"/>
      <c r="S495" s="295" t="s">
        <v>718</v>
      </c>
      <c r="T495" s="295"/>
      <c r="U495" s="295"/>
      <c r="V495" s="295"/>
      <c r="W495" s="295"/>
      <c r="X495" s="295"/>
      <c r="Y495" s="411">
        <v>0</v>
      </c>
      <c r="Z495" s="411">
        <v>0</v>
      </c>
      <c r="AA495" s="411">
        <v>0</v>
      </c>
      <c r="AB495" s="411">
        <v>0</v>
      </c>
      <c r="AC495" s="411">
        <f t="shared" ref="AC495:AL495" si="151">AC494</f>
        <v>0</v>
      </c>
      <c r="AD495" s="411">
        <f t="shared" si="151"/>
        <v>0</v>
      </c>
      <c r="AE495" s="411">
        <f t="shared" si="151"/>
        <v>0</v>
      </c>
      <c r="AF495" s="411">
        <f t="shared" si="151"/>
        <v>0</v>
      </c>
      <c r="AG495" s="411">
        <f t="shared" si="151"/>
        <v>0</v>
      </c>
      <c r="AH495" s="411">
        <f t="shared" si="151"/>
        <v>0</v>
      </c>
      <c r="AI495" s="411">
        <f t="shared" si="151"/>
        <v>0</v>
      </c>
      <c r="AJ495" s="411">
        <f t="shared" si="151"/>
        <v>0</v>
      </c>
      <c r="AK495" s="411">
        <f t="shared" si="151"/>
        <v>0</v>
      </c>
      <c r="AL495" s="411">
        <f t="shared" si="151"/>
        <v>0</v>
      </c>
      <c r="AM495" s="297"/>
    </row>
    <row r="496" spans="1:39" ht="15.5" outlineLevel="1">
      <c r="A496" s="508"/>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5" outlineLevel="1">
      <c r="A497" s="505">
        <v>29</v>
      </c>
      <c r="B497" s="324" t="s">
        <v>19</v>
      </c>
      <c r="C497" s="291" t="s">
        <v>25</v>
      </c>
      <c r="D497" s="295"/>
      <c r="E497" s="295"/>
      <c r="F497" s="295"/>
      <c r="G497" s="295"/>
      <c r="H497" s="295" t="s">
        <v>718</v>
      </c>
      <c r="I497" s="295"/>
      <c r="J497" s="295"/>
      <c r="K497" s="295"/>
      <c r="L497" s="295"/>
      <c r="M497" s="295"/>
      <c r="N497" s="295">
        <v>0</v>
      </c>
      <c r="O497" s="295"/>
      <c r="P497" s="295"/>
      <c r="Q497" s="295"/>
      <c r="R497" s="295"/>
      <c r="S497" s="295" t="s">
        <v>718</v>
      </c>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5" outlineLevel="1">
      <c r="B498" s="324" t="s">
        <v>259</v>
      </c>
      <c r="C498" s="291" t="s">
        <v>163</v>
      </c>
      <c r="D498" s="295"/>
      <c r="E498" s="295"/>
      <c r="F498" s="295"/>
      <c r="G498" s="295"/>
      <c r="H498" s="295" t="s">
        <v>718</v>
      </c>
      <c r="I498" s="295"/>
      <c r="J498" s="295"/>
      <c r="K498" s="295"/>
      <c r="L498" s="295"/>
      <c r="M498" s="295"/>
      <c r="N498" s="295">
        <f>N497</f>
        <v>0</v>
      </c>
      <c r="O498" s="295"/>
      <c r="P498" s="295"/>
      <c r="Q498" s="295"/>
      <c r="R498" s="295"/>
      <c r="S498" s="295" t="s">
        <v>718</v>
      </c>
      <c r="T498" s="295"/>
      <c r="U498" s="295"/>
      <c r="V498" s="295"/>
      <c r="W498" s="295"/>
      <c r="X498" s="295"/>
      <c r="Y498" s="411">
        <v>0</v>
      </c>
      <c r="Z498" s="411">
        <v>0</v>
      </c>
      <c r="AA498" s="411">
        <v>0</v>
      </c>
      <c r="AB498" s="411">
        <v>0</v>
      </c>
      <c r="AC498" s="411">
        <f t="shared" ref="AC498:AL498" si="152">AC497</f>
        <v>0</v>
      </c>
      <c r="AD498" s="411">
        <f t="shared" si="152"/>
        <v>0</v>
      </c>
      <c r="AE498" s="411">
        <f t="shared" si="152"/>
        <v>0</v>
      </c>
      <c r="AF498" s="411">
        <f t="shared" si="152"/>
        <v>0</v>
      </c>
      <c r="AG498" s="411">
        <f t="shared" si="152"/>
        <v>0</v>
      </c>
      <c r="AH498" s="411">
        <f t="shared" si="152"/>
        <v>0</v>
      </c>
      <c r="AI498" s="411">
        <f t="shared" si="152"/>
        <v>0</v>
      </c>
      <c r="AJ498" s="411">
        <f t="shared" si="152"/>
        <v>0</v>
      </c>
      <c r="AK498" s="411">
        <f t="shared" si="152"/>
        <v>0</v>
      </c>
      <c r="AL498" s="411">
        <f t="shared" si="152"/>
        <v>0</v>
      </c>
      <c r="AM498" s="297"/>
    </row>
    <row r="499" spans="1:39" ht="15.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5" outlineLevel="1">
      <c r="A500" s="505">
        <v>30</v>
      </c>
      <c r="B500" s="314" t="s">
        <v>488</v>
      </c>
      <c r="C500" s="291" t="s">
        <v>25</v>
      </c>
      <c r="D500" s="295"/>
      <c r="E500" s="295"/>
      <c r="F500" s="295"/>
      <c r="G500" s="295"/>
      <c r="H500" s="295" t="s">
        <v>718</v>
      </c>
      <c r="I500" s="295"/>
      <c r="J500" s="295"/>
      <c r="K500" s="295"/>
      <c r="L500" s="295"/>
      <c r="M500" s="295"/>
      <c r="N500" s="295">
        <v>0</v>
      </c>
      <c r="O500" s="295"/>
      <c r="P500" s="295"/>
      <c r="Q500" s="295"/>
      <c r="R500" s="295"/>
      <c r="S500" s="295" t="s">
        <v>718</v>
      </c>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5" outlineLevel="1">
      <c r="A501" s="505"/>
      <c r="B501" s="324" t="s">
        <v>259</v>
      </c>
      <c r="C501" s="291" t="s">
        <v>163</v>
      </c>
      <c r="D501" s="295"/>
      <c r="E501" s="295"/>
      <c r="F501" s="295"/>
      <c r="G501" s="295"/>
      <c r="H501" s="295" t="s">
        <v>718</v>
      </c>
      <c r="I501" s="295"/>
      <c r="J501" s="295"/>
      <c r="K501" s="295"/>
      <c r="L501" s="295"/>
      <c r="M501" s="295"/>
      <c r="N501" s="295">
        <f>N500</f>
        <v>0</v>
      </c>
      <c r="O501" s="295"/>
      <c r="P501" s="295"/>
      <c r="Q501" s="295"/>
      <c r="R501" s="295"/>
      <c r="S501" s="295" t="s">
        <v>718</v>
      </c>
      <c r="T501" s="295"/>
      <c r="U501" s="295"/>
      <c r="V501" s="295"/>
      <c r="W501" s="295"/>
      <c r="X501" s="295"/>
      <c r="Y501" s="411">
        <v>0</v>
      </c>
      <c r="Z501" s="411">
        <v>0</v>
      </c>
      <c r="AA501" s="411">
        <v>0</v>
      </c>
      <c r="AB501" s="411">
        <v>0</v>
      </c>
      <c r="AC501" s="411">
        <f t="shared" ref="AC501:AL501" si="153">AC500</f>
        <v>0</v>
      </c>
      <c r="AD501" s="411">
        <f t="shared" si="153"/>
        <v>0</v>
      </c>
      <c r="AE501" s="411">
        <f t="shared" si="153"/>
        <v>0</v>
      </c>
      <c r="AF501" s="411">
        <f t="shared" si="153"/>
        <v>0</v>
      </c>
      <c r="AG501" s="411">
        <f t="shared" si="153"/>
        <v>0</v>
      </c>
      <c r="AH501" s="411">
        <f t="shared" si="153"/>
        <v>0</v>
      </c>
      <c r="AI501" s="411">
        <f t="shared" si="153"/>
        <v>0</v>
      </c>
      <c r="AJ501" s="411">
        <f t="shared" si="153"/>
        <v>0</v>
      </c>
      <c r="AK501" s="411">
        <f t="shared" si="153"/>
        <v>0</v>
      </c>
      <c r="AL501" s="411">
        <f t="shared" si="153"/>
        <v>0</v>
      </c>
      <c r="AM501" s="297"/>
    </row>
    <row r="502" spans="1:39" s="283" customFormat="1" ht="15.5" outlineLevel="1">
      <c r="A502" s="505"/>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5" outlineLevel="1">
      <c r="A503" s="505"/>
      <c r="B503" s="288" t="s">
        <v>489</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5" outlineLevel="1">
      <c r="A504" s="505">
        <v>31</v>
      </c>
      <c r="B504" s="324" t="s">
        <v>490</v>
      </c>
      <c r="C504" s="291" t="s">
        <v>25</v>
      </c>
      <c r="D504" s="295"/>
      <c r="E504" s="295"/>
      <c r="F504" s="295"/>
      <c r="G504" s="295"/>
      <c r="H504" s="295" t="s">
        <v>718</v>
      </c>
      <c r="I504" s="295"/>
      <c r="J504" s="295"/>
      <c r="K504" s="295"/>
      <c r="L504" s="295"/>
      <c r="M504" s="295"/>
      <c r="N504" s="295">
        <v>0</v>
      </c>
      <c r="O504" s="295"/>
      <c r="P504" s="295"/>
      <c r="Q504" s="295"/>
      <c r="R504" s="295"/>
      <c r="S504" s="295" t="s">
        <v>718</v>
      </c>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5" outlineLevel="1">
      <c r="A505" s="505"/>
      <c r="B505" s="324" t="s">
        <v>259</v>
      </c>
      <c r="C505" s="291" t="s">
        <v>163</v>
      </c>
      <c r="D505" s="295"/>
      <c r="E505" s="295"/>
      <c r="F505" s="295"/>
      <c r="G505" s="295"/>
      <c r="H505" s="295" t="s">
        <v>718</v>
      </c>
      <c r="I505" s="295"/>
      <c r="J505" s="295"/>
      <c r="K505" s="295"/>
      <c r="L505" s="295"/>
      <c r="M505" s="295"/>
      <c r="N505" s="295">
        <f>N504</f>
        <v>0</v>
      </c>
      <c r="O505" s="295"/>
      <c r="P505" s="295"/>
      <c r="Q505" s="295"/>
      <c r="R505" s="295"/>
      <c r="S505" s="295" t="s">
        <v>718</v>
      </c>
      <c r="T505" s="295"/>
      <c r="U505" s="295"/>
      <c r="V505" s="295"/>
      <c r="W505" s="295"/>
      <c r="X505" s="295"/>
      <c r="Y505" s="411">
        <v>0</v>
      </c>
      <c r="Z505" s="411">
        <v>0</v>
      </c>
      <c r="AA505" s="411">
        <v>0</v>
      </c>
      <c r="AB505" s="411">
        <v>0</v>
      </c>
      <c r="AC505" s="411">
        <f t="shared" ref="AC505:AL505" si="154">AC504</f>
        <v>0</v>
      </c>
      <c r="AD505" s="411">
        <f t="shared" si="154"/>
        <v>0</v>
      </c>
      <c r="AE505" s="411">
        <f t="shared" si="154"/>
        <v>0</v>
      </c>
      <c r="AF505" s="411">
        <f t="shared" si="154"/>
        <v>0</v>
      </c>
      <c r="AG505" s="411">
        <f t="shared" si="154"/>
        <v>0</v>
      </c>
      <c r="AH505" s="411">
        <f t="shared" si="154"/>
        <v>0</v>
      </c>
      <c r="AI505" s="411">
        <f t="shared" si="154"/>
        <v>0</v>
      </c>
      <c r="AJ505" s="411">
        <f t="shared" si="154"/>
        <v>0</v>
      </c>
      <c r="AK505" s="411">
        <f t="shared" si="154"/>
        <v>0</v>
      </c>
      <c r="AL505" s="411">
        <f t="shared" si="154"/>
        <v>0</v>
      </c>
      <c r="AM505" s="297"/>
    </row>
    <row r="506" spans="1:39" s="283" customFormat="1" ht="15.5" outlineLevel="1">
      <c r="A506" s="505"/>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5" outlineLevel="1">
      <c r="A507" s="505">
        <v>32</v>
      </c>
      <c r="B507" s="324" t="s">
        <v>491</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5" outlineLevel="1">
      <c r="A508" s="505"/>
      <c r="B508" s="324" t="s">
        <v>259</v>
      </c>
      <c r="C508" s="291" t="s">
        <v>163</v>
      </c>
      <c r="D508" s="295"/>
      <c r="E508" s="295"/>
      <c r="F508" s="295"/>
      <c r="G508" s="295"/>
      <c r="H508" s="295" t="s">
        <v>718</v>
      </c>
      <c r="I508" s="295"/>
      <c r="J508" s="295"/>
      <c r="K508" s="295"/>
      <c r="L508" s="295"/>
      <c r="M508" s="295"/>
      <c r="N508" s="295">
        <f>N507</f>
        <v>0</v>
      </c>
      <c r="O508" s="295"/>
      <c r="P508" s="295"/>
      <c r="Q508" s="295"/>
      <c r="R508" s="295"/>
      <c r="S508" s="295" t="s">
        <v>718</v>
      </c>
      <c r="T508" s="295"/>
      <c r="U508" s="295"/>
      <c r="V508" s="295"/>
      <c r="W508" s="295"/>
      <c r="X508" s="295"/>
      <c r="Y508" s="411">
        <v>0</v>
      </c>
      <c r="Z508" s="411">
        <v>0</v>
      </c>
      <c r="AA508" s="411">
        <v>0</v>
      </c>
      <c r="AB508" s="411">
        <v>0</v>
      </c>
      <c r="AC508" s="411">
        <f t="shared" ref="AC508:AL508" si="155">AC507</f>
        <v>0</v>
      </c>
      <c r="AD508" s="411">
        <f t="shared" si="155"/>
        <v>0</v>
      </c>
      <c r="AE508" s="411">
        <f t="shared" si="155"/>
        <v>0</v>
      </c>
      <c r="AF508" s="411">
        <f t="shared" si="155"/>
        <v>0</v>
      </c>
      <c r="AG508" s="411">
        <f t="shared" si="155"/>
        <v>0</v>
      </c>
      <c r="AH508" s="411">
        <f t="shared" si="155"/>
        <v>0</v>
      </c>
      <c r="AI508" s="411">
        <f t="shared" si="155"/>
        <v>0</v>
      </c>
      <c r="AJ508" s="411">
        <f t="shared" si="155"/>
        <v>0</v>
      </c>
      <c r="AK508" s="411">
        <f t="shared" si="155"/>
        <v>0</v>
      </c>
      <c r="AL508" s="411">
        <f t="shared" si="155"/>
        <v>0</v>
      </c>
      <c r="AM508" s="297"/>
    </row>
    <row r="509" spans="1:39" s="283" customFormat="1" ht="15.5" outlineLevel="1">
      <c r="A509" s="505"/>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5" outlineLevel="1">
      <c r="A510" s="505">
        <v>33</v>
      </c>
      <c r="B510" s="324" t="s">
        <v>492</v>
      </c>
      <c r="C510" s="291" t="s">
        <v>25</v>
      </c>
      <c r="D510" s="295"/>
      <c r="E510" s="295"/>
      <c r="F510" s="295"/>
      <c r="G510" s="295"/>
      <c r="H510" s="295" t="s">
        <v>718</v>
      </c>
      <c r="I510" s="295"/>
      <c r="J510" s="295"/>
      <c r="K510" s="295"/>
      <c r="L510" s="295"/>
      <c r="M510" s="295"/>
      <c r="N510" s="295">
        <v>12</v>
      </c>
      <c r="O510" s="295"/>
      <c r="P510" s="295"/>
      <c r="Q510" s="295"/>
      <c r="R510" s="295"/>
      <c r="S510" s="295" t="s">
        <v>718</v>
      </c>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5" outlineLevel="1">
      <c r="A511" s="505"/>
      <c r="B511" s="324" t="s">
        <v>259</v>
      </c>
      <c r="C511" s="291" t="s">
        <v>163</v>
      </c>
      <c r="D511" s="295"/>
      <c r="E511" s="295"/>
      <c r="F511" s="295"/>
      <c r="G511" s="295"/>
      <c r="H511" s="295" t="s">
        <v>718</v>
      </c>
      <c r="I511" s="295"/>
      <c r="J511" s="295"/>
      <c r="K511" s="295"/>
      <c r="L511" s="295"/>
      <c r="M511" s="295"/>
      <c r="N511" s="295">
        <f>N510</f>
        <v>12</v>
      </c>
      <c r="O511" s="295"/>
      <c r="P511" s="295"/>
      <c r="Q511" s="295"/>
      <c r="R511" s="295"/>
      <c r="S511" s="295" t="s">
        <v>718</v>
      </c>
      <c r="T511" s="295"/>
      <c r="U511" s="295"/>
      <c r="V511" s="295"/>
      <c r="W511" s="295"/>
      <c r="X511" s="295"/>
      <c r="Y511" s="411">
        <v>0</v>
      </c>
      <c r="Z511" s="411">
        <v>0</v>
      </c>
      <c r="AA511" s="411">
        <v>0</v>
      </c>
      <c r="AB511" s="411">
        <v>0</v>
      </c>
      <c r="AC511" s="411">
        <f t="shared" ref="AC511:AK511" si="156">AC510</f>
        <v>0</v>
      </c>
      <c r="AD511" s="411">
        <f t="shared" si="156"/>
        <v>0</v>
      </c>
      <c r="AE511" s="411">
        <f t="shared" si="156"/>
        <v>0</v>
      </c>
      <c r="AF511" s="411">
        <f t="shared" si="156"/>
        <v>0</v>
      </c>
      <c r="AG511" s="411">
        <f t="shared" si="156"/>
        <v>0</v>
      </c>
      <c r="AH511" s="411">
        <f t="shared" si="156"/>
        <v>0</v>
      </c>
      <c r="AI511" s="411">
        <f t="shared" si="156"/>
        <v>0</v>
      </c>
      <c r="AJ511" s="411">
        <f t="shared" si="156"/>
        <v>0</v>
      </c>
      <c r="AK511" s="411">
        <f t="shared" si="156"/>
        <v>0</v>
      </c>
      <c r="AL511" s="411">
        <f>AL510</f>
        <v>0</v>
      </c>
      <c r="AM511" s="297"/>
    </row>
    <row r="512" spans="1:39" ht="15.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5">
      <c r="B513" s="327" t="s">
        <v>260</v>
      </c>
      <c r="C513" s="329"/>
      <c r="D513" s="329">
        <f>SUM(D408:D511)</f>
        <v>0</v>
      </c>
      <c r="E513" s="329">
        <f t="shared" ref="E513:M513" si="157">SUM(E408:E511)</f>
        <v>0</v>
      </c>
      <c r="F513" s="329">
        <f t="shared" si="157"/>
        <v>0</v>
      </c>
      <c r="G513" s="329">
        <f t="shared" si="157"/>
        <v>0</v>
      </c>
      <c r="H513" s="329">
        <f t="shared" si="157"/>
        <v>3144068.3144295318</v>
      </c>
      <c r="I513" s="329">
        <f t="shared" si="157"/>
        <v>0</v>
      </c>
      <c r="J513" s="329">
        <f t="shared" si="157"/>
        <v>0</v>
      </c>
      <c r="K513" s="329">
        <f t="shared" si="157"/>
        <v>0</v>
      </c>
      <c r="L513" s="329">
        <f t="shared" si="157"/>
        <v>0</v>
      </c>
      <c r="M513" s="329">
        <f t="shared" si="157"/>
        <v>0</v>
      </c>
      <c r="N513" s="329"/>
      <c r="O513" s="329">
        <f>SUM(O408:O511)</f>
        <v>0</v>
      </c>
      <c r="P513" s="329">
        <f t="shared" ref="P513:X513" si="158">SUM(P408:P511)</f>
        <v>0</v>
      </c>
      <c r="Q513" s="329">
        <f t="shared" si="158"/>
        <v>0</v>
      </c>
      <c r="R513" s="329">
        <f t="shared" si="158"/>
        <v>0</v>
      </c>
      <c r="S513" s="329">
        <f t="shared" si="158"/>
        <v>602.73250215982478</v>
      </c>
      <c r="T513" s="329">
        <f t="shared" si="158"/>
        <v>0</v>
      </c>
      <c r="U513" s="329">
        <f t="shared" si="158"/>
        <v>0</v>
      </c>
      <c r="V513" s="329">
        <f t="shared" si="158"/>
        <v>0</v>
      </c>
      <c r="W513" s="329">
        <f t="shared" si="158"/>
        <v>0</v>
      </c>
      <c r="X513" s="329">
        <f t="shared" si="158"/>
        <v>0</v>
      </c>
      <c r="Y513" s="329">
        <f>IF(Y407="kWh",SUMPRODUCT(D408:D511,Y408:Y511))</f>
        <v>0</v>
      </c>
      <c r="Z513" s="329">
        <f>IF(Z407="kWh",SUMPRODUCT(D408:D511,Z408:Z511))</f>
        <v>0</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1.43E-2</v>
      </c>
      <c r="Z516" s="341">
        <f>HLOOKUP(Z$20,'3.  Distribution Rates'!$C$122:$P$133,6,FALSE)</f>
        <v>1.9300000000000001E-2</v>
      </c>
      <c r="AA516" s="341">
        <f>HLOOKUP(AA$20,'3.  Distribution Rates'!$C$122:$P$133,6,FALSE)</f>
        <v>4.6245000000000003</v>
      </c>
      <c r="AB516" s="341">
        <f>HLOOKUP(AB$20,'3.  Distribution Rates'!$C$122:$P$133,6,FALSE)</f>
        <v>4.7545000000000002</v>
      </c>
      <c r="AC516" s="341">
        <f>HLOOKUP(AC$20,'3.  Distribution Rates'!$C$122:$P$133,6,FALSE)</f>
        <v>15.269299999999999</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9">Z137*Z516</f>
        <v>0</v>
      </c>
      <c r="AA517" s="378">
        <f t="shared" si="159"/>
        <v>0</v>
      </c>
      <c r="AB517" s="378">
        <f t="shared" si="159"/>
        <v>0</v>
      </c>
      <c r="AC517" s="378">
        <f t="shared" si="159"/>
        <v>0</v>
      </c>
      <c r="AD517" s="378">
        <f t="shared" si="159"/>
        <v>0</v>
      </c>
      <c r="AE517" s="378">
        <f t="shared" si="159"/>
        <v>0</v>
      </c>
      <c r="AF517" s="378">
        <f t="shared" si="159"/>
        <v>0</v>
      </c>
      <c r="AG517" s="378">
        <f t="shared" si="159"/>
        <v>0</v>
      </c>
      <c r="AH517" s="378">
        <f t="shared" si="159"/>
        <v>0</v>
      </c>
      <c r="AI517" s="378">
        <f t="shared" si="159"/>
        <v>0</v>
      </c>
      <c r="AJ517" s="378">
        <f t="shared" si="159"/>
        <v>0</v>
      </c>
      <c r="AK517" s="378">
        <f t="shared" si="159"/>
        <v>0</v>
      </c>
      <c r="AL517" s="378">
        <f t="shared" si="159"/>
        <v>0</v>
      </c>
      <c r="AM517" s="625">
        <f>SUM(Y517:AL517)</f>
        <v>0</v>
      </c>
      <c r="AO517" s="283"/>
    </row>
    <row r="518" spans="2:41" ht="15.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60">Z266*Z516</f>
        <v>0</v>
      </c>
      <c r="AA518" s="378">
        <f t="shared" si="160"/>
        <v>0</v>
      </c>
      <c r="AB518" s="378">
        <f t="shared" si="160"/>
        <v>0</v>
      </c>
      <c r="AC518" s="378">
        <f t="shared" si="160"/>
        <v>0</v>
      </c>
      <c r="AD518" s="378">
        <f t="shared" si="160"/>
        <v>0</v>
      </c>
      <c r="AE518" s="378">
        <f t="shared" si="160"/>
        <v>0</v>
      </c>
      <c r="AF518" s="378">
        <f t="shared" si="160"/>
        <v>0</v>
      </c>
      <c r="AG518" s="378">
        <f t="shared" si="160"/>
        <v>0</v>
      </c>
      <c r="AH518" s="378">
        <f t="shared" si="160"/>
        <v>0</v>
      </c>
      <c r="AI518" s="378">
        <f t="shared" si="160"/>
        <v>0</v>
      </c>
      <c r="AJ518" s="378">
        <f t="shared" si="160"/>
        <v>0</v>
      </c>
      <c r="AK518" s="378">
        <f t="shared" si="160"/>
        <v>0</v>
      </c>
      <c r="AL518" s="378">
        <f t="shared" si="160"/>
        <v>0</v>
      </c>
      <c r="AM518" s="625">
        <f>SUM(Y518:AL518)</f>
        <v>0</v>
      </c>
    </row>
    <row r="519" spans="2:41" ht="15.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61">Z395*Z516</f>
        <v>0</v>
      </c>
      <c r="AA519" s="378">
        <f t="shared" si="161"/>
        <v>0</v>
      </c>
      <c r="AB519" s="378">
        <f t="shared" si="161"/>
        <v>0</v>
      </c>
      <c r="AC519" s="378">
        <f t="shared" si="161"/>
        <v>0</v>
      </c>
      <c r="AD519" s="378">
        <f t="shared" si="161"/>
        <v>0</v>
      </c>
      <c r="AE519" s="378">
        <f t="shared" si="161"/>
        <v>0</v>
      </c>
      <c r="AF519" s="378">
        <f t="shared" si="161"/>
        <v>0</v>
      </c>
      <c r="AG519" s="378">
        <f t="shared" si="161"/>
        <v>0</v>
      </c>
      <c r="AH519" s="378">
        <f t="shared" si="161"/>
        <v>0</v>
      </c>
      <c r="AI519" s="378">
        <f t="shared" si="161"/>
        <v>0</v>
      </c>
      <c r="AJ519" s="378">
        <f t="shared" si="161"/>
        <v>0</v>
      </c>
      <c r="AK519" s="378">
        <f t="shared" si="161"/>
        <v>0</v>
      </c>
      <c r="AL519" s="378">
        <f t="shared" si="161"/>
        <v>0</v>
      </c>
      <c r="AM519" s="625">
        <f>SUM(Y519:AL519)</f>
        <v>0</v>
      </c>
    </row>
    <row r="520" spans="2:41" ht="15.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62">Z513*Z516</f>
        <v>0</v>
      </c>
      <c r="AA520" s="378">
        <f t="shared" si="162"/>
        <v>0</v>
      </c>
      <c r="AB520" s="378">
        <f t="shared" si="162"/>
        <v>0</v>
      </c>
      <c r="AC520" s="378">
        <f t="shared" si="162"/>
        <v>0</v>
      </c>
      <c r="AD520" s="378">
        <f t="shared" si="162"/>
        <v>0</v>
      </c>
      <c r="AE520" s="378">
        <f t="shared" si="162"/>
        <v>0</v>
      </c>
      <c r="AF520" s="378">
        <f t="shared" si="162"/>
        <v>0</v>
      </c>
      <c r="AG520" s="378">
        <f t="shared" si="162"/>
        <v>0</v>
      </c>
      <c r="AH520" s="378">
        <f t="shared" si="162"/>
        <v>0</v>
      </c>
      <c r="AI520" s="378">
        <f>AI513*AI516</f>
        <v>0</v>
      </c>
      <c r="AJ520" s="378">
        <f t="shared" si="162"/>
        <v>0</v>
      </c>
      <c r="AK520" s="378">
        <f t="shared" si="162"/>
        <v>0</v>
      </c>
      <c r="AL520" s="378">
        <f>AL513*AL516</f>
        <v>0</v>
      </c>
      <c r="AM520" s="625">
        <f>SUM(Y520:AL520)</f>
        <v>0</v>
      </c>
    </row>
    <row r="521" spans="2:41" ht="15.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63">SUM(Z517:Z520)</f>
        <v>0</v>
      </c>
      <c r="AA521" s="346">
        <f t="shared" si="163"/>
        <v>0</v>
      </c>
      <c r="AB521" s="346">
        <f t="shared" si="163"/>
        <v>0</v>
      </c>
      <c r="AC521" s="346">
        <f t="shared" si="163"/>
        <v>0</v>
      </c>
      <c r="AD521" s="346">
        <f t="shared" si="163"/>
        <v>0</v>
      </c>
      <c r="AE521" s="346">
        <f t="shared" si="163"/>
        <v>0</v>
      </c>
      <c r="AF521" s="346">
        <f t="shared" si="163"/>
        <v>0</v>
      </c>
      <c r="AG521" s="346">
        <f t="shared" si="163"/>
        <v>0</v>
      </c>
      <c r="AH521" s="346">
        <f t="shared" si="163"/>
        <v>0</v>
      </c>
      <c r="AI521" s="346">
        <f t="shared" si="163"/>
        <v>0</v>
      </c>
      <c r="AJ521" s="346">
        <f t="shared" si="163"/>
        <v>0</v>
      </c>
      <c r="AK521" s="346">
        <f t="shared" si="163"/>
        <v>0</v>
      </c>
      <c r="AL521" s="346">
        <f>SUM(AL517:AL520)</f>
        <v>0</v>
      </c>
      <c r="AM521" s="407">
        <f>SUM(AM517:AM520)</f>
        <v>0</v>
      </c>
    </row>
    <row r="522" spans="2:41" ht="15.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64">Z514*Z516</f>
        <v>0</v>
      </c>
      <c r="AA522" s="347">
        <f>AA514*AA516</f>
        <v>0</v>
      </c>
      <c r="AB522" s="347">
        <f t="shared" si="164"/>
        <v>0</v>
      </c>
      <c r="AC522" s="347">
        <f t="shared" si="164"/>
        <v>0</v>
      </c>
      <c r="AD522" s="347">
        <f>AD514*AD516</f>
        <v>0</v>
      </c>
      <c r="AE522" s="347">
        <f t="shared" si="164"/>
        <v>0</v>
      </c>
      <c r="AF522" s="347">
        <f t="shared" si="164"/>
        <v>0</v>
      </c>
      <c r="AG522" s="347">
        <f t="shared" si="164"/>
        <v>0</v>
      </c>
      <c r="AH522" s="347">
        <f t="shared" si="164"/>
        <v>0</v>
      </c>
      <c r="AI522" s="347">
        <f t="shared" si="164"/>
        <v>0</v>
      </c>
      <c r="AJ522" s="347">
        <f t="shared" si="164"/>
        <v>0</v>
      </c>
      <c r="AK522" s="347">
        <f>AK514*AK516</f>
        <v>0</v>
      </c>
      <c r="AL522" s="347">
        <f>AL514*AL516</f>
        <v>0</v>
      </c>
      <c r="AM522" s="407">
        <f>SUM(Y522:AL522)</f>
        <v>0</v>
      </c>
    </row>
    <row r="523" spans="2:41" ht="15.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0</v>
      </c>
      <c r="Z526" s="291">
        <f>SUMPRODUCT(E408:E511,Z408:Z511)</f>
        <v>0</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0</v>
      </c>
      <c r="Z527" s="291">
        <f>SUMPRODUCT(F408:F511,Z408:Z511)</f>
        <v>0</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1257877.979759532</v>
      </c>
      <c r="Z529" s="291">
        <f>SUMPRODUCT(H408:H511,Z408:Z511)</f>
        <v>557274.10807000007</v>
      </c>
      <c r="AA529" s="291">
        <f>IF(AA407="kW",SUMPRODUCT(N408:N511,S408:S511,AA408:AA511),SUMPRODUCT(H408:H511,AA408:AA511))</f>
        <v>2515.2936658199997</v>
      </c>
      <c r="AB529" s="291">
        <f>IF(AB407="kW",SUMPRODUCT(N408:N511,S408:S511,AB408:AB511),SUMPRODUCT(H408:H511,AB408:AB511))</f>
        <v>193.48412814</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583</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5">
      <c r="B534" s="591"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8"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O1130"/>
  <sheetViews>
    <sheetView topLeftCell="A289" zoomScale="50" zoomScaleNormal="50" workbookViewId="0">
      <pane xSplit="2" topLeftCell="C1" activePane="topRight" state="frozen"/>
      <selection activeCell="C51" sqref="A1:P51"/>
      <selection pane="topRight" activeCell="Y38" sqref="Y38"/>
    </sheetView>
  </sheetViews>
  <sheetFormatPr defaultColWidth="9.08984375" defaultRowHeight="14.5" outlineLevelRow="1" outlineLevelCol="1"/>
  <cols>
    <col min="1" max="1" width="4.54296875" style="518" customWidth="1"/>
    <col min="2" max="2" width="44.08984375" style="427" customWidth="1"/>
    <col min="3" max="3" width="13.453125" style="427" customWidth="1"/>
    <col min="4" max="4" width="17" style="427" customWidth="1"/>
    <col min="5" max="5" width="9.08984375" style="427" customWidth="1" outlineLevel="1"/>
    <col min="6" max="6" width="12.81640625" style="427" bestFit="1" customWidth="1" outlineLevel="1"/>
    <col min="7" max="13" width="9.08984375" style="427" customWidth="1" outlineLevel="1"/>
    <col min="14" max="14" width="13.54296875" style="427" customWidth="1" outlineLevel="1"/>
    <col min="15" max="15" width="15.6328125" style="427" customWidth="1"/>
    <col min="16" max="24" width="9.08984375" style="427" customWidth="1" outlineLevel="1"/>
    <col min="25" max="25" width="16.54296875" style="427" customWidth="1"/>
    <col min="26" max="27" width="15" style="427" customWidth="1"/>
    <col min="28" max="28" width="17.6328125" style="427" customWidth="1"/>
    <col min="29" max="29" width="19.6328125" style="427" customWidth="1"/>
    <col min="30" max="30" width="18.6328125" style="427" hidden="1" customWidth="1"/>
    <col min="31" max="35" width="14.90625" style="427" hidden="1" customWidth="1"/>
    <col min="36" max="38" width="17.36328125" style="427" hidden="1" customWidth="1"/>
    <col min="39" max="39" width="14.54296875" style="427" customWidth="1"/>
    <col min="40" max="40" width="11.6328125" style="427" customWidth="1"/>
    <col min="41" max="16384" width="9.08984375" style="427"/>
  </cols>
  <sheetData>
    <row r="13" spans="2:39" ht="15" thickBot="1"/>
    <row r="14" spans="2:39" ht="26.25" customHeight="1" thickBot="1">
      <c r="B14" s="869" t="s">
        <v>171</v>
      </c>
      <c r="C14" s="257" t="s">
        <v>175</v>
      </c>
      <c r="D14" s="502"/>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69"/>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69"/>
      <c r="C16" s="861" t="s">
        <v>550</v>
      </c>
      <c r="D16" s="862"/>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69" t="s">
        <v>504</v>
      </c>
      <c r="C18" s="870" t="s">
        <v>687</v>
      </c>
      <c r="D18" s="870"/>
      <c r="E18" s="870"/>
      <c r="F18" s="870"/>
      <c r="G18" s="870"/>
      <c r="H18" s="870"/>
      <c r="I18" s="870"/>
      <c r="J18" s="870"/>
      <c r="K18" s="870"/>
      <c r="L18" s="870"/>
      <c r="M18" s="870"/>
      <c r="N18" s="870"/>
      <c r="O18" s="870"/>
      <c r="P18" s="870"/>
      <c r="Q18" s="870"/>
      <c r="R18" s="870"/>
      <c r="S18" s="870"/>
      <c r="T18" s="870"/>
      <c r="U18" s="870"/>
      <c r="V18" s="870"/>
      <c r="W18" s="870"/>
      <c r="X18" s="870"/>
      <c r="Y18" s="602"/>
      <c r="Z18" s="602"/>
      <c r="AA18" s="602"/>
      <c r="AB18" s="602"/>
      <c r="AC18" s="602"/>
      <c r="AD18" s="602"/>
      <c r="AE18" s="270"/>
      <c r="AF18" s="265"/>
      <c r="AG18" s="265"/>
      <c r="AH18" s="265"/>
      <c r="AI18" s="265"/>
      <c r="AJ18" s="265"/>
      <c r="AK18" s="265"/>
      <c r="AL18" s="265"/>
      <c r="AM18" s="265"/>
    </row>
    <row r="19" spans="2:39" ht="45.75" customHeight="1">
      <c r="B19" s="869"/>
      <c r="C19" s="870" t="s">
        <v>566</v>
      </c>
      <c r="D19" s="870"/>
      <c r="E19" s="870"/>
      <c r="F19" s="870"/>
      <c r="G19" s="870"/>
      <c r="H19" s="870"/>
      <c r="I19" s="870"/>
      <c r="J19" s="870"/>
      <c r="K19" s="870"/>
      <c r="L19" s="870"/>
      <c r="M19" s="870"/>
      <c r="N19" s="870"/>
      <c r="O19" s="870"/>
      <c r="P19" s="870"/>
      <c r="Q19" s="870"/>
      <c r="R19" s="870"/>
      <c r="S19" s="870"/>
      <c r="T19" s="870"/>
      <c r="U19" s="870"/>
      <c r="V19" s="870"/>
      <c r="W19" s="870"/>
      <c r="X19" s="870"/>
      <c r="Y19" s="602"/>
      <c r="Z19" s="602"/>
      <c r="AA19" s="602"/>
      <c r="AB19" s="602"/>
      <c r="AC19" s="602"/>
      <c r="AD19" s="602"/>
      <c r="AE19" s="270"/>
      <c r="AF19" s="265"/>
      <c r="AG19" s="265"/>
      <c r="AH19" s="265"/>
      <c r="AI19" s="265"/>
      <c r="AJ19" s="265"/>
      <c r="AK19" s="265"/>
      <c r="AL19" s="265"/>
      <c r="AM19" s="265"/>
    </row>
    <row r="20" spans="2:39" ht="62.25" customHeight="1">
      <c r="B20" s="273"/>
      <c r="C20" s="870" t="s">
        <v>564</v>
      </c>
      <c r="D20" s="870"/>
      <c r="E20" s="870"/>
      <c r="F20" s="870"/>
      <c r="G20" s="870"/>
      <c r="H20" s="870"/>
      <c r="I20" s="870"/>
      <c r="J20" s="870"/>
      <c r="K20" s="870"/>
      <c r="L20" s="870"/>
      <c r="M20" s="870"/>
      <c r="N20" s="870"/>
      <c r="O20" s="870"/>
      <c r="P20" s="870"/>
      <c r="Q20" s="870"/>
      <c r="R20" s="870"/>
      <c r="S20" s="870"/>
      <c r="T20" s="870"/>
      <c r="U20" s="870"/>
      <c r="V20" s="870"/>
      <c r="W20" s="870"/>
      <c r="X20" s="870"/>
      <c r="Y20" s="602"/>
      <c r="Z20" s="602"/>
      <c r="AA20" s="602"/>
      <c r="AB20" s="602"/>
      <c r="AC20" s="602"/>
      <c r="AD20" s="602"/>
      <c r="AE20" s="428"/>
      <c r="AF20" s="265"/>
      <c r="AG20" s="265"/>
      <c r="AH20" s="265"/>
      <c r="AI20" s="265"/>
      <c r="AJ20" s="265"/>
      <c r="AK20" s="265"/>
      <c r="AL20" s="265"/>
      <c r="AM20" s="265"/>
    </row>
    <row r="21" spans="2:39" ht="37.5" customHeight="1">
      <c r="B21" s="273"/>
      <c r="C21" s="870" t="s">
        <v>630</v>
      </c>
      <c r="D21" s="870"/>
      <c r="E21" s="870"/>
      <c r="F21" s="870"/>
      <c r="G21" s="870"/>
      <c r="H21" s="870"/>
      <c r="I21" s="870"/>
      <c r="J21" s="870"/>
      <c r="K21" s="870"/>
      <c r="L21" s="870"/>
      <c r="M21" s="870"/>
      <c r="N21" s="870"/>
      <c r="O21" s="870"/>
      <c r="P21" s="870"/>
      <c r="Q21" s="870"/>
      <c r="R21" s="870"/>
      <c r="S21" s="870"/>
      <c r="T21" s="870"/>
      <c r="U21" s="870"/>
      <c r="V21" s="870"/>
      <c r="W21" s="870"/>
      <c r="X21" s="870"/>
      <c r="Y21" s="602"/>
      <c r="Z21" s="602"/>
      <c r="AA21" s="602"/>
      <c r="AB21" s="602"/>
      <c r="AC21" s="602"/>
      <c r="AD21" s="602"/>
      <c r="AE21" s="276"/>
      <c r="AF21" s="265"/>
      <c r="AG21" s="265"/>
      <c r="AH21" s="265"/>
      <c r="AI21" s="265"/>
      <c r="AJ21" s="265"/>
      <c r="AK21" s="265"/>
      <c r="AL21" s="265"/>
      <c r="AM21" s="265"/>
    </row>
    <row r="22" spans="2:39" ht="54.75" customHeight="1">
      <c r="B22" s="273"/>
      <c r="C22" s="870" t="s">
        <v>614</v>
      </c>
      <c r="D22" s="870"/>
      <c r="E22" s="870"/>
      <c r="F22" s="870"/>
      <c r="G22" s="870"/>
      <c r="H22" s="870"/>
      <c r="I22" s="870"/>
      <c r="J22" s="870"/>
      <c r="K22" s="870"/>
      <c r="L22" s="870"/>
      <c r="M22" s="870"/>
      <c r="N22" s="870"/>
      <c r="O22" s="870"/>
      <c r="P22" s="870"/>
      <c r="Q22" s="870"/>
      <c r="R22" s="870"/>
      <c r="S22" s="870"/>
      <c r="T22" s="870"/>
      <c r="U22" s="870"/>
      <c r="V22" s="870"/>
      <c r="W22" s="870"/>
      <c r="X22" s="870"/>
      <c r="Y22" s="602"/>
      <c r="Z22" s="602"/>
      <c r="AA22" s="602"/>
      <c r="AB22" s="602"/>
      <c r="AC22" s="602"/>
      <c r="AD22" s="602"/>
      <c r="AE22" s="428"/>
      <c r="AF22" s="265"/>
      <c r="AG22" s="265"/>
      <c r="AH22" s="265"/>
      <c r="AI22" s="265"/>
      <c r="AJ22" s="265"/>
      <c r="AK22" s="265"/>
      <c r="AL22" s="265"/>
      <c r="AM22" s="265"/>
    </row>
    <row r="23" spans="2:39" ht="15.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5">
      <c r="B24" s="869" t="s">
        <v>526</v>
      </c>
      <c r="C24" s="592"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5">
      <c r="B25" s="869"/>
      <c r="C25" s="592"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5">
      <c r="B26" s="535"/>
      <c r="C26" s="592"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5">
      <c r="B27" s="535"/>
      <c r="C27" s="592"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5">
      <c r="B28" s="535"/>
      <c r="C28" s="592"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5">
      <c r="B29" s="535"/>
      <c r="C29" s="592"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5">
      <c r="B30" s="535"/>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5">
      <c r="B31" s="535"/>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40" ht="15.5">
      <c r="B33" s="280" t="s">
        <v>266</v>
      </c>
      <c r="C33" s="281"/>
      <c r="D33" s="586"/>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40" ht="36.75" customHeight="1">
      <c r="B34" s="871" t="s">
        <v>211</v>
      </c>
      <c r="C34" s="873" t="s">
        <v>33</v>
      </c>
      <c r="D34" s="284" t="s">
        <v>421</v>
      </c>
      <c r="E34" s="875" t="s">
        <v>209</v>
      </c>
      <c r="F34" s="876"/>
      <c r="G34" s="876"/>
      <c r="H34" s="876"/>
      <c r="I34" s="876"/>
      <c r="J34" s="876"/>
      <c r="K34" s="876"/>
      <c r="L34" s="876"/>
      <c r="M34" s="877"/>
      <c r="N34" s="881" t="s">
        <v>213</v>
      </c>
      <c r="O34" s="284" t="s">
        <v>422</v>
      </c>
      <c r="P34" s="875" t="s">
        <v>212</v>
      </c>
      <c r="Q34" s="876"/>
      <c r="R34" s="876"/>
      <c r="S34" s="876"/>
      <c r="T34" s="876"/>
      <c r="U34" s="876"/>
      <c r="V34" s="876"/>
      <c r="W34" s="876"/>
      <c r="X34" s="877"/>
      <c r="Y34" s="878" t="s">
        <v>243</v>
      </c>
      <c r="Z34" s="879"/>
      <c r="AA34" s="879"/>
      <c r="AB34" s="879"/>
      <c r="AC34" s="879"/>
      <c r="AD34" s="879"/>
      <c r="AE34" s="879"/>
      <c r="AF34" s="879"/>
      <c r="AG34" s="879"/>
      <c r="AH34" s="879"/>
      <c r="AI34" s="879"/>
      <c r="AJ34" s="879"/>
      <c r="AK34" s="879"/>
      <c r="AL34" s="879"/>
      <c r="AM34" s="880"/>
    </row>
    <row r="35" spans="1:40" ht="65.25" customHeight="1">
      <c r="B35" s="872"/>
      <c r="C35" s="874"/>
      <c r="D35" s="285">
        <v>2015</v>
      </c>
      <c r="E35" s="285">
        <v>2016</v>
      </c>
      <c r="F35" s="285">
        <v>2017</v>
      </c>
      <c r="G35" s="285">
        <v>2018</v>
      </c>
      <c r="H35" s="285">
        <v>2019</v>
      </c>
      <c r="I35" s="285">
        <v>2020</v>
      </c>
      <c r="J35" s="285">
        <v>2021</v>
      </c>
      <c r="K35" s="285">
        <v>2022</v>
      </c>
      <c r="L35" s="285">
        <v>2023</v>
      </c>
      <c r="M35" s="429">
        <v>2024</v>
      </c>
      <c r="N35" s="882"/>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 - Thermal Demand Meter</v>
      </c>
      <c r="AB35" s="285" t="str">
        <f>'1.  LRAMVA Summary'!G52</f>
        <v>GS&gt;50 kW - Interval Meter</v>
      </c>
      <c r="AC35" s="285" t="str">
        <f>'1.  LRAMVA Summary'!H52</f>
        <v>Street Lighting</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40" ht="16.5" customHeight="1">
      <c r="B36" s="514" t="s">
        <v>503</v>
      </c>
      <c r="C36" s="782"/>
      <c r="D36" s="782"/>
      <c r="E36" s="782"/>
      <c r="F36" s="782"/>
      <c r="G36" s="782"/>
      <c r="H36" s="782"/>
      <c r="I36" s="782"/>
      <c r="J36" s="782"/>
      <c r="K36" s="782"/>
      <c r="L36" s="782"/>
      <c r="M36" s="782"/>
      <c r="N36" s="783"/>
      <c r="O36" s="782"/>
      <c r="P36" s="782"/>
      <c r="Q36" s="782"/>
      <c r="R36" s="782"/>
      <c r="S36" s="782"/>
      <c r="T36" s="782"/>
      <c r="U36" s="782"/>
      <c r="V36" s="782"/>
      <c r="W36" s="782"/>
      <c r="X36" s="782"/>
      <c r="Y36" s="762" t="str">
        <f>'1.  LRAMVA Summary'!D53</f>
        <v>kWh</v>
      </c>
      <c r="Z36" s="762" t="str">
        <f>'1.  LRAMVA Summary'!E53</f>
        <v>kWh</v>
      </c>
      <c r="AA36" s="762" t="str">
        <f>'1.  LRAMVA Summary'!F53</f>
        <v>kW</v>
      </c>
      <c r="AB36" s="762" t="str">
        <f>'1.  LRAMVA Summary'!G53</f>
        <v>kW</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40" ht="16.5" customHeight="1" outlineLevel="1">
      <c r="B37" s="288" t="s">
        <v>496</v>
      </c>
      <c r="C37" s="782"/>
      <c r="D37" s="782"/>
      <c r="E37" s="782"/>
      <c r="F37" s="782"/>
      <c r="G37" s="782"/>
      <c r="H37" s="782"/>
      <c r="I37" s="782"/>
      <c r="J37" s="782"/>
      <c r="K37" s="782"/>
      <c r="L37" s="782"/>
      <c r="M37" s="782"/>
      <c r="N37" s="783"/>
      <c r="O37" s="782"/>
      <c r="P37" s="782"/>
      <c r="Q37" s="782"/>
      <c r="R37" s="782"/>
      <c r="S37" s="782"/>
      <c r="T37" s="782"/>
      <c r="U37" s="782"/>
      <c r="V37" s="782"/>
      <c r="W37" s="782"/>
      <c r="X37" s="782"/>
      <c r="Y37" s="762"/>
      <c r="Z37" s="762"/>
      <c r="AA37" s="762"/>
      <c r="AB37" s="762"/>
      <c r="AC37" s="291"/>
      <c r="AD37" s="291"/>
      <c r="AE37" s="291"/>
      <c r="AF37" s="291"/>
      <c r="AG37" s="291"/>
      <c r="AH37" s="291"/>
      <c r="AI37" s="291"/>
      <c r="AJ37" s="291"/>
      <c r="AK37" s="291"/>
      <c r="AL37" s="291"/>
      <c r="AM37" s="292"/>
    </row>
    <row r="38" spans="1:40" ht="15.5" outlineLevel="1">
      <c r="A38" s="518">
        <v>1</v>
      </c>
      <c r="B38" s="516" t="s">
        <v>95</v>
      </c>
      <c r="C38" s="762" t="s">
        <v>586</v>
      </c>
      <c r="D38" s="295"/>
      <c r="E38" s="295"/>
      <c r="F38" s="295"/>
      <c r="G38" s="295">
        <v>216959</v>
      </c>
      <c r="H38" s="295"/>
      <c r="I38" s="295"/>
      <c r="J38" s="295"/>
      <c r="K38" s="295"/>
      <c r="L38" s="295"/>
      <c r="M38" s="295"/>
      <c r="N38" s="762"/>
      <c r="O38" s="295"/>
      <c r="P38" s="295"/>
      <c r="Q38" s="295"/>
      <c r="R38" s="295">
        <v>14</v>
      </c>
      <c r="S38" s="295"/>
      <c r="T38" s="295"/>
      <c r="U38" s="295"/>
      <c r="V38" s="295"/>
      <c r="W38" s="295"/>
      <c r="X38" s="295"/>
      <c r="Y38" s="784">
        <v>1</v>
      </c>
      <c r="Z38" s="784"/>
      <c r="AA38" s="784"/>
      <c r="AB38" s="784"/>
      <c r="AC38" s="410"/>
      <c r="AD38" s="410"/>
      <c r="AE38" s="410"/>
      <c r="AF38" s="410"/>
      <c r="AG38" s="410"/>
      <c r="AH38" s="410"/>
      <c r="AI38" s="410"/>
      <c r="AJ38" s="410"/>
      <c r="AK38" s="410"/>
      <c r="AL38" s="410"/>
      <c r="AM38" s="296">
        <f>SUM(Y38:AL38)</f>
        <v>1</v>
      </c>
      <c r="AN38" s="283"/>
    </row>
    <row r="39" spans="1:40" ht="15.5" outlineLevel="1">
      <c r="B39" s="294" t="s">
        <v>267</v>
      </c>
      <c r="C39" s="762" t="s">
        <v>579</v>
      </c>
      <c r="D39" s="295"/>
      <c r="E39" s="295"/>
      <c r="F39" s="295"/>
      <c r="G39" s="295">
        <v>4422</v>
      </c>
      <c r="H39" s="295"/>
      <c r="I39" s="295"/>
      <c r="J39" s="295"/>
      <c r="K39" s="295"/>
      <c r="L39" s="295"/>
      <c r="M39" s="295"/>
      <c r="N39" s="785"/>
      <c r="O39" s="295"/>
      <c r="P39" s="295"/>
      <c r="Q39" s="295"/>
      <c r="R39" s="295">
        <v>0</v>
      </c>
      <c r="S39" s="295"/>
      <c r="T39" s="295"/>
      <c r="U39" s="295"/>
      <c r="V39" s="295"/>
      <c r="W39" s="295"/>
      <c r="X39" s="295"/>
      <c r="Y39" s="786">
        <v>1</v>
      </c>
      <c r="Z39" s="786">
        <v>0</v>
      </c>
      <c r="AA39" s="786">
        <v>0</v>
      </c>
      <c r="AB39" s="786">
        <v>0</v>
      </c>
      <c r="AC39" s="411">
        <f t="shared" ref="AC39:AL39" si="0">AC38</f>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c r="AN39" s="283"/>
    </row>
    <row r="40" spans="1:40" ht="15.5" outlineLevel="1">
      <c r="B40" s="298"/>
      <c r="C40" s="787"/>
      <c r="D40" s="787"/>
      <c r="E40" s="787"/>
      <c r="F40" s="787"/>
      <c r="G40" s="787"/>
      <c r="H40" s="787"/>
      <c r="I40" s="787"/>
      <c r="J40" s="787"/>
      <c r="K40" s="787"/>
      <c r="L40" s="787"/>
      <c r="M40" s="787"/>
      <c r="N40" s="788"/>
      <c r="O40" s="787"/>
      <c r="P40" s="787"/>
      <c r="Q40" s="787"/>
      <c r="R40" s="787"/>
      <c r="S40" s="787"/>
      <c r="T40" s="787"/>
      <c r="U40" s="787"/>
      <c r="V40" s="787"/>
      <c r="W40" s="787"/>
      <c r="X40" s="787"/>
      <c r="Y40" s="765"/>
      <c r="Z40" s="789"/>
      <c r="AA40" s="789"/>
      <c r="AB40" s="789"/>
      <c r="AC40" s="413"/>
      <c r="AD40" s="413"/>
      <c r="AE40" s="413"/>
      <c r="AF40" s="413"/>
      <c r="AG40" s="413"/>
      <c r="AH40" s="413"/>
      <c r="AI40" s="413"/>
      <c r="AJ40" s="413"/>
      <c r="AK40" s="413"/>
      <c r="AL40" s="413"/>
      <c r="AM40" s="302"/>
      <c r="AN40" s="303"/>
    </row>
    <row r="41" spans="1:40" ht="15.5" outlineLevel="1">
      <c r="A41" s="518">
        <v>2</v>
      </c>
      <c r="B41" s="516" t="s">
        <v>96</v>
      </c>
      <c r="C41" s="762" t="s">
        <v>586</v>
      </c>
      <c r="D41" s="295"/>
      <c r="E41" s="295"/>
      <c r="F41" s="295"/>
      <c r="G41" s="295">
        <v>613181</v>
      </c>
      <c r="H41" s="295"/>
      <c r="I41" s="295"/>
      <c r="J41" s="295"/>
      <c r="K41" s="295"/>
      <c r="L41" s="295"/>
      <c r="M41" s="295"/>
      <c r="N41" s="762"/>
      <c r="O41" s="295"/>
      <c r="P41" s="295"/>
      <c r="Q41" s="295"/>
      <c r="R41" s="295">
        <v>42</v>
      </c>
      <c r="S41" s="295"/>
      <c r="T41" s="295"/>
      <c r="U41" s="295"/>
      <c r="V41" s="295"/>
      <c r="W41" s="295"/>
      <c r="X41" s="295"/>
      <c r="Y41" s="784">
        <v>1</v>
      </c>
      <c r="Z41" s="784"/>
      <c r="AA41" s="784"/>
      <c r="AB41" s="784"/>
      <c r="AC41" s="410"/>
      <c r="AD41" s="410"/>
      <c r="AE41" s="410"/>
      <c r="AF41" s="410"/>
      <c r="AG41" s="410"/>
      <c r="AH41" s="410"/>
      <c r="AI41" s="410"/>
      <c r="AJ41" s="410"/>
      <c r="AK41" s="410"/>
      <c r="AL41" s="410"/>
      <c r="AM41" s="296">
        <f>SUM(Y41:AL41)</f>
        <v>1</v>
      </c>
    </row>
    <row r="42" spans="1:40" ht="15.5" outlineLevel="1">
      <c r="B42" s="294" t="s">
        <v>267</v>
      </c>
      <c r="C42" s="762" t="s">
        <v>579</v>
      </c>
      <c r="D42" s="295"/>
      <c r="E42" s="295"/>
      <c r="F42" s="295"/>
      <c r="G42" s="295">
        <v>1429</v>
      </c>
      <c r="H42" s="295"/>
      <c r="I42" s="295"/>
      <c r="J42" s="295"/>
      <c r="K42" s="295"/>
      <c r="L42" s="295"/>
      <c r="M42" s="295"/>
      <c r="N42" s="785"/>
      <c r="O42" s="295"/>
      <c r="P42" s="295"/>
      <c r="Q42" s="295"/>
      <c r="R42" s="295">
        <v>0</v>
      </c>
      <c r="S42" s="295"/>
      <c r="T42" s="295"/>
      <c r="U42" s="295"/>
      <c r="V42" s="295"/>
      <c r="W42" s="295"/>
      <c r="X42" s="295"/>
      <c r="Y42" s="786">
        <v>1</v>
      </c>
      <c r="Z42" s="786">
        <v>0</v>
      </c>
      <c r="AA42" s="786">
        <v>0</v>
      </c>
      <c r="AB42" s="786">
        <v>0</v>
      </c>
      <c r="AC42" s="411">
        <f t="shared" ref="AC42" si="1">AC41</f>
        <v>0</v>
      </c>
      <c r="AD42" s="411">
        <f t="shared" ref="AD42" si="2">AD41</f>
        <v>0</v>
      </c>
      <c r="AE42" s="411">
        <f t="shared" ref="AE42" si="3">AE41</f>
        <v>0</v>
      </c>
      <c r="AF42" s="411">
        <f t="shared" ref="AF42" si="4">AF41</f>
        <v>0</v>
      </c>
      <c r="AG42" s="411">
        <f t="shared" ref="AG42" si="5">AG41</f>
        <v>0</v>
      </c>
      <c r="AH42" s="411">
        <f t="shared" ref="AH42" si="6">AH41</f>
        <v>0</v>
      </c>
      <c r="AI42" s="411">
        <f t="shared" ref="AI42" si="7">AI41</f>
        <v>0</v>
      </c>
      <c r="AJ42" s="411">
        <f t="shared" ref="AJ42" si="8">AJ41</f>
        <v>0</v>
      </c>
      <c r="AK42" s="411">
        <f t="shared" ref="AK42" si="9">AK41</f>
        <v>0</v>
      </c>
      <c r="AL42" s="411">
        <f t="shared" ref="AL42" si="10">AL41</f>
        <v>0</v>
      </c>
      <c r="AM42" s="297"/>
    </row>
    <row r="43" spans="1:40" ht="15.5" outlineLevel="1">
      <c r="B43" s="298"/>
      <c r="C43" s="787"/>
      <c r="D43" s="790"/>
      <c r="E43" s="790"/>
      <c r="F43" s="790"/>
      <c r="G43" s="790"/>
      <c r="H43" s="790"/>
      <c r="I43" s="790"/>
      <c r="J43" s="790"/>
      <c r="K43" s="790"/>
      <c r="L43" s="790"/>
      <c r="M43" s="790"/>
      <c r="N43" s="788"/>
      <c r="O43" s="790"/>
      <c r="P43" s="790"/>
      <c r="Q43" s="790"/>
      <c r="R43" s="790"/>
      <c r="S43" s="790"/>
      <c r="T43" s="790"/>
      <c r="U43" s="790"/>
      <c r="V43" s="790"/>
      <c r="W43" s="790"/>
      <c r="X43" s="790"/>
      <c r="Y43" s="765"/>
      <c r="Z43" s="789"/>
      <c r="AA43" s="789"/>
      <c r="AB43" s="789"/>
      <c r="AC43" s="413"/>
      <c r="AD43" s="413"/>
      <c r="AE43" s="413"/>
      <c r="AF43" s="413"/>
      <c r="AG43" s="413"/>
      <c r="AH43" s="413"/>
      <c r="AI43" s="413"/>
      <c r="AJ43" s="413"/>
      <c r="AK43" s="413"/>
      <c r="AL43" s="413"/>
      <c r="AM43" s="302"/>
    </row>
    <row r="44" spans="1:40" ht="15.5" outlineLevel="1">
      <c r="A44" s="518">
        <v>3</v>
      </c>
      <c r="B44" s="516" t="s">
        <v>97</v>
      </c>
      <c r="C44" s="762" t="s">
        <v>586</v>
      </c>
      <c r="D44" s="295"/>
      <c r="E44" s="295"/>
      <c r="F44" s="295"/>
      <c r="G44" s="295">
        <v>18421</v>
      </c>
      <c r="H44" s="295"/>
      <c r="I44" s="295"/>
      <c r="J44" s="295"/>
      <c r="K44" s="295"/>
      <c r="L44" s="295"/>
      <c r="M44" s="295"/>
      <c r="N44" s="762"/>
      <c r="O44" s="295"/>
      <c r="P44" s="295"/>
      <c r="Q44" s="295"/>
      <c r="R44" s="295">
        <v>3</v>
      </c>
      <c r="S44" s="295"/>
      <c r="T44" s="295"/>
      <c r="U44" s="295"/>
      <c r="V44" s="295"/>
      <c r="W44" s="295"/>
      <c r="X44" s="295"/>
      <c r="Y44" s="784">
        <v>1</v>
      </c>
      <c r="Z44" s="784"/>
      <c r="AA44" s="784"/>
      <c r="AB44" s="784"/>
      <c r="AC44" s="410"/>
      <c r="AD44" s="410"/>
      <c r="AE44" s="410"/>
      <c r="AF44" s="410"/>
      <c r="AG44" s="410"/>
      <c r="AH44" s="410"/>
      <c r="AI44" s="410"/>
      <c r="AJ44" s="410"/>
      <c r="AK44" s="410"/>
      <c r="AL44" s="410"/>
      <c r="AM44" s="296">
        <f>SUM(Y44:AL44)</f>
        <v>1</v>
      </c>
    </row>
    <row r="45" spans="1:40" ht="15.5" outlineLevel="1">
      <c r="B45" s="294" t="s">
        <v>267</v>
      </c>
      <c r="C45" s="762" t="s">
        <v>579</v>
      </c>
      <c r="D45" s="295"/>
      <c r="E45" s="295"/>
      <c r="F45" s="295"/>
      <c r="G45" s="295">
        <v>0</v>
      </c>
      <c r="H45" s="295"/>
      <c r="I45" s="295"/>
      <c r="J45" s="295"/>
      <c r="K45" s="295"/>
      <c r="L45" s="295"/>
      <c r="M45" s="295"/>
      <c r="N45" s="785"/>
      <c r="O45" s="295"/>
      <c r="P45" s="295"/>
      <c r="Q45" s="295"/>
      <c r="R45" s="295">
        <v>0</v>
      </c>
      <c r="S45" s="295"/>
      <c r="T45" s="295"/>
      <c r="U45" s="295"/>
      <c r="V45" s="295"/>
      <c r="W45" s="295"/>
      <c r="X45" s="295"/>
      <c r="Y45" s="786">
        <v>1</v>
      </c>
      <c r="Z45" s="786">
        <v>0</v>
      </c>
      <c r="AA45" s="786">
        <v>0</v>
      </c>
      <c r="AB45" s="786">
        <v>0</v>
      </c>
      <c r="AC45" s="411">
        <f t="shared" ref="AC45" si="11">AC44</f>
        <v>0</v>
      </c>
      <c r="AD45" s="411">
        <f t="shared" ref="AD45" si="12">AD44</f>
        <v>0</v>
      </c>
      <c r="AE45" s="411">
        <f t="shared" ref="AE45" si="13">AE44</f>
        <v>0</v>
      </c>
      <c r="AF45" s="411">
        <f t="shared" ref="AF45" si="14">AF44</f>
        <v>0</v>
      </c>
      <c r="AG45" s="411">
        <f t="shared" ref="AG45" si="15">AG44</f>
        <v>0</v>
      </c>
      <c r="AH45" s="411">
        <f t="shared" ref="AH45" si="16">AH44</f>
        <v>0</v>
      </c>
      <c r="AI45" s="411">
        <f t="shared" ref="AI45" si="17">AI44</f>
        <v>0</v>
      </c>
      <c r="AJ45" s="411">
        <f t="shared" ref="AJ45" si="18">AJ44</f>
        <v>0</v>
      </c>
      <c r="AK45" s="411">
        <f t="shared" ref="AK45" si="19">AK44</f>
        <v>0</v>
      </c>
      <c r="AL45" s="411">
        <f t="shared" ref="AL45" si="20">AL44</f>
        <v>0</v>
      </c>
      <c r="AM45" s="297"/>
    </row>
    <row r="46" spans="1:40" ht="15.5" outlineLevel="1">
      <c r="B46" s="294"/>
      <c r="C46" s="791"/>
      <c r="D46" s="762"/>
      <c r="E46" s="762"/>
      <c r="F46" s="762"/>
      <c r="G46" s="762"/>
      <c r="H46" s="762"/>
      <c r="I46" s="762"/>
      <c r="J46" s="762"/>
      <c r="K46" s="762"/>
      <c r="L46" s="762"/>
      <c r="M46" s="762"/>
      <c r="N46" s="762"/>
      <c r="O46" s="762"/>
      <c r="P46" s="762"/>
      <c r="Q46" s="762"/>
      <c r="R46" s="762"/>
      <c r="S46" s="762"/>
      <c r="T46" s="762"/>
      <c r="U46" s="762"/>
      <c r="V46" s="762"/>
      <c r="W46" s="762"/>
      <c r="X46" s="762"/>
      <c r="Y46" s="765"/>
      <c r="Z46" s="765"/>
      <c r="AA46" s="765"/>
      <c r="AB46" s="765"/>
      <c r="AC46" s="412"/>
      <c r="AD46" s="412"/>
      <c r="AE46" s="412"/>
      <c r="AF46" s="412"/>
      <c r="AG46" s="412"/>
      <c r="AH46" s="412"/>
      <c r="AI46" s="412"/>
      <c r="AJ46" s="412"/>
      <c r="AK46" s="412"/>
      <c r="AL46" s="412"/>
      <c r="AM46" s="306"/>
    </row>
    <row r="47" spans="1:40" ht="15.5" outlineLevel="1">
      <c r="A47" s="518">
        <v>4</v>
      </c>
      <c r="B47" s="516" t="s">
        <v>673</v>
      </c>
      <c r="C47" s="762" t="s">
        <v>586</v>
      </c>
      <c r="D47" s="295"/>
      <c r="E47" s="295"/>
      <c r="F47" s="295"/>
      <c r="G47" s="295">
        <v>450464</v>
      </c>
      <c r="H47" s="295"/>
      <c r="I47" s="295"/>
      <c r="J47" s="295"/>
      <c r="K47" s="295"/>
      <c r="L47" s="295"/>
      <c r="M47" s="295"/>
      <c r="N47" s="762"/>
      <c r="O47" s="295"/>
      <c r="P47" s="295"/>
      <c r="Q47" s="295"/>
      <c r="R47" s="295">
        <v>237</v>
      </c>
      <c r="S47" s="295"/>
      <c r="T47" s="295"/>
      <c r="U47" s="295"/>
      <c r="V47" s="295"/>
      <c r="W47" s="295"/>
      <c r="X47" s="295"/>
      <c r="Y47" s="784">
        <v>1</v>
      </c>
      <c r="Z47" s="784"/>
      <c r="AA47" s="784"/>
      <c r="AB47" s="784"/>
      <c r="AC47" s="410"/>
      <c r="AD47" s="410"/>
      <c r="AE47" s="410"/>
      <c r="AF47" s="410"/>
      <c r="AG47" s="410"/>
      <c r="AH47" s="410"/>
      <c r="AI47" s="410"/>
      <c r="AJ47" s="410"/>
      <c r="AK47" s="410"/>
      <c r="AL47" s="410"/>
      <c r="AM47" s="296">
        <f>SUM(Y47:AL47)</f>
        <v>1</v>
      </c>
    </row>
    <row r="48" spans="1:40" ht="15.5" outlineLevel="1">
      <c r="B48" s="294" t="s">
        <v>267</v>
      </c>
      <c r="C48" s="762" t="s">
        <v>579</v>
      </c>
      <c r="D48" s="295"/>
      <c r="E48" s="295"/>
      <c r="F48" s="295"/>
      <c r="G48" s="295">
        <v>16483</v>
      </c>
      <c r="H48" s="295"/>
      <c r="I48" s="295"/>
      <c r="J48" s="295"/>
      <c r="K48" s="295"/>
      <c r="L48" s="295"/>
      <c r="M48" s="295"/>
      <c r="N48" s="785"/>
      <c r="O48" s="295"/>
      <c r="P48" s="295"/>
      <c r="Q48" s="295"/>
      <c r="R48" s="295">
        <v>9</v>
      </c>
      <c r="S48" s="295"/>
      <c r="T48" s="295"/>
      <c r="U48" s="295"/>
      <c r="V48" s="295"/>
      <c r="W48" s="295"/>
      <c r="X48" s="295"/>
      <c r="Y48" s="786">
        <v>1</v>
      </c>
      <c r="Z48" s="786">
        <v>0</v>
      </c>
      <c r="AA48" s="786">
        <v>0</v>
      </c>
      <c r="AB48" s="786">
        <v>0</v>
      </c>
      <c r="AC48" s="411">
        <f t="shared" ref="AC48" si="21">AC47</f>
        <v>0</v>
      </c>
      <c r="AD48" s="411">
        <f t="shared" ref="AD48" si="22">AD47</f>
        <v>0</v>
      </c>
      <c r="AE48" s="411">
        <f t="shared" ref="AE48" si="23">AE47</f>
        <v>0</v>
      </c>
      <c r="AF48" s="411">
        <f t="shared" ref="AF48" si="24">AF47</f>
        <v>0</v>
      </c>
      <c r="AG48" s="411">
        <f t="shared" ref="AG48" si="25">AG47</f>
        <v>0</v>
      </c>
      <c r="AH48" s="411">
        <f t="shared" ref="AH48" si="26">AH47</f>
        <v>0</v>
      </c>
      <c r="AI48" s="411">
        <f t="shared" ref="AI48" si="27">AI47</f>
        <v>0</v>
      </c>
      <c r="AJ48" s="411">
        <f t="shared" ref="AJ48" si="28">AJ47</f>
        <v>0</v>
      </c>
      <c r="AK48" s="411">
        <f t="shared" ref="AK48" si="29">AK47</f>
        <v>0</v>
      </c>
      <c r="AL48" s="411">
        <f t="shared" ref="AL48" si="30">AL47</f>
        <v>0</v>
      </c>
      <c r="AM48" s="297"/>
    </row>
    <row r="49" spans="1:39" ht="15.5" outlineLevel="1">
      <c r="B49" s="294"/>
      <c r="C49" s="791"/>
      <c r="D49" s="790"/>
      <c r="E49" s="790"/>
      <c r="F49" s="790"/>
      <c r="G49" s="790"/>
      <c r="H49" s="790"/>
      <c r="I49" s="790"/>
      <c r="J49" s="790"/>
      <c r="K49" s="790"/>
      <c r="L49" s="790"/>
      <c r="M49" s="790"/>
      <c r="N49" s="762"/>
      <c r="O49" s="790"/>
      <c r="P49" s="790"/>
      <c r="Q49" s="790"/>
      <c r="R49" s="790"/>
      <c r="S49" s="790"/>
      <c r="T49" s="790"/>
      <c r="U49" s="790"/>
      <c r="V49" s="790"/>
      <c r="W49" s="790"/>
      <c r="X49" s="790"/>
      <c r="Y49" s="765"/>
      <c r="Z49" s="765"/>
      <c r="AA49" s="765"/>
      <c r="AB49" s="765"/>
      <c r="AC49" s="412"/>
      <c r="AD49" s="412"/>
      <c r="AE49" s="412"/>
      <c r="AF49" s="412"/>
      <c r="AG49" s="412"/>
      <c r="AH49" s="412"/>
      <c r="AI49" s="412"/>
      <c r="AJ49" s="412"/>
      <c r="AK49" s="412"/>
      <c r="AL49" s="412"/>
      <c r="AM49" s="306"/>
    </row>
    <row r="50" spans="1:39" ht="18" customHeight="1" outlineLevel="1">
      <c r="A50" s="518">
        <v>5</v>
      </c>
      <c r="B50" s="516" t="s">
        <v>98</v>
      </c>
      <c r="C50" s="762" t="s">
        <v>586</v>
      </c>
      <c r="D50" s="295"/>
      <c r="E50" s="295"/>
      <c r="F50" s="295"/>
      <c r="G50" s="295"/>
      <c r="H50" s="295"/>
      <c r="I50" s="295"/>
      <c r="J50" s="295"/>
      <c r="K50" s="295"/>
      <c r="L50" s="295"/>
      <c r="M50" s="295"/>
      <c r="N50" s="762"/>
      <c r="O50" s="295"/>
      <c r="P50" s="295"/>
      <c r="Q50" s="295"/>
      <c r="R50" s="295"/>
      <c r="S50" s="295"/>
      <c r="T50" s="295"/>
      <c r="U50" s="295"/>
      <c r="V50" s="295"/>
      <c r="W50" s="295"/>
      <c r="X50" s="295"/>
      <c r="Y50" s="784"/>
      <c r="Z50" s="784"/>
      <c r="AA50" s="784"/>
      <c r="AB50" s="784"/>
      <c r="AC50" s="410"/>
      <c r="AD50" s="410"/>
      <c r="AE50" s="410"/>
      <c r="AF50" s="410"/>
      <c r="AG50" s="410"/>
      <c r="AH50" s="410"/>
      <c r="AI50" s="410"/>
      <c r="AJ50" s="410"/>
      <c r="AK50" s="410"/>
      <c r="AL50" s="410"/>
      <c r="AM50" s="296">
        <f>SUM(Y50:AL50)</f>
        <v>0</v>
      </c>
    </row>
    <row r="51" spans="1:39" ht="15.5" outlineLevel="1">
      <c r="B51" s="294" t="s">
        <v>267</v>
      </c>
      <c r="C51" s="762" t="s">
        <v>579</v>
      </c>
      <c r="D51" s="295"/>
      <c r="E51" s="295"/>
      <c r="F51" s="295"/>
      <c r="G51" s="295"/>
      <c r="H51" s="295"/>
      <c r="I51" s="295"/>
      <c r="J51" s="295"/>
      <c r="K51" s="295"/>
      <c r="L51" s="295"/>
      <c r="M51" s="295"/>
      <c r="N51" s="785"/>
      <c r="O51" s="295"/>
      <c r="P51" s="295"/>
      <c r="Q51" s="295"/>
      <c r="R51" s="295"/>
      <c r="S51" s="295"/>
      <c r="T51" s="295"/>
      <c r="U51" s="295"/>
      <c r="V51" s="295"/>
      <c r="W51" s="295"/>
      <c r="X51" s="295"/>
      <c r="Y51" s="786">
        <v>0</v>
      </c>
      <c r="Z51" s="786">
        <v>0</v>
      </c>
      <c r="AA51" s="786">
        <v>0</v>
      </c>
      <c r="AB51" s="786">
        <v>0</v>
      </c>
      <c r="AC51" s="411">
        <f t="shared" ref="AC51" si="31">AC50</f>
        <v>0</v>
      </c>
      <c r="AD51" s="411">
        <f t="shared" ref="AD51" si="32">AD50</f>
        <v>0</v>
      </c>
      <c r="AE51" s="411">
        <f t="shared" ref="AE51" si="33">AE50</f>
        <v>0</v>
      </c>
      <c r="AF51" s="411">
        <f t="shared" ref="AF51" si="34">AF50</f>
        <v>0</v>
      </c>
      <c r="AG51" s="411">
        <f t="shared" ref="AG51" si="35">AG50</f>
        <v>0</v>
      </c>
      <c r="AH51" s="411">
        <f t="shared" ref="AH51" si="36">AH50</f>
        <v>0</v>
      </c>
      <c r="AI51" s="411">
        <f t="shared" ref="AI51" si="37">AI50</f>
        <v>0</v>
      </c>
      <c r="AJ51" s="411">
        <f t="shared" ref="AJ51" si="38">AJ50</f>
        <v>0</v>
      </c>
      <c r="AK51" s="411">
        <f t="shared" ref="AK51" si="39">AK50</f>
        <v>0</v>
      </c>
      <c r="AL51" s="411">
        <f t="shared" ref="AL51" si="40">AL50</f>
        <v>0</v>
      </c>
      <c r="AM51" s="297"/>
    </row>
    <row r="52" spans="1:39" ht="15.5" outlineLevel="1">
      <c r="B52" s="294"/>
      <c r="C52" s="762"/>
      <c r="D52" s="762"/>
      <c r="E52" s="762"/>
      <c r="F52" s="762"/>
      <c r="G52" s="762"/>
      <c r="H52" s="762"/>
      <c r="I52" s="762"/>
      <c r="J52" s="762"/>
      <c r="K52" s="762"/>
      <c r="L52" s="762"/>
      <c r="M52" s="762"/>
      <c r="N52" s="762"/>
      <c r="O52" s="762"/>
      <c r="P52" s="762"/>
      <c r="Q52" s="762"/>
      <c r="R52" s="762"/>
      <c r="S52" s="762"/>
      <c r="T52" s="762"/>
      <c r="U52" s="762"/>
      <c r="V52" s="762"/>
      <c r="W52" s="762"/>
      <c r="X52" s="762"/>
      <c r="Y52" s="765"/>
      <c r="Z52" s="792"/>
      <c r="AA52" s="792"/>
      <c r="AB52" s="792"/>
      <c r="AC52" s="423"/>
      <c r="AD52" s="423"/>
      <c r="AE52" s="423"/>
      <c r="AF52" s="423"/>
      <c r="AG52" s="423"/>
      <c r="AH52" s="423"/>
      <c r="AI52" s="423"/>
      <c r="AJ52" s="423"/>
      <c r="AK52" s="423"/>
      <c r="AL52" s="423"/>
      <c r="AM52" s="297"/>
    </row>
    <row r="53" spans="1:39" ht="16.5" customHeight="1" outlineLevel="1">
      <c r="B53" s="319" t="s">
        <v>497</v>
      </c>
      <c r="C53" s="782"/>
      <c r="D53" s="782"/>
      <c r="E53" s="782"/>
      <c r="F53" s="782"/>
      <c r="G53" s="782"/>
      <c r="H53" s="782"/>
      <c r="I53" s="782"/>
      <c r="J53" s="782"/>
      <c r="K53" s="782"/>
      <c r="L53" s="782"/>
      <c r="M53" s="782"/>
      <c r="N53" s="783"/>
      <c r="O53" s="782"/>
      <c r="P53" s="782"/>
      <c r="Q53" s="782"/>
      <c r="R53" s="782"/>
      <c r="S53" s="782"/>
      <c r="T53" s="782"/>
      <c r="U53" s="782"/>
      <c r="V53" s="782"/>
      <c r="W53" s="782"/>
      <c r="X53" s="782"/>
      <c r="Y53" s="789"/>
      <c r="Z53" s="789"/>
      <c r="AA53" s="789"/>
      <c r="AB53" s="789"/>
      <c r="AC53" s="414"/>
      <c r="AD53" s="414"/>
      <c r="AE53" s="414"/>
      <c r="AF53" s="414"/>
      <c r="AG53" s="414"/>
      <c r="AH53" s="414"/>
      <c r="AI53" s="414"/>
      <c r="AJ53" s="414"/>
      <c r="AK53" s="414"/>
      <c r="AL53" s="414"/>
      <c r="AM53" s="292"/>
    </row>
    <row r="54" spans="1:39" ht="15.5" outlineLevel="1">
      <c r="A54" s="518">
        <v>6</v>
      </c>
      <c r="B54" s="516" t="s">
        <v>99</v>
      </c>
      <c r="C54" s="762" t="s">
        <v>586</v>
      </c>
      <c r="D54" s="295"/>
      <c r="E54" s="295"/>
      <c r="F54" s="295"/>
      <c r="G54" s="295">
        <v>437557</v>
      </c>
      <c r="H54" s="295"/>
      <c r="I54" s="295"/>
      <c r="J54" s="295"/>
      <c r="K54" s="295"/>
      <c r="L54" s="295"/>
      <c r="M54" s="295"/>
      <c r="N54" s="295">
        <v>12</v>
      </c>
      <c r="O54" s="295"/>
      <c r="P54" s="295"/>
      <c r="Q54" s="295"/>
      <c r="R54" s="295">
        <v>93</v>
      </c>
      <c r="S54" s="295"/>
      <c r="T54" s="295"/>
      <c r="U54" s="295"/>
      <c r="V54" s="295"/>
      <c r="W54" s="295"/>
      <c r="X54" s="295"/>
      <c r="Y54" s="793"/>
      <c r="Z54" s="784"/>
      <c r="AA54" s="784">
        <v>1</v>
      </c>
      <c r="AB54" s="784"/>
      <c r="AC54" s="410"/>
      <c r="AD54" s="410"/>
      <c r="AE54" s="410"/>
      <c r="AF54" s="415"/>
      <c r="AG54" s="415"/>
      <c r="AH54" s="415"/>
      <c r="AI54" s="415"/>
      <c r="AJ54" s="415"/>
      <c r="AK54" s="415"/>
      <c r="AL54" s="415"/>
      <c r="AM54" s="296">
        <f>SUM(Y54:AL54)</f>
        <v>1</v>
      </c>
    </row>
    <row r="55" spans="1:39" ht="15.5" outlineLevel="1">
      <c r="B55" s="294" t="s">
        <v>267</v>
      </c>
      <c r="C55" s="762" t="s">
        <v>579</v>
      </c>
      <c r="D55" s="295"/>
      <c r="E55" s="295"/>
      <c r="F55" s="295"/>
      <c r="G55" s="295">
        <v>29444</v>
      </c>
      <c r="H55" s="295"/>
      <c r="I55" s="295"/>
      <c r="J55" s="295"/>
      <c r="K55" s="295"/>
      <c r="L55" s="295"/>
      <c r="M55" s="295"/>
      <c r="N55" s="295">
        <f>N54</f>
        <v>12</v>
      </c>
      <c r="O55" s="295"/>
      <c r="P55" s="295"/>
      <c r="Q55" s="295"/>
      <c r="R55" s="295">
        <v>6</v>
      </c>
      <c r="S55" s="295"/>
      <c r="T55" s="295"/>
      <c r="U55" s="295"/>
      <c r="V55" s="295"/>
      <c r="W55" s="295"/>
      <c r="X55" s="295"/>
      <c r="Y55" s="786">
        <v>0</v>
      </c>
      <c r="Z55" s="786">
        <v>0</v>
      </c>
      <c r="AA55" s="786">
        <v>1</v>
      </c>
      <c r="AB55" s="786">
        <v>0</v>
      </c>
      <c r="AC55" s="411">
        <f t="shared" ref="AC55" si="41">AC54</f>
        <v>0</v>
      </c>
      <c r="AD55" s="411">
        <f t="shared" ref="AD55" si="42">AD54</f>
        <v>0</v>
      </c>
      <c r="AE55" s="411">
        <f t="shared" ref="AE55" si="43">AE54</f>
        <v>0</v>
      </c>
      <c r="AF55" s="411">
        <f t="shared" ref="AF55" si="44">AF54</f>
        <v>0</v>
      </c>
      <c r="AG55" s="411">
        <f t="shared" ref="AG55" si="45">AG54</f>
        <v>0</v>
      </c>
      <c r="AH55" s="411">
        <f t="shared" ref="AH55" si="46">AH54</f>
        <v>0</v>
      </c>
      <c r="AI55" s="411">
        <f t="shared" ref="AI55" si="47">AI54</f>
        <v>0</v>
      </c>
      <c r="AJ55" s="411">
        <f t="shared" ref="AJ55" si="48">AJ54</f>
        <v>0</v>
      </c>
      <c r="AK55" s="411">
        <f t="shared" ref="AK55" si="49">AK54</f>
        <v>0</v>
      </c>
      <c r="AL55" s="411">
        <f t="shared" ref="AL55" si="50">AL54</f>
        <v>0</v>
      </c>
      <c r="AM55" s="311"/>
    </row>
    <row r="56" spans="1:39" ht="15.5" outlineLevel="1">
      <c r="B56" s="310"/>
      <c r="C56" s="794"/>
      <c r="D56" s="762"/>
      <c r="E56" s="762"/>
      <c r="F56" s="762"/>
      <c r="G56" s="762"/>
      <c r="H56" s="762"/>
      <c r="I56" s="762"/>
      <c r="J56" s="762"/>
      <c r="K56" s="762"/>
      <c r="L56" s="762"/>
      <c r="M56" s="762"/>
      <c r="N56" s="762"/>
      <c r="O56" s="762"/>
      <c r="P56" s="762"/>
      <c r="Q56" s="762"/>
      <c r="R56" s="762"/>
      <c r="S56" s="762"/>
      <c r="T56" s="762"/>
      <c r="U56" s="762"/>
      <c r="V56" s="762"/>
      <c r="W56" s="762"/>
      <c r="X56" s="762"/>
      <c r="Y56" s="789"/>
      <c r="Z56" s="789"/>
      <c r="AA56" s="789"/>
      <c r="AB56" s="789"/>
      <c r="AC56" s="416"/>
      <c r="AD56" s="416"/>
      <c r="AE56" s="416"/>
      <c r="AF56" s="416"/>
      <c r="AG56" s="416"/>
      <c r="AH56" s="416"/>
      <c r="AI56" s="416"/>
      <c r="AJ56" s="416"/>
      <c r="AK56" s="416"/>
      <c r="AL56" s="416"/>
      <c r="AM56" s="313"/>
    </row>
    <row r="57" spans="1:39" ht="28.5" customHeight="1" outlineLevel="1">
      <c r="A57" s="518">
        <v>7</v>
      </c>
      <c r="B57" s="516" t="s">
        <v>100</v>
      </c>
      <c r="C57" s="762" t="s">
        <v>586</v>
      </c>
      <c r="D57" s="295"/>
      <c r="E57" s="295"/>
      <c r="F57" s="295"/>
      <c r="G57" s="295">
        <v>6265867</v>
      </c>
      <c r="H57" s="295"/>
      <c r="I57" s="295"/>
      <c r="J57" s="295"/>
      <c r="K57" s="295"/>
      <c r="L57" s="295"/>
      <c r="M57" s="295"/>
      <c r="N57" s="295">
        <v>12</v>
      </c>
      <c r="O57" s="295"/>
      <c r="P57" s="295"/>
      <c r="Q57" s="295"/>
      <c r="R57" s="295">
        <v>587</v>
      </c>
      <c r="S57" s="295"/>
      <c r="T57" s="295"/>
      <c r="U57" s="295"/>
      <c r="V57" s="295"/>
      <c r="W57" s="295"/>
      <c r="X57" s="295"/>
      <c r="Y57" s="793"/>
      <c r="Z57" s="784">
        <v>0.2</v>
      </c>
      <c r="AA57" s="784">
        <v>0.48</v>
      </c>
      <c r="AB57" s="784"/>
      <c r="AC57" s="784">
        <v>0.32</v>
      </c>
      <c r="AD57" s="410"/>
      <c r="AE57" s="410"/>
      <c r="AF57" s="415"/>
      <c r="AG57" s="415"/>
      <c r="AH57" s="415"/>
      <c r="AI57" s="415"/>
      <c r="AJ57" s="415"/>
      <c r="AK57" s="415"/>
      <c r="AL57" s="415"/>
      <c r="AM57" s="296">
        <f>SUM(Y57:AL57)</f>
        <v>1</v>
      </c>
    </row>
    <row r="58" spans="1:39" ht="15.5" outlineLevel="1">
      <c r="B58" s="294" t="s">
        <v>267</v>
      </c>
      <c r="C58" s="762" t="s">
        <v>579</v>
      </c>
      <c r="D58" s="295"/>
      <c r="E58" s="295"/>
      <c r="F58" s="295"/>
      <c r="G58" s="295">
        <v>878914</v>
      </c>
      <c r="H58" s="295"/>
      <c r="I58" s="295"/>
      <c r="J58" s="295"/>
      <c r="K58" s="295"/>
      <c r="L58" s="295"/>
      <c r="M58" s="295"/>
      <c r="N58" s="295">
        <f>N57</f>
        <v>12</v>
      </c>
      <c r="O58" s="295"/>
      <c r="P58" s="295"/>
      <c r="Q58" s="295"/>
      <c r="R58" s="295">
        <v>60</v>
      </c>
      <c r="S58" s="295"/>
      <c r="T58" s="295"/>
      <c r="U58" s="295"/>
      <c r="V58" s="295"/>
      <c r="W58" s="295"/>
      <c r="X58" s="295"/>
      <c r="Y58" s="411">
        <v>0</v>
      </c>
      <c r="Z58" s="411">
        <f>Z57</f>
        <v>0.2</v>
      </c>
      <c r="AA58" s="411">
        <f>AA57</f>
        <v>0.48</v>
      </c>
      <c r="AB58" s="411">
        <f t="shared" ref="AB58:AC58" si="51">AB57</f>
        <v>0</v>
      </c>
      <c r="AC58" s="411">
        <f t="shared" si="51"/>
        <v>0.32</v>
      </c>
      <c r="AD58" s="411">
        <f t="shared" ref="AD58" si="52">AD57</f>
        <v>0</v>
      </c>
      <c r="AE58" s="411">
        <f t="shared" ref="AE58" si="53">AE57</f>
        <v>0</v>
      </c>
      <c r="AF58" s="411">
        <f t="shared" ref="AF58" si="54">AF57</f>
        <v>0</v>
      </c>
      <c r="AG58" s="411">
        <f t="shared" ref="AG58" si="55">AG57</f>
        <v>0</v>
      </c>
      <c r="AH58" s="411">
        <f t="shared" ref="AH58" si="56">AH57</f>
        <v>0</v>
      </c>
      <c r="AI58" s="411">
        <f t="shared" ref="AI58" si="57">AI57</f>
        <v>0</v>
      </c>
      <c r="AJ58" s="411">
        <f t="shared" ref="AJ58" si="58">AJ57</f>
        <v>0</v>
      </c>
      <c r="AK58" s="411">
        <f t="shared" ref="AK58" si="59">AK57</f>
        <v>0</v>
      </c>
      <c r="AL58" s="411">
        <f t="shared" ref="AL58" si="60">AL57</f>
        <v>0</v>
      </c>
      <c r="AM58" s="311"/>
    </row>
    <row r="59" spans="1:39" ht="15.5" outlineLevel="1">
      <c r="B59" s="314"/>
      <c r="C59" s="794"/>
      <c r="D59" s="762"/>
      <c r="E59" s="762"/>
      <c r="F59" s="762"/>
      <c r="G59" s="762"/>
      <c r="H59" s="762"/>
      <c r="I59" s="762"/>
      <c r="J59" s="762"/>
      <c r="K59" s="762"/>
      <c r="L59" s="762"/>
      <c r="M59" s="762"/>
      <c r="N59" s="762"/>
      <c r="O59" s="762"/>
      <c r="P59" s="762"/>
      <c r="Q59" s="762"/>
      <c r="R59" s="762"/>
      <c r="S59" s="762"/>
      <c r="T59" s="762"/>
      <c r="U59" s="762"/>
      <c r="V59" s="762"/>
      <c r="W59" s="762"/>
      <c r="X59" s="762"/>
      <c r="Y59" s="795"/>
      <c r="Z59" s="796"/>
      <c r="AA59" s="795"/>
      <c r="AB59" s="795"/>
      <c r="AC59" s="416"/>
      <c r="AD59" s="416"/>
      <c r="AE59" s="416"/>
      <c r="AF59" s="416"/>
      <c r="AG59" s="416"/>
      <c r="AH59" s="416"/>
      <c r="AI59" s="416"/>
      <c r="AJ59" s="416"/>
      <c r="AK59" s="416"/>
      <c r="AL59" s="416"/>
      <c r="AM59" s="313"/>
    </row>
    <row r="60" spans="1:39" ht="31" outlineLevel="1">
      <c r="A60" s="518">
        <v>8</v>
      </c>
      <c r="B60" s="516" t="s">
        <v>101</v>
      </c>
      <c r="C60" s="762" t="s">
        <v>586</v>
      </c>
      <c r="D60" s="295"/>
      <c r="E60" s="295"/>
      <c r="F60" s="295"/>
      <c r="G60" s="295">
        <v>326075</v>
      </c>
      <c r="H60" s="295"/>
      <c r="I60" s="295"/>
      <c r="J60" s="295"/>
      <c r="K60" s="295"/>
      <c r="L60" s="295"/>
      <c r="M60" s="295"/>
      <c r="N60" s="295">
        <v>12</v>
      </c>
      <c r="O60" s="295"/>
      <c r="P60" s="295"/>
      <c r="Q60" s="295"/>
      <c r="R60" s="295">
        <v>69</v>
      </c>
      <c r="S60" s="295"/>
      <c r="T60" s="295"/>
      <c r="U60" s="295"/>
      <c r="V60" s="295"/>
      <c r="W60" s="295"/>
      <c r="X60" s="295"/>
      <c r="Y60" s="793"/>
      <c r="Z60" s="797">
        <v>1</v>
      </c>
      <c r="AA60" s="784"/>
      <c r="AB60" s="784"/>
      <c r="AC60" s="410"/>
      <c r="AD60" s="410"/>
      <c r="AE60" s="410"/>
      <c r="AF60" s="415"/>
      <c r="AG60" s="415"/>
      <c r="AH60" s="415"/>
      <c r="AI60" s="415"/>
      <c r="AJ60" s="415"/>
      <c r="AK60" s="415"/>
      <c r="AL60" s="415"/>
      <c r="AM60" s="296">
        <f>SUM(Y60:AL60)</f>
        <v>1</v>
      </c>
    </row>
    <row r="61" spans="1:39" ht="15.5" outlineLevel="1">
      <c r="B61" s="294" t="s">
        <v>267</v>
      </c>
      <c r="C61" s="762" t="s">
        <v>579</v>
      </c>
      <c r="D61" s="295"/>
      <c r="E61" s="295"/>
      <c r="F61" s="295"/>
      <c r="G61" s="295">
        <v>3828</v>
      </c>
      <c r="H61" s="295"/>
      <c r="I61" s="295"/>
      <c r="J61" s="295"/>
      <c r="K61" s="295"/>
      <c r="L61" s="295"/>
      <c r="M61" s="295"/>
      <c r="N61" s="295" t="str">
        <f t="array" ref="N61">IFERROR(INDEX('7.  Persistence Report'!$AQ$27:$BT$123,(MATCH(#REF!,'7.  Persistence Report'!#REF!,0)),(MATCH(N$35,'7.  Persistence Report'!$AQ$26:$BT$26,0))),"")</f>
        <v/>
      </c>
      <c r="O61" s="295"/>
      <c r="P61" s="295"/>
      <c r="Q61" s="295"/>
      <c r="R61" s="295">
        <v>1</v>
      </c>
      <c r="S61" s="295"/>
      <c r="T61" s="295"/>
      <c r="U61" s="295"/>
      <c r="V61" s="295"/>
      <c r="W61" s="295"/>
      <c r="X61" s="295"/>
      <c r="Y61" s="786">
        <v>0</v>
      </c>
      <c r="Z61" s="786">
        <v>1</v>
      </c>
      <c r="AA61" s="786">
        <v>0</v>
      </c>
      <c r="AB61" s="786">
        <v>0</v>
      </c>
      <c r="AC61" s="411">
        <f t="shared" ref="AC61" si="61">AC60</f>
        <v>0</v>
      </c>
      <c r="AD61" s="411">
        <f t="shared" ref="AD61" si="62">AD60</f>
        <v>0</v>
      </c>
      <c r="AE61" s="411">
        <f t="shared" ref="AE61" si="63">AE60</f>
        <v>0</v>
      </c>
      <c r="AF61" s="411">
        <f t="shared" ref="AF61" si="64">AF60</f>
        <v>0</v>
      </c>
      <c r="AG61" s="411">
        <f t="shared" ref="AG61" si="65">AG60</f>
        <v>0</v>
      </c>
      <c r="AH61" s="411">
        <f t="shared" ref="AH61" si="66">AH60</f>
        <v>0</v>
      </c>
      <c r="AI61" s="411">
        <f t="shared" ref="AI61" si="67">AI60</f>
        <v>0</v>
      </c>
      <c r="AJ61" s="411">
        <f t="shared" ref="AJ61" si="68">AJ60</f>
        <v>0</v>
      </c>
      <c r="AK61" s="411">
        <f t="shared" ref="AK61" si="69">AK60</f>
        <v>0</v>
      </c>
      <c r="AL61" s="411">
        <f t="shared" ref="AL61" si="70">AL60</f>
        <v>0</v>
      </c>
      <c r="AM61" s="311"/>
    </row>
    <row r="62" spans="1:39" ht="15.5" outlineLevel="1">
      <c r="B62" s="314"/>
      <c r="C62" s="794"/>
      <c r="D62" s="798"/>
      <c r="E62" s="798"/>
      <c r="F62" s="798"/>
      <c r="G62" s="798"/>
      <c r="H62" s="798"/>
      <c r="I62" s="798"/>
      <c r="J62" s="798"/>
      <c r="K62" s="798"/>
      <c r="L62" s="798"/>
      <c r="M62" s="798"/>
      <c r="N62" s="762"/>
      <c r="O62" s="798"/>
      <c r="P62" s="798"/>
      <c r="Q62" s="798"/>
      <c r="R62" s="798"/>
      <c r="S62" s="798"/>
      <c r="T62" s="798"/>
      <c r="U62" s="798"/>
      <c r="V62" s="798"/>
      <c r="W62" s="798"/>
      <c r="X62" s="798"/>
      <c r="Y62" s="795"/>
      <c r="Z62" s="796"/>
      <c r="AA62" s="795"/>
      <c r="AB62" s="795"/>
      <c r="AC62" s="416"/>
      <c r="AD62" s="416"/>
      <c r="AE62" s="416"/>
      <c r="AF62" s="416"/>
      <c r="AG62" s="416"/>
      <c r="AH62" s="416"/>
      <c r="AI62" s="416"/>
      <c r="AJ62" s="416"/>
      <c r="AK62" s="416"/>
      <c r="AL62" s="416"/>
      <c r="AM62" s="313"/>
    </row>
    <row r="63" spans="1:39" ht="31" outlineLevel="1">
      <c r="A63" s="518">
        <v>9</v>
      </c>
      <c r="B63" s="516" t="s">
        <v>102</v>
      </c>
      <c r="C63" s="762" t="s">
        <v>586</v>
      </c>
      <c r="D63" s="295"/>
      <c r="E63" s="295"/>
      <c r="F63" s="295"/>
      <c r="G63" s="295">
        <v>34950</v>
      </c>
      <c r="H63" s="295"/>
      <c r="I63" s="295"/>
      <c r="J63" s="295"/>
      <c r="K63" s="295"/>
      <c r="L63" s="295"/>
      <c r="M63" s="295"/>
      <c r="N63" s="295">
        <v>12</v>
      </c>
      <c r="O63" s="295"/>
      <c r="P63" s="295"/>
      <c r="Q63" s="295"/>
      <c r="R63" s="295">
        <v>7</v>
      </c>
      <c r="S63" s="295"/>
      <c r="T63" s="295"/>
      <c r="U63" s="295"/>
      <c r="V63" s="295"/>
      <c r="W63" s="295"/>
      <c r="X63" s="295"/>
      <c r="Y63" s="793"/>
      <c r="Z63" s="784"/>
      <c r="AA63" s="784">
        <v>1</v>
      </c>
      <c r="AB63" s="784"/>
      <c r="AC63" s="410"/>
      <c r="AD63" s="410"/>
      <c r="AE63" s="410"/>
      <c r="AF63" s="415"/>
      <c r="AG63" s="415"/>
      <c r="AH63" s="415"/>
      <c r="AI63" s="415"/>
      <c r="AJ63" s="415"/>
      <c r="AK63" s="415"/>
      <c r="AL63" s="415"/>
      <c r="AM63" s="296">
        <f>SUM(Y63:AL63)</f>
        <v>1</v>
      </c>
    </row>
    <row r="64" spans="1:39" ht="15.5" outlineLevel="1">
      <c r="B64" s="294" t="s">
        <v>267</v>
      </c>
      <c r="C64" s="762" t="s">
        <v>579</v>
      </c>
      <c r="D64" s="295"/>
      <c r="E64" s="295"/>
      <c r="F64" s="295"/>
      <c r="G64" s="295">
        <v>0</v>
      </c>
      <c r="H64" s="295"/>
      <c r="I64" s="295"/>
      <c r="J64" s="295"/>
      <c r="K64" s="295"/>
      <c r="L64" s="295"/>
      <c r="M64" s="295"/>
      <c r="N64" s="295">
        <f>N63</f>
        <v>12</v>
      </c>
      <c r="O64" s="295"/>
      <c r="P64" s="295"/>
      <c r="Q64" s="295"/>
      <c r="R64" s="295">
        <v>0</v>
      </c>
      <c r="S64" s="295"/>
      <c r="T64" s="295"/>
      <c r="U64" s="295"/>
      <c r="V64" s="295"/>
      <c r="W64" s="295"/>
      <c r="X64" s="295"/>
      <c r="Y64" s="786">
        <v>0</v>
      </c>
      <c r="Z64" s="786">
        <v>0</v>
      </c>
      <c r="AA64" s="786">
        <v>1</v>
      </c>
      <c r="AB64" s="786">
        <v>0</v>
      </c>
      <c r="AC64" s="411">
        <f t="shared" ref="AC64" si="71">AC63</f>
        <v>0</v>
      </c>
      <c r="AD64" s="411">
        <f t="shared" ref="AD64" si="72">AD63</f>
        <v>0</v>
      </c>
      <c r="AE64" s="411">
        <f t="shared" ref="AE64" si="73">AE63</f>
        <v>0</v>
      </c>
      <c r="AF64" s="411">
        <f t="shared" ref="AF64" si="74">AF63</f>
        <v>0</v>
      </c>
      <c r="AG64" s="411">
        <f t="shared" ref="AG64" si="75">AG63</f>
        <v>0</v>
      </c>
      <c r="AH64" s="411">
        <f t="shared" ref="AH64" si="76">AH63</f>
        <v>0</v>
      </c>
      <c r="AI64" s="411">
        <f t="shared" ref="AI64" si="77">AI63</f>
        <v>0</v>
      </c>
      <c r="AJ64" s="411">
        <f t="shared" ref="AJ64" si="78">AJ63</f>
        <v>0</v>
      </c>
      <c r="AK64" s="411">
        <f t="shared" ref="AK64" si="79">AK63</f>
        <v>0</v>
      </c>
      <c r="AL64" s="411">
        <f t="shared" ref="AL64" si="80">AL63</f>
        <v>0</v>
      </c>
      <c r="AM64" s="311"/>
    </row>
    <row r="65" spans="1:39" ht="15.5" outlineLevel="1">
      <c r="B65" s="314"/>
      <c r="C65" s="794"/>
      <c r="D65" s="798"/>
      <c r="E65" s="798"/>
      <c r="F65" s="798"/>
      <c r="G65" s="798"/>
      <c r="H65" s="798"/>
      <c r="I65" s="798"/>
      <c r="J65" s="798"/>
      <c r="K65" s="798"/>
      <c r="L65" s="798"/>
      <c r="M65" s="798"/>
      <c r="N65" s="762"/>
      <c r="O65" s="798"/>
      <c r="P65" s="798"/>
      <c r="Q65" s="798"/>
      <c r="R65" s="798"/>
      <c r="S65" s="798"/>
      <c r="T65" s="798"/>
      <c r="U65" s="798"/>
      <c r="V65" s="798"/>
      <c r="W65" s="798"/>
      <c r="X65" s="798"/>
      <c r="Y65" s="795"/>
      <c r="Z65" s="795"/>
      <c r="AA65" s="795"/>
      <c r="AB65" s="795"/>
      <c r="AC65" s="416"/>
      <c r="AD65" s="416"/>
      <c r="AE65" s="416"/>
      <c r="AF65" s="416"/>
      <c r="AG65" s="416"/>
      <c r="AH65" s="416"/>
      <c r="AI65" s="416"/>
      <c r="AJ65" s="416"/>
      <c r="AK65" s="416"/>
      <c r="AL65" s="416"/>
      <c r="AM65" s="313"/>
    </row>
    <row r="66" spans="1:39" ht="31" outlineLevel="1">
      <c r="A66" s="518">
        <v>10</v>
      </c>
      <c r="B66" s="516" t="s">
        <v>103</v>
      </c>
      <c r="C66" s="762" t="s">
        <v>586</v>
      </c>
      <c r="D66" s="295"/>
      <c r="E66" s="295"/>
      <c r="F66" s="295"/>
      <c r="G66" s="295"/>
      <c r="H66" s="295"/>
      <c r="I66" s="295"/>
      <c r="J66" s="295"/>
      <c r="K66" s="295"/>
      <c r="L66" s="295"/>
      <c r="M66" s="295"/>
      <c r="N66" s="295">
        <v>12</v>
      </c>
      <c r="O66" s="295"/>
      <c r="P66" s="295"/>
      <c r="Q66" s="295"/>
      <c r="R66" s="295"/>
      <c r="S66" s="295"/>
      <c r="T66" s="295"/>
      <c r="U66" s="295"/>
      <c r="V66" s="295"/>
      <c r="W66" s="295"/>
      <c r="X66" s="295"/>
      <c r="Y66" s="793"/>
      <c r="Z66" s="784"/>
      <c r="AA66" s="784"/>
      <c r="AB66" s="784"/>
      <c r="AC66" s="410"/>
      <c r="AD66" s="410"/>
      <c r="AE66" s="410"/>
      <c r="AF66" s="415"/>
      <c r="AG66" s="415"/>
      <c r="AH66" s="415"/>
      <c r="AI66" s="415"/>
      <c r="AJ66" s="415"/>
      <c r="AK66" s="415"/>
      <c r="AL66" s="415"/>
      <c r="AM66" s="296">
        <f>SUM(Y66:AL66)</f>
        <v>0</v>
      </c>
    </row>
    <row r="67" spans="1:39" ht="15.5" outlineLevel="1">
      <c r="B67" s="294" t="s">
        <v>267</v>
      </c>
      <c r="C67" s="762" t="s">
        <v>579</v>
      </c>
      <c r="D67" s="295"/>
      <c r="E67" s="295"/>
      <c r="F67" s="295"/>
      <c r="G67" s="295"/>
      <c r="H67" s="295"/>
      <c r="I67" s="295"/>
      <c r="J67" s="295"/>
      <c r="K67" s="295"/>
      <c r="L67" s="295"/>
      <c r="M67" s="295"/>
      <c r="N67" s="295">
        <f>N66</f>
        <v>12</v>
      </c>
      <c r="O67" s="295"/>
      <c r="P67" s="295"/>
      <c r="Q67" s="295"/>
      <c r="R67" s="295"/>
      <c r="S67" s="295"/>
      <c r="T67" s="295"/>
      <c r="U67" s="295"/>
      <c r="V67" s="295"/>
      <c r="W67" s="295"/>
      <c r="X67" s="295"/>
      <c r="Y67" s="786">
        <v>0</v>
      </c>
      <c r="Z67" s="786">
        <v>0</v>
      </c>
      <c r="AA67" s="786">
        <v>0</v>
      </c>
      <c r="AB67" s="786">
        <v>0</v>
      </c>
      <c r="AC67" s="411">
        <f t="shared" ref="AC67" si="81">AC66</f>
        <v>0</v>
      </c>
      <c r="AD67" s="411">
        <f t="shared" ref="AD67" si="82">AD66</f>
        <v>0</v>
      </c>
      <c r="AE67" s="411">
        <f t="shared" ref="AE67" si="83">AE66</f>
        <v>0</v>
      </c>
      <c r="AF67" s="411">
        <f t="shared" ref="AF67" si="84">AF66</f>
        <v>0</v>
      </c>
      <c r="AG67" s="411">
        <f t="shared" ref="AG67" si="85">AG66</f>
        <v>0</v>
      </c>
      <c r="AH67" s="411">
        <f t="shared" ref="AH67" si="86">AH66</f>
        <v>0</v>
      </c>
      <c r="AI67" s="411">
        <f t="shared" ref="AI67" si="87">AI66</f>
        <v>0</v>
      </c>
      <c r="AJ67" s="411">
        <f t="shared" ref="AJ67" si="88">AJ66</f>
        <v>0</v>
      </c>
      <c r="AK67" s="411">
        <f t="shared" ref="AK67" si="89">AK66</f>
        <v>0</v>
      </c>
      <c r="AL67" s="411">
        <f t="shared" ref="AL67" si="90">AL66</f>
        <v>0</v>
      </c>
      <c r="AM67" s="311"/>
    </row>
    <row r="68" spans="1:39" ht="15.5" outlineLevel="1">
      <c r="B68" s="314"/>
      <c r="C68" s="794"/>
      <c r="D68" s="798"/>
      <c r="E68" s="798"/>
      <c r="F68" s="798"/>
      <c r="G68" s="798"/>
      <c r="H68" s="798"/>
      <c r="I68" s="798"/>
      <c r="J68" s="798"/>
      <c r="K68" s="798"/>
      <c r="L68" s="798"/>
      <c r="M68" s="798"/>
      <c r="N68" s="762"/>
      <c r="O68" s="798"/>
      <c r="P68" s="798"/>
      <c r="Q68" s="798"/>
      <c r="R68" s="798"/>
      <c r="S68" s="798"/>
      <c r="T68" s="798"/>
      <c r="U68" s="798"/>
      <c r="V68" s="798"/>
      <c r="W68" s="798"/>
      <c r="X68" s="798"/>
      <c r="Y68" s="795"/>
      <c r="Z68" s="796"/>
      <c r="AA68" s="795"/>
      <c r="AB68" s="795"/>
      <c r="AC68" s="416"/>
      <c r="AD68" s="416"/>
      <c r="AE68" s="416"/>
      <c r="AF68" s="416"/>
      <c r="AG68" s="416"/>
      <c r="AH68" s="416"/>
      <c r="AI68" s="416"/>
      <c r="AJ68" s="416"/>
      <c r="AK68" s="416"/>
      <c r="AL68" s="416"/>
      <c r="AM68" s="313"/>
    </row>
    <row r="69" spans="1:39" ht="15.5" outlineLevel="1">
      <c r="B69" s="288" t="s">
        <v>10</v>
      </c>
      <c r="C69" s="782"/>
      <c r="D69" s="782"/>
      <c r="E69" s="782"/>
      <c r="F69" s="782"/>
      <c r="G69" s="782"/>
      <c r="H69" s="782"/>
      <c r="I69" s="782"/>
      <c r="J69" s="782"/>
      <c r="K69" s="782"/>
      <c r="L69" s="782"/>
      <c r="M69" s="782"/>
      <c r="N69" s="783"/>
      <c r="O69" s="782"/>
      <c r="P69" s="782"/>
      <c r="Q69" s="782"/>
      <c r="R69" s="782"/>
      <c r="S69" s="782"/>
      <c r="T69" s="782"/>
      <c r="U69" s="782"/>
      <c r="V69" s="782"/>
      <c r="W69" s="782"/>
      <c r="X69" s="782"/>
      <c r="Y69" s="789"/>
      <c r="Z69" s="789"/>
      <c r="AA69" s="789"/>
      <c r="AB69" s="789"/>
      <c r="AC69" s="414"/>
      <c r="AD69" s="414"/>
      <c r="AE69" s="414"/>
      <c r="AF69" s="414"/>
      <c r="AG69" s="414"/>
      <c r="AH69" s="414"/>
      <c r="AI69" s="414"/>
      <c r="AJ69" s="414"/>
      <c r="AK69" s="414"/>
      <c r="AL69" s="414"/>
      <c r="AM69" s="292"/>
    </row>
    <row r="70" spans="1:39" ht="31" outlineLevel="1">
      <c r="A70" s="518">
        <v>11</v>
      </c>
      <c r="B70" s="516" t="s">
        <v>104</v>
      </c>
      <c r="C70" s="762" t="s">
        <v>586</v>
      </c>
      <c r="D70" s="295"/>
      <c r="E70" s="295"/>
      <c r="F70" s="295"/>
      <c r="G70" s="295"/>
      <c r="H70" s="295"/>
      <c r="I70" s="295"/>
      <c r="J70" s="295"/>
      <c r="K70" s="295"/>
      <c r="L70" s="295"/>
      <c r="M70" s="295"/>
      <c r="N70" s="295">
        <v>12</v>
      </c>
      <c r="O70" s="295"/>
      <c r="P70" s="295"/>
      <c r="Q70" s="295"/>
      <c r="R70" s="295"/>
      <c r="S70" s="295"/>
      <c r="T70" s="295"/>
      <c r="U70" s="295"/>
      <c r="V70" s="295"/>
      <c r="W70" s="295"/>
      <c r="X70" s="295"/>
      <c r="Y70" s="799"/>
      <c r="Z70" s="784"/>
      <c r="AA70" s="784"/>
      <c r="AB70" s="784"/>
      <c r="AC70" s="410"/>
      <c r="AD70" s="410"/>
      <c r="AE70" s="410"/>
      <c r="AF70" s="415"/>
      <c r="AG70" s="415"/>
      <c r="AH70" s="415"/>
      <c r="AI70" s="415"/>
      <c r="AJ70" s="415"/>
      <c r="AK70" s="415"/>
      <c r="AL70" s="415"/>
      <c r="AM70" s="296">
        <f>SUM(Y70:AL70)</f>
        <v>0</v>
      </c>
    </row>
    <row r="71" spans="1:39" ht="15.5" outlineLevel="1">
      <c r="B71" s="294" t="s">
        <v>267</v>
      </c>
      <c r="C71" s="762" t="s">
        <v>579</v>
      </c>
      <c r="D71" s="295"/>
      <c r="E71" s="295"/>
      <c r="F71" s="295"/>
      <c r="G71" s="295"/>
      <c r="H71" s="295"/>
      <c r="I71" s="295"/>
      <c r="J71" s="295"/>
      <c r="K71" s="295"/>
      <c r="L71" s="295"/>
      <c r="M71" s="295"/>
      <c r="N71" s="295">
        <f>N70</f>
        <v>12</v>
      </c>
      <c r="O71" s="295"/>
      <c r="P71" s="295"/>
      <c r="Q71" s="295"/>
      <c r="R71" s="295"/>
      <c r="S71" s="295"/>
      <c r="T71" s="295"/>
      <c r="U71" s="295"/>
      <c r="V71" s="295"/>
      <c r="W71" s="295"/>
      <c r="X71" s="295"/>
      <c r="Y71" s="786">
        <v>0</v>
      </c>
      <c r="Z71" s="786">
        <v>0</v>
      </c>
      <c r="AA71" s="786">
        <v>0</v>
      </c>
      <c r="AB71" s="786">
        <v>0</v>
      </c>
      <c r="AC71" s="411">
        <f t="shared" ref="AC71" si="91">AC70</f>
        <v>0</v>
      </c>
      <c r="AD71" s="411">
        <f t="shared" ref="AD71" si="92">AD70</f>
        <v>0</v>
      </c>
      <c r="AE71" s="411">
        <f t="shared" ref="AE71" si="93">AE70</f>
        <v>0</v>
      </c>
      <c r="AF71" s="411">
        <f t="shared" ref="AF71" si="94">AF70</f>
        <v>0</v>
      </c>
      <c r="AG71" s="411">
        <f t="shared" ref="AG71" si="95">AG70</f>
        <v>0</v>
      </c>
      <c r="AH71" s="411">
        <f t="shared" ref="AH71" si="96">AH70</f>
        <v>0</v>
      </c>
      <c r="AI71" s="411">
        <f t="shared" ref="AI71" si="97">AI70</f>
        <v>0</v>
      </c>
      <c r="AJ71" s="411">
        <f t="shared" ref="AJ71" si="98">AJ70</f>
        <v>0</v>
      </c>
      <c r="AK71" s="411">
        <f t="shared" ref="AK71" si="99">AK70</f>
        <v>0</v>
      </c>
      <c r="AL71" s="411">
        <f t="shared" ref="AL71" si="100">AL70</f>
        <v>0</v>
      </c>
      <c r="AM71" s="297"/>
    </row>
    <row r="72" spans="1:39" ht="15.5" outlineLevel="1">
      <c r="B72" s="315"/>
      <c r="C72" s="791"/>
      <c r="D72" s="762"/>
      <c r="E72" s="762"/>
      <c r="F72" s="762"/>
      <c r="G72" s="762"/>
      <c r="H72" s="762"/>
      <c r="I72" s="762"/>
      <c r="J72" s="762"/>
      <c r="K72" s="762"/>
      <c r="L72" s="762"/>
      <c r="M72" s="762"/>
      <c r="N72" s="762"/>
      <c r="O72" s="762"/>
      <c r="P72" s="762"/>
      <c r="Q72" s="762"/>
      <c r="R72" s="762"/>
      <c r="S72" s="762"/>
      <c r="T72" s="762"/>
      <c r="U72" s="762"/>
      <c r="V72" s="762"/>
      <c r="W72" s="762"/>
      <c r="X72" s="762"/>
      <c r="Y72" s="765"/>
      <c r="Z72" s="792"/>
      <c r="AA72" s="792"/>
      <c r="AB72" s="792"/>
      <c r="AC72" s="421"/>
      <c r="AD72" s="421"/>
      <c r="AE72" s="421"/>
      <c r="AF72" s="421"/>
      <c r="AG72" s="421"/>
      <c r="AH72" s="421"/>
      <c r="AI72" s="421"/>
      <c r="AJ72" s="421"/>
      <c r="AK72" s="421"/>
      <c r="AL72" s="421"/>
      <c r="AM72" s="306"/>
    </row>
    <row r="73" spans="1:39" ht="31" outlineLevel="1">
      <c r="A73" s="518">
        <v>12</v>
      </c>
      <c r="B73" s="516" t="s">
        <v>105</v>
      </c>
      <c r="C73" s="762" t="s">
        <v>586</v>
      </c>
      <c r="D73" s="295"/>
      <c r="E73" s="295"/>
      <c r="F73" s="295"/>
      <c r="G73" s="295"/>
      <c r="H73" s="295"/>
      <c r="I73" s="295"/>
      <c r="J73" s="295"/>
      <c r="K73" s="295"/>
      <c r="L73" s="295"/>
      <c r="M73" s="295"/>
      <c r="N73" s="295">
        <v>12</v>
      </c>
      <c r="O73" s="295"/>
      <c r="P73" s="295"/>
      <c r="Q73" s="295"/>
      <c r="R73" s="295"/>
      <c r="S73" s="295"/>
      <c r="T73" s="295"/>
      <c r="U73" s="295"/>
      <c r="V73" s="295"/>
      <c r="W73" s="295"/>
      <c r="X73" s="295"/>
      <c r="Y73" s="784"/>
      <c r="Z73" s="784"/>
      <c r="AA73" s="784"/>
      <c r="AB73" s="784"/>
      <c r="AC73" s="410"/>
      <c r="AD73" s="410"/>
      <c r="AE73" s="410"/>
      <c r="AF73" s="415"/>
      <c r="AG73" s="415"/>
      <c r="AH73" s="415"/>
      <c r="AI73" s="415"/>
      <c r="AJ73" s="415"/>
      <c r="AK73" s="415"/>
      <c r="AL73" s="415"/>
      <c r="AM73" s="296">
        <f>SUM(Y73:AL73)</f>
        <v>0</v>
      </c>
    </row>
    <row r="74" spans="1:39" ht="15.5" outlineLevel="1">
      <c r="B74" s="516" t="s">
        <v>267</v>
      </c>
      <c r="C74" s="762" t="s">
        <v>579</v>
      </c>
      <c r="D74" s="295"/>
      <c r="E74" s="295"/>
      <c r="F74" s="295"/>
      <c r="G74" s="295"/>
      <c r="H74" s="295"/>
      <c r="I74" s="295"/>
      <c r="J74" s="295"/>
      <c r="K74" s="295"/>
      <c r="L74" s="295"/>
      <c r="M74" s="295"/>
      <c r="N74" s="295">
        <f>N73</f>
        <v>12</v>
      </c>
      <c r="O74" s="295"/>
      <c r="P74" s="295"/>
      <c r="Q74" s="295"/>
      <c r="R74" s="295"/>
      <c r="S74" s="295"/>
      <c r="T74" s="295"/>
      <c r="U74" s="295"/>
      <c r="V74" s="295"/>
      <c r="W74" s="295"/>
      <c r="X74" s="295"/>
      <c r="Y74" s="786">
        <v>0</v>
      </c>
      <c r="Z74" s="786">
        <v>0</v>
      </c>
      <c r="AA74" s="786">
        <v>0</v>
      </c>
      <c r="AB74" s="786">
        <v>0</v>
      </c>
      <c r="AC74" s="411">
        <f t="shared" ref="AC74" si="101">AC73</f>
        <v>0</v>
      </c>
      <c r="AD74" s="411">
        <f t="shared" ref="AD74" si="102">AD73</f>
        <v>0</v>
      </c>
      <c r="AE74" s="411">
        <f t="shared" ref="AE74" si="103">AE73</f>
        <v>0</v>
      </c>
      <c r="AF74" s="411">
        <f t="shared" ref="AF74" si="104">AF73</f>
        <v>0</v>
      </c>
      <c r="AG74" s="411">
        <f t="shared" ref="AG74" si="105">AG73</f>
        <v>0</v>
      </c>
      <c r="AH74" s="411">
        <f t="shared" ref="AH74" si="106">AH73</f>
        <v>0</v>
      </c>
      <c r="AI74" s="411">
        <f t="shared" ref="AI74" si="107">AI73</f>
        <v>0</v>
      </c>
      <c r="AJ74" s="411">
        <f t="shared" ref="AJ74" si="108">AJ73</f>
        <v>0</v>
      </c>
      <c r="AK74" s="411">
        <f t="shared" ref="AK74" si="109">AK73</f>
        <v>0</v>
      </c>
      <c r="AL74" s="411">
        <f t="shared" ref="AL74" si="110">AL73</f>
        <v>0</v>
      </c>
      <c r="AM74" s="297"/>
    </row>
    <row r="75" spans="1:39" ht="15.5" outlineLevel="1">
      <c r="B75" s="516"/>
      <c r="C75" s="791"/>
      <c r="D75" s="762"/>
      <c r="E75" s="762"/>
      <c r="F75" s="762"/>
      <c r="G75" s="762"/>
      <c r="H75" s="762"/>
      <c r="I75" s="762"/>
      <c r="J75" s="762"/>
      <c r="K75" s="762"/>
      <c r="L75" s="762"/>
      <c r="M75" s="762"/>
      <c r="N75" s="762"/>
      <c r="O75" s="762"/>
      <c r="P75" s="762"/>
      <c r="Q75" s="762"/>
      <c r="R75" s="762"/>
      <c r="S75" s="762"/>
      <c r="T75" s="762"/>
      <c r="U75" s="762"/>
      <c r="V75" s="762"/>
      <c r="W75" s="762"/>
      <c r="X75" s="762"/>
      <c r="Y75" s="765"/>
      <c r="Z75" s="765"/>
      <c r="AA75" s="765"/>
      <c r="AB75" s="765"/>
      <c r="AC75" s="412"/>
      <c r="AD75" s="412"/>
      <c r="AE75" s="412"/>
      <c r="AF75" s="412"/>
      <c r="AG75" s="412"/>
      <c r="AH75" s="412"/>
      <c r="AI75" s="412"/>
      <c r="AJ75" s="412"/>
      <c r="AK75" s="412"/>
      <c r="AL75" s="412"/>
      <c r="AM75" s="306"/>
    </row>
    <row r="76" spans="1:39" ht="31" outlineLevel="1">
      <c r="A76" s="518">
        <v>13</v>
      </c>
      <c r="B76" s="516" t="s">
        <v>106</v>
      </c>
      <c r="C76" s="762" t="s">
        <v>586</v>
      </c>
      <c r="D76" s="295"/>
      <c r="E76" s="295"/>
      <c r="F76" s="295"/>
      <c r="G76" s="295">
        <v>21762</v>
      </c>
      <c r="H76" s="295"/>
      <c r="I76" s="295"/>
      <c r="J76" s="295"/>
      <c r="K76" s="295"/>
      <c r="L76" s="295"/>
      <c r="M76" s="295"/>
      <c r="N76" s="295">
        <v>12</v>
      </c>
      <c r="O76" s="295"/>
      <c r="P76" s="295"/>
      <c r="Q76" s="295"/>
      <c r="R76" s="295">
        <v>6</v>
      </c>
      <c r="S76" s="295"/>
      <c r="T76" s="295"/>
      <c r="U76" s="295"/>
      <c r="V76" s="295"/>
      <c r="W76" s="295"/>
      <c r="X76" s="295"/>
      <c r="Y76" s="784"/>
      <c r="Z76" s="784"/>
      <c r="AA76" s="784">
        <v>1</v>
      </c>
      <c r="AB76" s="784"/>
      <c r="AC76" s="410"/>
      <c r="AD76" s="410"/>
      <c r="AE76" s="410"/>
      <c r="AF76" s="415"/>
      <c r="AG76" s="415"/>
      <c r="AH76" s="415"/>
      <c r="AI76" s="415"/>
      <c r="AJ76" s="415"/>
      <c r="AK76" s="415"/>
      <c r="AL76" s="415"/>
      <c r="AM76" s="296">
        <f>SUM(Y76:AL76)</f>
        <v>1</v>
      </c>
    </row>
    <row r="77" spans="1:39" ht="15.5" outlineLevel="1">
      <c r="B77" s="516" t="s">
        <v>267</v>
      </c>
      <c r="C77" s="762" t="s">
        <v>579</v>
      </c>
      <c r="D77" s="295"/>
      <c r="E77" s="295"/>
      <c r="F77" s="295"/>
      <c r="G77" s="295">
        <v>0</v>
      </c>
      <c r="H77" s="295"/>
      <c r="I77" s="295"/>
      <c r="J77" s="295"/>
      <c r="K77" s="295"/>
      <c r="L77" s="295"/>
      <c r="M77" s="295"/>
      <c r="N77" s="295">
        <f>N76</f>
        <v>12</v>
      </c>
      <c r="O77" s="295"/>
      <c r="P77" s="295"/>
      <c r="Q77" s="295"/>
      <c r="R77" s="295">
        <v>0</v>
      </c>
      <c r="S77" s="295"/>
      <c r="T77" s="295"/>
      <c r="U77" s="295"/>
      <c r="V77" s="295"/>
      <c r="W77" s="295"/>
      <c r="X77" s="295"/>
      <c r="Y77" s="786">
        <v>0</v>
      </c>
      <c r="Z77" s="786">
        <v>0</v>
      </c>
      <c r="AA77" s="786">
        <v>1</v>
      </c>
      <c r="AB77" s="786">
        <v>0</v>
      </c>
      <c r="AC77" s="411">
        <f t="shared" ref="AC77:AL77" si="111">AC76</f>
        <v>0</v>
      </c>
      <c r="AD77" s="411">
        <f t="shared" si="111"/>
        <v>0</v>
      </c>
      <c r="AE77" s="411">
        <f t="shared" si="111"/>
        <v>0</v>
      </c>
      <c r="AF77" s="411">
        <f t="shared" si="111"/>
        <v>0</v>
      </c>
      <c r="AG77" s="411">
        <f t="shared" si="111"/>
        <v>0</v>
      </c>
      <c r="AH77" s="411">
        <f t="shared" si="111"/>
        <v>0</v>
      </c>
      <c r="AI77" s="411">
        <f t="shared" si="111"/>
        <v>0</v>
      </c>
      <c r="AJ77" s="411">
        <f t="shared" si="111"/>
        <v>0</v>
      </c>
      <c r="AK77" s="411">
        <f t="shared" si="111"/>
        <v>0</v>
      </c>
      <c r="AL77" s="411">
        <f t="shared" si="111"/>
        <v>0</v>
      </c>
      <c r="AM77" s="306"/>
    </row>
    <row r="78" spans="1:39" ht="15.5" outlineLevel="1">
      <c r="B78" s="516"/>
      <c r="C78" s="791"/>
      <c r="D78" s="762"/>
      <c r="E78" s="762"/>
      <c r="F78" s="762"/>
      <c r="G78" s="762"/>
      <c r="H78" s="762"/>
      <c r="I78" s="762"/>
      <c r="J78" s="762"/>
      <c r="K78" s="762"/>
      <c r="L78" s="762"/>
      <c r="M78" s="762"/>
      <c r="N78" s="762"/>
      <c r="O78" s="762"/>
      <c r="P78" s="762"/>
      <c r="Q78" s="762"/>
      <c r="R78" s="762"/>
      <c r="S78" s="762"/>
      <c r="T78" s="762"/>
      <c r="U78" s="762"/>
      <c r="V78" s="762"/>
      <c r="W78" s="762"/>
      <c r="X78" s="762"/>
      <c r="Y78" s="765"/>
      <c r="Z78" s="765"/>
      <c r="AA78" s="765"/>
      <c r="AB78" s="765"/>
      <c r="AC78" s="412"/>
      <c r="AD78" s="412"/>
      <c r="AE78" s="412"/>
      <c r="AF78" s="412"/>
      <c r="AG78" s="412"/>
      <c r="AH78" s="412"/>
      <c r="AI78" s="412"/>
      <c r="AJ78" s="412"/>
      <c r="AK78" s="412"/>
      <c r="AL78" s="412"/>
      <c r="AM78" s="306"/>
    </row>
    <row r="79" spans="1:39" ht="15.5" outlineLevel="1">
      <c r="B79" s="288" t="s">
        <v>107</v>
      </c>
      <c r="C79" s="782"/>
      <c r="D79" s="783"/>
      <c r="E79" s="783"/>
      <c r="F79" s="783"/>
      <c r="G79" s="783"/>
      <c r="H79" s="783"/>
      <c r="I79" s="783"/>
      <c r="J79" s="783"/>
      <c r="K79" s="783"/>
      <c r="L79" s="783"/>
      <c r="M79" s="783"/>
      <c r="N79" s="783"/>
      <c r="O79" s="783"/>
      <c r="P79" s="782"/>
      <c r="Q79" s="782"/>
      <c r="R79" s="782"/>
      <c r="S79" s="782"/>
      <c r="T79" s="782"/>
      <c r="U79" s="782"/>
      <c r="V79" s="782"/>
      <c r="W79" s="782"/>
      <c r="X79" s="782"/>
      <c r="Y79" s="789"/>
      <c r="Z79" s="789"/>
      <c r="AA79" s="789"/>
      <c r="AB79" s="789"/>
      <c r="AC79" s="414"/>
      <c r="AD79" s="414"/>
      <c r="AE79" s="414"/>
      <c r="AF79" s="414"/>
      <c r="AG79" s="414"/>
      <c r="AH79" s="414"/>
      <c r="AI79" s="414"/>
      <c r="AJ79" s="414"/>
      <c r="AK79" s="414"/>
      <c r="AL79" s="414"/>
      <c r="AM79" s="292"/>
    </row>
    <row r="80" spans="1:39" ht="15.5" outlineLevel="1">
      <c r="A80" s="518">
        <v>14</v>
      </c>
      <c r="B80" s="315" t="s">
        <v>108</v>
      </c>
      <c r="C80" s="762" t="s">
        <v>586</v>
      </c>
      <c r="D80" s="295"/>
      <c r="E80" s="295"/>
      <c r="F80" s="295"/>
      <c r="G80" s="295">
        <v>81371</v>
      </c>
      <c r="H80" s="295"/>
      <c r="I80" s="295"/>
      <c r="J80" s="295"/>
      <c r="K80" s="295"/>
      <c r="L80" s="295"/>
      <c r="M80" s="295"/>
      <c r="N80" s="295">
        <v>12</v>
      </c>
      <c r="O80" s="295"/>
      <c r="P80" s="295"/>
      <c r="Q80" s="295"/>
      <c r="R80" s="295">
        <v>8</v>
      </c>
      <c r="S80" s="295"/>
      <c r="T80" s="295"/>
      <c r="U80" s="295"/>
      <c r="V80" s="295"/>
      <c r="W80" s="295"/>
      <c r="X80" s="295"/>
      <c r="Y80" s="784">
        <v>1</v>
      </c>
      <c r="Z80" s="784"/>
      <c r="AA80" s="784"/>
      <c r="AB80" s="784"/>
      <c r="AC80" s="410"/>
      <c r="AD80" s="410"/>
      <c r="AE80" s="410"/>
      <c r="AF80" s="410"/>
      <c r="AG80" s="410"/>
      <c r="AH80" s="410"/>
      <c r="AI80" s="410"/>
      <c r="AJ80" s="410"/>
      <c r="AK80" s="410"/>
      <c r="AL80" s="410"/>
      <c r="AM80" s="296">
        <f>SUM(Y80:AL80)</f>
        <v>1</v>
      </c>
    </row>
    <row r="81" spans="1:40" ht="15.5" outlineLevel="1">
      <c r="B81" s="294" t="s">
        <v>267</v>
      </c>
      <c r="C81" s="762" t="s">
        <v>579</v>
      </c>
      <c r="D81" s="295"/>
      <c r="E81" s="295"/>
      <c r="F81" s="295"/>
      <c r="G81" s="295">
        <v>0</v>
      </c>
      <c r="H81" s="295"/>
      <c r="I81" s="295"/>
      <c r="J81" s="295"/>
      <c r="K81" s="295"/>
      <c r="L81" s="295"/>
      <c r="M81" s="295"/>
      <c r="N81" s="295">
        <f>N80</f>
        <v>12</v>
      </c>
      <c r="O81" s="295"/>
      <c r="P81" s="295"/>
      <c r="Q81" s="295"/>
      <c r="R81" s="295">
        <v>0</v>
      </c>
      <c r="S81" s="295"/>
      <c r="T81" s="295"/>
      <c r="U81" s="295"/>
      <c r="V81" s="295"/>
      <c r="W81" s="295"/>
      <c r="X81" s="295"/>
      <c r="Y81" s="786">
        <v>1</v>
      </c>
      <c r="Z81" s="786">
        <v>0</v>
      </c>
      <c r="AA81" s="786">
        <v>0</v>
      </c>
      <c r="AB81" s="786">
        <v>0</v>
      </c>
      <c r="AC81" s="411">
        <f t="shared" ref="AC81" si="112">AC80</f>
        <v>0</v>
      </c>
      <c r="AD81" s="411">
        <f>AD80</f>
        <v>0</v>
      </c>
      <c r="AE81" s="411">
        <f t="shared" ref="AE81" si="113">AE80</f>
        <v>0</v>
      </c>
      <c r="AF81" s="411">
        <f t="shared" ref="AF81" si="114">AF80</f>
        <v>0</v>
      </c>
      <c r="AG81" s="411">
        <f t="shared" ref="AG81" si="115">AG80</f>
        <v>0</v>
      </c>
      <c r="AH81" s="411">
        <f t="shared" ref="AH81" si="116">AH80</f>
        <v>0</v>
      </c>
      <c r="AI81" s="411">
        <f t="shared" ref="AI81" si="117">AI80</f>
        <v>0</v>
      </c>
      <c r="AJ81" s="411">
        <f t="shared" ref="AJ81" si="118">AJ80</f>
        <v>0</v>
      </c>
      <c r="AK81" s="411">
        <f t="shared" ref="AK81" si="119">AK80</f>
        <v>0</v>
      </c>
      <c r="AL81" s="411">
        <f t="shared" ref="AL81" si="120">AL80</f>
        <v>0</v>
      </c>
      <c r="AM81" s="297"/>
    </row>
    <row r="82" spans="1:40" s="511" customFormat="1" ht="15.5" outlineLevel="1">
      <c r="A82" s="519"/>
      <c r="B82" s="294"/>
      <c r="C82" s="762"/>
      <c r="D82" s="762"/>
      <c r="E82" s="762"/>
      <c r="F82" s="762"/>
      <c r="G82" s="762"/>
      <c r="H82" s="762"/>
      <c r="I82" s="762"/>
      <c r="J82" s="762"/>
      <c r="K82" s="762"/>
      <c r="L82" s="762"/>
      <c r="M82" s="762"/>
      <c r="N82" s="785"/>
      <c r="O82" s="762"/>
      <c r="P82" s="762"/>
      <c r="Q82" s="762"/>
      <c r="R82" s="762"/>
      <c r="S82" s="762"/>
      <c r="T82" s="762"/>
      <c r="U82" s="762"/>
      <c r="V82" s="762"/>
      <c r="W82" s="762"/>
      <c r="X82" s="762"/>
      <c r="Y82" s="786"/>
      <c r="Z82" s="786"/>
      <c r="AA82" s="786"/>
      <c r="AB82" s="786"/>
      <c r="AC82" s="411"/>
      <c r="AD82" s="411"/>
      <c r="AE82" s="411"/>
      <c r="AF82" s="411"/>
      <c r="AG82" s="411"/>
      <c r="AH82" s="411"/>
      <c r="AI82" s="411"/>
      <c r="AJ82" s="411"/>
      <c r="AK82" s="411"/>
      <c r="AL82" s="411"/>
      <c r="AM82" s="512"/>
      <c r="AN82" s="626"/>
    </row>
    <row r="83" spans="1:40" s="309" customFormat="1" ht="15.5" outlineLevel="1">
      <c r="A83" s="519"/>
      <c r="B83" s="288" t="s">
        <v>489</v>
      </c>
      <c r="C83" s="762"/>
      <c r="D83" s="762"/>
      <c r="E83" s="762"/>
      <c r="F83" s="762"/>
      <c r="G83" s="762"/>
      <c r="H83" s="762"/>
      <c r="I83" s="762"/>
      <c r="J83" s="762"/>
      <c r="K83" s="762"/>
      <c r="L83" s="762"/>
      <c r="M83" s="762"/>
      <c r="N83" s="762"/>
      <c r="O83" s="762"/>
      <c r="P83" s="762"/>
      <c r="Q83" s="762"/>
      <c r="R83" s="762"/>
      <c r="S83" s="762"/>
      <c r="T83" s="762"/>
      <c r="U83" s="762"/>
      <c r="V83" s="762"/>
      <c r="W83" s="762"/>
      <c r="X83" s="762"/>
      <c r="Y83" s="765"/>
      <c r="Z83" s="765"/>
      <c r="AA83" s="765"/>
      <c r="AB83" s="765"/>
      <c r="AC83" s="412"/>
      <c r="AD83" s="412"/>
      <c r="AE83" s="416"/>
      <c r="AF83" s="416"/>
      <c r="AG83" s="416"/>
      <c r="AH83" s="416"/>
      <c r="AI83" s="416"/>
      <c r="AJ83" s="416"/>
      <c r="AK83" s="416"/>
      <c r="AL83" s="416"/>
      <c r="AM83" s="513"/>
      <c r="AN83" s="627"/>
    </row>
    <row r="84" spans="1:40" ht="15.5" outlineLevel="1">
      <c r="A84" s="518">
        <v>15</v>
      </c>
      <c r="B84" s="294" t="s">
        <v>494</v>
      </c>
      <c r="C84" s="762" t="s">
        <v>586</v>
      </c>
      <c r="D84" s="295"/>
      <c r="E84" s="295"/>
      <c r="F84" s="295"/>
      <c r="G84" s="295"/>
      <c r="H84" s="295"/>
      <c r="I84" s="295"/>
      <c r="J84" s="295"/>
      <c r="K84" s="295"/>
      <c r="L84" s="295"/>
      <c r="M84" s="295"/>
      <c r="N84" s="295">
        <v>12</v>
      </c>
      <c r="O84" s="295"/>
      <c r="P84" s="295"/>
      <c r="Q84" s="295"/>
      <c r="R84" s="295"/>
      <c r="S84" s="295"/>
      <c r="T84" s="295"/>
      <c r="U84" s="295"/>
      <c r="V84" s="295"/>
      <c r="W84" s="295"/>
      <c r="X84" s="295"/>
      <c r="Y84" s="784"/>
      <c r="Z84" s="784"/>
      <c r="AA84" s="784"/>
      <c r="AB84" s="784"/>
      <c r="AC84" s="410"/>
      <c r="AD84" s="410"/>
      <c r="AE84" s="410"/>
      <c r="AF84" s="410"/>
      <c r="AG84" s="410"/>
      <c r="AH84" s="410"/>
      <c r="AI84" s="410"/>
      <c r="AJ84" s="410"/>
      <c r="AK84" s="410"/>
      <c r="AL84" s="410"/>
      <c r="AM84" s="296">
        <f>SUM(Y84:AL84)</f>
        <v>0</v>
      </c>
    </row>
    <row r="85" spans="1:40" ht="15.5" outlineLevel="1">
      <c r="B85" s="294" t="s">
        <v>267</v>
      </c>
      <c r="C85" s="762" t="s">
        <v>579</v>
      </c>
      <c r="D85" s="295"/>
      <c r="E85" s="295"/>
      <c r="F85" s="295"/>
      <c r="G85" s="295"/>
      <c r="H85" s="295"/>
      <c r="I85" s="295"/>
      <c r="J85" s="295"/>
      <c r="K85" s="295"/>
      <c r="L85" s="295"/>
      <c r="M85" s="295"/>
      <c r="N85" s="295">
        <f>N84</f>
        <v>12</v>
      </c>
      <c r="O85" s="295"/>
      <c r="P85" s="295"/>
      <c r="Q85" s="295"/>
      <c r="R85" s="295"/>
      <c r="S85" s="295"/>
      <c r="T85" s="295"/>
      <c r="U85" s="295"/>
      <c r="V85" s="295"/>
      <c r="W85" s="295"/>
      <c r="X85" s="295"/>
      <c r="Y85" s="786">
        <v>0</v>
      </c>
      <c r="Z85" s="786">
        <v>0</v>
      </c>
      <c r="AA85" s="786">
        <v>0</v>
      </c>
      <c r="AB85" s="786">
        <v>0</v>
      </c>
      <c r="AC85" s="411">
        <f t="shared" ref="AC85" si="121">AC84</f>
        <v>0</v>
      </c>
      <c r="AD85" s="411">
        <f>AD84</f>
        <v>0</v>
      </c>
      <c r="AE85" s="411">
        <f t="shared" ref="AE85:AL85" si="122">AE84</f>
        <v>0</v>
      </c>
      <c r="AF85" s="411">
        <f t="shared" si="122"/>
        <v>0</v>
      </c>
      <c r="AG85" s="411">
        <f t="shared" si="122"/>
        <v>0</v>
      </c>
      <c r="AH85" s="411">
        <f t="shared" si="122"/>
        <v>0</v>
      </c>
      <c r="AI85" s="411">
        <f t="shared" si="122"/>
        <v>0</v>
      </c>
      <c r="AJ85" s="411">
        <f t="shared" si="122"/>
        <v>0</v>
      </c>
      <c r="AK85" s="411">
        <f t="shared" si="122"/>
        <v>0</v>
      </c>
      <c r="AL85" s="411">
        <f t="shared" si="122"/>
        <v>0</v>
      </c>
      <c r="AM85" s="297"/>
    </row>
    <row r="86" spans="1:40" ht="15.5" outlineLevel="1">
      <c r="B86" s="315"/>
      <c r="C86" s="791"/>
      <c r="D86" s="762"/>
      <c r="E86" s="762"/>
      <c r="F86" s="762"/>
      <c r="G86" s="762"/>
      <c r="H86" s="762"/>
      <c r="I86" s="762"/>
      <c r="J86" s="762"/>
      <c r="K86" s="762"/>
      <c r="L86" s="762"/>
      <c r="M86" s="762"/>
      <c r="N86" s="762"/>
      <c r="O86" s="762"/>
      <c r="P86" s="762"/>
      <c r="Q86" s="762"/>
      <c r="R86" s="762"/>
      <c r="S86" s="762"/>
      <c r="T86" s="762"/>
      <c r="U86" s="762"/>
      <c r="V86" s="762"/>
      <c r="W86" s="762"/>
      <c r="X86" s="762"/>
      <c r="Y86" s="765"/>
      <c r="Z86" s="765"/>
      <c r="AA86" s="765"/>
      <c r="AB86" s="765"/>
      <c r="AC86" s="412"/>
      <c r="AD86" s="412"/>
      <c r="AE86" s="412"/>
      <c r="AF86" s="412"/>
      <c r="AG86" s="412"/>
      <c r="AH86" s="412"/>
      <c r="AI86" s="412"/>
      <c r="AJ86" s="412"/>
      <c r="AK86" s="412"/>
      <c r="AL86" s="412"/>
      <c r="AM86" s="306"/>
    </row>
    <row r="87" spans="1:40" s="283" customFormat="1" ht="15.5" outlineLevel="1">
      <c r="A87" s="518">
        <v>16</v>
      </c>
      <c r="B87" s="324" t="s">
        <v>490</v>
      </c>
      <c r="C87" s="762" t="s">
        <v>586</v>
      </c>
      <c r="D87" s="295"/>
      <c r="E87" s="295"/>
      <c r="F87" s="295"/>
      <c r="G87" s="295"/>
      <c r="H87" s="295"/>
      <c r="I87" s="295"/>
      <c r="J87" s="295"/>
      <c r="K87" s="295"/>
      <c r="L87" s="295"/>
      <c r="M87" s="295"/>
      <c r="N87" s="295">
        <v>12</v>
      </c>
      <c r="O87" s="295"/>
      <c r="P87" s="295"/>
      <c r="Q87" s="295"/>
      <c r="R87" s="295"/>
      <c r="S87" s="295"/>
      <c r="T87" s="295"/>
      <c r="U87" s="295"/>
      <c r="V87" s="295"/>
      <c r="W87" s="295"/>
      <c r="X87" s="295"/>
      <c r="Y87" s="784"/>
      <c r="Z87" s="784"/>
      <c r="AA87" s="784"/>
      <c r="AB87" s="784"/>
      <c r="AC87" s="410"/>
      <c r="AD87" s="410"/>
      <c r="AE87" s="410"/>
      <c r="AF87" s="410"/>
      <c r="AG87" s="410"/>
      <c r="AH87" s="410"/>
      <c r="AI87" s="410"/>
      <c r="AJ87" s="410"/>
      <c r="AK87" s="410"/>
      <c r="AL87" s="410"/>
      <c r="AM87" s="296">
        <f>SUM(Y87:AL87)</f>
        <v>0</v>
      </c>
    </row>
    <row r="88" spans="1:40" s="283" customFormat="1" ht="15.5" outlineLevel="1">
      <c r="A88" s="518"/>
      <c r="B88" s="324" t="s">
        <v>267</v>
      </c>
      <c r="C88" s="762" t="s">
        <v>579</v>
      </c>
      <c r="D88" s="295"/>
      <c r="E88" s="295"/>
      <c r="F88" s="295"/>
      <c r="G88" s="295"/>
      <c r="H88" s="295"/>
      <c r="I88" s="295"/>
      <c r="J88" s="295"/>
      <c r="K88" s="295"/>
      <c r="L88" s="295"/>
      <c r="M88" s="295"/>
      <c r="N88" s="295">
        <f>N87</f>
        <v>12</v>
      </c>
      <c r="O88" s="295"/>
      <c r="P88" s="295"/>
      <c r="Q88" s="295"/>
      <c r="R88" s="295"/>
      <c r="S88" s="295"/>
      <c r="T88" s="295"/>
      <c r="U88" s="295"/>
      <c r="V88" s="295"/>
      <c r="W88" s="295"/>
      <c r="X88" s="295"/>
      <c r="Y88" s="786">
        <v>0</v>
      </c>
      <c r="Z88" s="786">
        <v>0</v>
      </c>
      <c r="AA88" s="786">
        <v>0</v>
      </c>
      <c r="AB88" s="786">
        <v>0</v>
      </c>
      <c r="AC88" s="411">
        <f t="shared" ref="AC88" si="123">AC87</f>
        <v>0</v>
      </c>
      <c r="AD88" s="411">
        <f>AD87</f>
        <v>0</v>
      </c>
      <c r="AE88" s="411">
        <f t="shared" ref="AE88:AL88" si="124">AE87</f>
        <v>0</v>
      </c>
      <c r="AF88" s="411">
        <f t="shared" si="124"/>
        <v>0</v>
      </c>
      <c r="AG88" s="411">
        <f t="shared" si="124"/>
        <v>0</v>
      </c>
      <c r="AH88" s="411">
        <f t="shared" si="124"/>
        <v>0</v>
      </c>
      <c r="AI88" s="411">
        <f t="shared" si="124"/>
        <v>0</v>
      </c>
      <c r="AJ88" s="411">
        <f t="shared" si="124"/>
        <v>0</v>
      </c>
      <c r="AK88" s="411">
        <f t="shared" si="124"/>
        <v>0</v>
      </c>
      <c r="AL88" s="411">
        <f t="shared" si="124"/>
        <v>0</v>
      </c>
      <c r="AM88" s="297"/>
    </row>
    <row r="89" spans="1:40" s="283" customFormat="1" ht="15.5" outlineLevel="1">
      <c r="A89" s="518"/>
      <c r="B89" s="324"/>
      <c r="C89" s="762"/>
      <c r="D89" s="762"/>
      <c r="E89" s="762"/>
      <c r="F89" s="762"/>
      <c r="G89" s="762"/>
      <c r="H89" s="762"/>
      <c r="I89" s="762"/>
      <c r="J89" s="762"/>
      <c r="K89" s="762"/>
      <c r="L89" s="762"/>
      <c r="M89" s="762"/>
      <c r="N89" s="762"/>
      <c r="O89" s="762"/>
      <c r="P89" s="762"/>
      <c r="Q89" s="762"/>
      <c r="R89" s="762"/>
      <c r="S89" s="762"/>
      <c r="T89" s="762"/>
      <c r="U89" s="762"/>
      <c r="V89" s="762"/>
      <c r="W89" s="762"/>
      <c r="X89" s="762"/>
      <c r="Y89" s="765"/>
      <c r="Z89" s="765"/>
      <c r="AA89" s="765"/>
      <c r="AB89" s="765"/>
      <c r="AC89" s="412"/>
      <c r="AD89" s="412"/>
      <c r="AE89" s="416"/>
      <c r="AF89" s="416"/>
      <c r="AG89" s="416"/>
      <c r="AH89" s="416"/>
      <c r="AI89" s="416"/>
      <c r="AJ89" s="416"/>
      <c r="AK89" s="416"/>
      <c r="AL89" s="416"/>
      <c r="AM89" s="313"/>
    </row>
    <row r="90" spans="1:40" ht="15.5" outlineLevel="1">
      <c r="B90" s="515" t="s">
        <v>495</v>
      </c>
      <c r="C90" s="800"/>
      <c r="D90" s="783"/>
      <c r="E90" s="782"/>
      <c r="F90" s="782"/>
      <c r="G90" s="782"/>
      <c r="H90" s="782"/>
      <c r="I90" s="782"/>
      <c r="J90" s="782"/>
      <c r="K90" s="782"/>
      <c r="L90" s="782"/>
      <c r="M90" s="782"/>
      <c r="N90" s="783"/>
      <c r="O90" s="782"/>
      <c r="P90" s="782"/>
      <c r="Q90" s="782"/>
      <c r="R90" s="782"/>
      <c r="S90" s="782"/>
      <c r="T90" s="782"/>
      <c r="U90" s="782"/>
      <c r="V90" s="782"/>
      <c r="W90" s="782"/>
      <c r="X90" s="782"/>
      <c r="Y90" s="789"/>
      <c r="Z90" s="789"/>
      <c r="AA90" s="789"/>
      <c r="AB90" s="789"/>
      <c r="AC90" s="414"/>
      <c r="AD90" s="414"/>
      <c r="AE90" s="414"/>
      <c r="AF90" s="414"/>
      <c r="AG90" s="414"/>
      <c r="AH90" s="414"/>
      <c r="AI90" s="414"/>
      <c r="AJ90" s="414"/>
      <c r="AK90" s="414"/>
      <c r="AL90" s="414"/>
      <c r="AM90" s="292"/>
    </row>
    <row r="91" spans="1:40" ht="15.5" outlineLevel="1">
      <c r="A91" s="518">
        <v>17</v>
      </c>
      <c r="B91" s="516" t="s">
        <v>112</v>
      </c>
      <c r="C91" s="762" t="s">
        <v>586</v>
      </c>
      <c r="D91" s="295"/>
      <c r="E91" s="295"/>
      <c r="F91" s="295"/>
      <c r="G91" s="295" t="s">
        <v>718</v>
      </c>
      <c r="H91" s="295"/>
      <c r="I91" s="295"/>
      <c r="J91" s="295"/>
      <c r="K91" s="295"/>
      <c r="L91" s="295"/>
      <c r="M91" s="295"/>
      <c r="N91" s="295">
        <v>0</v>
      </c>
      <c r="O91" s="295"/>
      <c r="P91" s="295"/>
      <c r="Q91" s="295"/>
      <c r="R91" s="295" t="s">
        <v>718</v>
      </c>
      <c r="S91" s="295"/>
      <c r="T91" s="295"/>
      <c r="U91" s="295"/>
      <c r="V91" s="295"/>
      <c r="W91" s="295"/>
      <c r="X91" s="295"/>
      <c r="Y91" s="799"/>
      <c r="Z91" s="784"/>
      <c r="AA91" s="784"/>
      <c r="AB91" s="784"/>
      <c r="AC91" s="410"/>
      <c r="AD91" s="410"/>
      <c r="AE91" s="410"/>
      <c r="AF91" s="415"/>
      <c r="AG91" s="415"/>
      <c r="AH91" s="415"/>
      <c r="AI91" s="415"/>
      <c r="AJ91" s="415"/>
      <c r="AK91" s="415"/>
      <c r="AL91" s="415"/>
      <c r="AM91" s="296">
        <f>SUM(Y91:AL91)</f>
        <v>0</v>
      </c>
    </row>
    <row r="92" spans="1:40" ht="15.5" outlineLevel="1">
      <c r="B92" s="294" t="s">
        <v>267</v>
      </c>
      <c r="C92" s="762" t="s">
        <v>579</v>
      </c>
      <c r="D92" s="295"/>
      <c r="E92" s="295"/>
      <c r="F92" s="295"/>
      <c r="G92" s="295" t="s">
        <v>718</v>
      </c>
      <c r="H92" s="295"/>
      <c r="I92" s="295"/>
      <c r="J92" s="295"/>
      <c r="K92" s="295"/>
      <c r="L92" s="295"/>
      <c r="M92" s="295"/>
      <c r="N92" s="295">
        <f>N91</f>
        <v>0</v>
      </c>
      <c r="O92" s="295"/>
      <c r="P92" s="295"/>
      <c r="Q92" s="295"/>
      <c r="R92" s="295" t="s">
        <v>718</v>
      </c>
      <c r="S92" s="295"/>
      <c r="T92" s="295"/>
      <c r="U92" s="295"/>
      <c r="V92" s="295"/>
      <c r="W92" s="295"/>
      <c r="X92" s="295"/>
      <c r="Y92" s="786">
        <v>0</v>
      </c>
      <c r="Z92" s="786">
        <v>0</v>
      </c>
      <c r="AA92" s="786">
        <v>0</v>
      </c>
      <c r="AB92" s="786">
        <v>0</v>
      </c>
      <c r="AC92" s="411">
        <f t="shared" ref="AC92:AL92" si="125">AC91</f>
        <v>0</v>
      </c>
      <c r="AD92" s="411">
        <f t="shared" si="125"/>
        <v>0</v>
      </c>
      <c r="AE92" s="411">
        <f t="shared" si="125"/>
        <v>0</v>
      </c>
      <c r="AF92" s="411">
        <f t="shared" si="125"/>
        <v>0</v>
      </c>
      <c r="AG92" s="411">
        <f t="shared" si="125"/>
        <v>0</v>
      </c>
      <c r="AH92" s="411">
        <f t="shared" si="125"/>
        <v>0</v>
      </c>
      <c r="AI92" s="411">
        <f t="shared" si="125"/>
        <v>0</v>
      </c>
      <c r="AJ92" s="411">
        <f t="shared" si="125"/>
        <v>0</v>
      </c>
      <c r="AK92" s="411">
        <f t="shared" si="125"/>
        <v>0</v>
      </c>
      <c r="AL92" s="411">
        <f t="shared" si="125"/>
        <v>0</v>
      </c>
      <c r="AM92" s="306"/>
    </row>
    <row r="93" spans="1:40" ht="15.5" outlineLevel="1">
      <c r="B93" s="294"/>
      <c r="C93" s="762"/>
      <c r="D93" s="762"/>
      <c r="E93" s="762"/>
      <c r="F93" s="762"/>
      <c r="G93" s="762"/>
      <c r="H93" s="762"/>
      <c r="I93" s="762"/>
      <c r="J93" s="762"/>
      <c r="K93" s="762"/>
      <c r="L93" s="762"/>
      <c r="M93" s="762"/>
      <c r="N93" s="762"/>
      <c r="O93" s="762"/>
      <c r="P93" s="762"/>
      <c r="Q93" s="762"/>
      <c r="R93" s="762"/>
      <c r="S93" s="762"/>
      <c r="T93" s="762"/>
      <c r="U93" s="762"/>
      <c r="V93" s="762"/>
      <c r="W93" s="762"/>
      <c r="X93" s="762"/>
      <c r="Y93" s="765"/>
      <c r="Z93" s="765"/>
      <c r="AA93" s="765"/>
      <c r="AB93" s="765"/>
      <c r="AC93" s="425"/>
      <c r="AD93" s="425"/>
      <c r="AE93" s="425"/>
      <c r="AF93" s="425"/>
      <c r="AG93" s="425"/>
      <c r="AH93" s="425"/>
      <c r="AI93" s="425"/>
      <c r="AJ93" s="425"/>
      <c r="AK93" s="425"/>
      <c r="AL93" s="425"/>
      <c r="AM93" s="306"/>
    </row>
    <row r="94" spans="1:40" ht="15.5" outlineLevel="1">
      <c r="A94" s="518">
        <v>18</v>
      </c>
      <c r="B94" s="516" t="s">
        <v>109</v>
      </c>
      <c r="C94" s="762" t="s">
        <v>586</v>
      </c>
      <c r="D94" s="295"/>
      <c r="E94" s="295"/>
      <c r="F94" s="295"/>
      <c r="G94" s="295" t="s">
        <v>718</v>
      </c>
      <c r="H94" s="295"/>
      <c r="I94" s="295"/>
      <c r="J94" s="295"/>
      <c r="K94" s="295"/>
      <c r="L94" s="295"/>
      <c r="M94" s="295"/>
      <c r="N94" s="295">
        <v>0</v>
      </c>
      <c r="O94" s="295"/>
      <c r="P94" s="295"/>
      <c r="Q94" s="295"/>
      <c r="R94" s="295" t="s">
        <v>718</v>
      </c>
      <c r="S94" s="295"/>
      <c r="T94" s="295"/>
      <c r="U94" s="295"/>
      <c r="V94" s="295"/>
      <c r="W94" s="295"/>
      <c r="X94" s="295"/>
      <c r="Y94" s="799"/>
      <c r="Z94" s="784"/>
      <c r="AA94" s="784"/>
      <c r="AB94" s="784"/>
      <c r="AC94" s="410"/>
      <c r="AD94" s="410"/>
      <c r="AE94" s="410"/>
      <c r="AF94" s="415"/>
      <c r="AG94" s="415"/>
      <c r="AH94" s="415"/>
      <c r="AI94" s="415"/>
      <c r="AJ94" s="415"/>
      <c r="AK94" s="415"/>
      <c r="AL94" s="415"/>
      <c r="AM94" s="296">
        <f>SUM(Y94:AL94)</f>
        <v>0</v>
      </c>
    </row>
    <row r="95" spans="1:40" ht="15.5" outlineLevel="1">
      <c r="B95" s="294" t="s">
        <v>267</v>
      </c>
      <c r="C95" s="762" t="s">
        <v>579</v>
      </c>
      <c r="D95" s="295"/>
      <c r="E95" s="295"/>
      <c r="F95" s="295"/>
      <c r="G95" s="295" t="s">
        <v>718</v>
      </c>
      <c r="H95" s="295"/>
      <c r="I95" s="295"/>
      <c r="J95" s="295"/>
      <c r="K95" s="295"/>
      <c r="L95" s="295"/>
      <c r="M95" s="295"/>
      <c r="N95" s="295">
        <f>N94</f>
        <v>0</v>
      </c>
      <c r="O95" s="295"/>
      <c r="P95" s="295"/>
      <c r="Q95" s="295"/>
      <c r="R95" s="295" t="s">
        <v>718</v>
      </c>
      <c r="S95" s="295"/>
      <c r="T95" s="295"/>
      <c r="U95" s="295"/>
      <c r="V95" s="295"/>
      <c r="W95" s="295"/>
      <c r="X95" s="295"/>
      <c r="Y95" s="786">
        <v>0</v>
      </c>
      <c r="Z95" s="786">
        <v>0</v>
      </c>
      <c r="AA95" s="786">
        <v>0</v>
      </c>
      <c r="AB95" s="786">
        <v>0</v>
      </c>
      <c r="AC95" s="411">
        <f t="shared" ref="AC95" si="126">AC94</f>
        <v>0</v>
      </c>
      <c r="AD95" s="411">
        <f t="shared" ref="AD95" si="127">AD94</f>
        <v>0</v>
      </c>
      <c r="AE95" s="411">
        <f t="shared" ref="AE95" si="128">AE94</f>
        <v>0</v>
      </c>
      <c r="AF95" s="411">
        <f t="shared" ref="AF95" si="129">AF94</f>
        <v>0</v>
      </c>
      <c r="AG95" s="411">
        <f t="shared" ref="AG95" si="130">AG94</f>
        <v>0</v>
      </c>
      <c r="AH95" s="411">
        <f t="shared" ref="AH95" si="131">AH94</f>
        <v>0</v>
      </c>
      <c r="AI95" s="411">
        <f t="shared" ref="AI95" si="132">AI94</f>
        <v>0</v>
      </c>
      <c r="AJ95" s="411">
        <f t="shared" ref="AJ95" si="133">AJ94</f>
        <v>0</v>
      </c>
      <c r="AK95" s="411">
        <f t="shared" ref="AK95" si="134">AK94</f>
        <v>0</v>
      </c>
      <c r="AL95" s="411">
        <f t="shared" ref="AL95" si="135">AL94</f>
        <v>0</v>
      </c>
      <c r="AM95" s="306"/>
    </row>
    <row r="96" spans="1:40" ht="15.5" outlineLevel="1">
      <c r="B96" s="322"/>
      <c r="C96" s="762"/>
      <c r="D96" s="762"/>
      <c r="E96" s="762"/>
      <c r="F96" s="762"/>
      <c r="G96" s="762"/>
      <c r="H96" s="762"/>
      <c r="I96" s="762"/>
      <c r="J96" s="762"/>
      <c r="K96" s="762"/>
      <c r="L96" s="762"/>
      <c r="M96" s="762"/>
      <c r="N96" s="762"/>
      <c r="O96" s="762"/>
      <c r="P96" s="762"/>
      <c r="Q96" s="762"/>
      <c r="R96" s="762"/>
      <c r="S96" s="762"/>
      <c r="T96" s="762"/>
      <c r="U96" s="762"/>
      <c r="V96" s="762"/>
      <c r="W96" s="762"/>
      <c r="X96" s="762"/>
      <c r="Y96" s="792"/>
      <c r="Z96" s="792"/>
      <c r="AA96" s="792"/>
      <c r="AB96" s="792"/>
      <c r="AC96" s="424"/>
      <c r="AD96" s="424"/>
      <c r="AE96" s="424"/>
      <c r="AF96" s="424"/>
      <c r="AG96" s="424"/>
      <c r="AH96" s="424"/>
      <c r="AI96" s="424"/>
      <c r="AJ96" s="424"/>
      <c r="AK96" s="424"/>
      <c r="AL96" s="424"/>
      <c r="AM96" s="297"/>
    </row>
    <row r="97" spans="1:39" ht="15.5" outlineLevel="1">
      <c r="A97" s="518">
        <v>19</v>
      </c>
      <c r="B97" s="516" t="s">
        <v>111</v>
      </c>
      <c r="C97" s="762" t="s">
        <v>586</v>
      </c>
      <c r="D97" s="295"/>
      <c r="E97" s="295"/>
      <c r="F97" s="295"/>
      <c r="G97" s="295" t="s">
        <v>718</v>
      </c>
      <c r="H97" s="295"/>
      <c r="I97" s="295"/>
      <c r="J97" s="295"/>
      <c r="K97" s="295"/>
      <c r="L97" s="295"/>
      <c r="M97" s="295"/>
      <c r="N97" s="295">
        <v>0</v>
      </c>
      <c r="O97" s="295"/>
      <c r="P97" s="295"/>
      <c r="Q97" s="295"/>
      <c r="R97" s="295" t="s">
        <v>718</v>
      </c>
      <c r="S97" s="295"/>
      <c r="T97" s="295"/>
      <c r="U97" s="295"/>
      <c r="V97" s="295"/>
      <c r="W97" s="295"/>
      <c r="X97" s="295"/>
      <c r="Y97" s="799"/>
      <c r="Z97" s="784"/>
      <c r="AA97" s="784"/>
      <c r="AB97" s="784"/>
      <c r="AC97" s="410"/>
      <c r="AD97" s="410"/>
      <c r="AE97" s="410"/>
      <c r="AF97" s="415"/>
      <c r="AG97" s="415"/>
      <c r="AH97" s="415"/>
      <c r="AI97" s="415"/>
      <c r="AJ97" s="415"/>
      <c r="AK97" s="415"/>
      <c r="AL97" s="415"/>
      <c r="AM97" s="296">
        <f>SUM(Y97:AL97)</f>
        <v>0</v>
      </c>
    </row>
    <row r="98" spans="1:39" ht="15.5" outlineLevel="1">
      <c r="B98" s="294" t="s">
        <v>267</v>
      </c>
      <c r="C98" s="762" t="s">
        <v>579</v>
      </c>
      <c r="D98" s="295"/>
      <c r="E98" s="295"/>
      <c r="F98" s="295"/>
      <c r="G98" s="295" t="s">
        <v>718</v>
      </c>
      <c r="H98" s="295"/>
      <c r="I98" s="295"/>
      <c r="J98" s="295"/>
      <c r="K98" s="295"/>
      <c r="L98" s="295"/>
      <c r="M98" s="295"/>
      <c r="N98" s="295">
        <f>N97</f>
        <v>0</v>
      </c>
      <c r="O98" s="295"/>
      <c r="P98" s="295"/>
      <c r="Q98" s="295"/>
      <c r="R98" s="295" t="s">
        <v>718</v>
      </c>
      <c r="S98" s="295"/>
      <c r="T98" s="295"/>
      <c r="U98" s="295"/>
      <c r="V98" s="295"/>
      <c r="W98" s="295"/>
      <c r="X98" s="295"/>
      <c r="Y98" s="786">
        <v>0</v>
      </c>
      <c r="Z98" s="786">
        <v>0</v>
      </c>
      <c r="AA98" s="786">
        <v>0</v>
      </c>
      <c r="AB98" s="786">
        <v>0</v>
      </c>
      <c r="AC98" s="411">
        <f t="shared" ref="AC98:AL98" si="136">AC97</f>
        <v>0</v>
      </c>
      <c r="AD98" s="411">
        <f t="shared" si="136"/>
        <v>0</v>
      </c>
      <c r="AE98" s="411">
        <f t="shared" si="136"/>
        <v>0</v>
      </c>
      <c r="AF98" s="411">
        <f t="shared" si="136"/>
        <v>0</v>
      </c>
      <c r="AG98" s="411">
        <f t="shared" si="136"/>
        <v>0</v>
      </c>
      <c r="AH98" s="411">
        <f t="shared" si="136"/>
        <v>0</v>
      </c>
      <c r="AI98" s="411">
        <f t="shared" si="136"/>
        <v>0</v>
      </c>
      <c r="AJ98" s="411">
        <f t="shared" si="136"/>
        <v>0</v>
      </c>
      <c r="AK98" s="411">
        <f t="shared" si="136"/>
        <v>0</v>
      </c>
      <c r="AL98" s="411">
        <f t="shared" si="136"/>
        <v>0</v>
      </c>
      <c r="AM98" s="297"/>
    </row>
    <row r="99" spans="1:39" ht="15.5" outlineLevel="1">
      <c r="B99" s="322"/>
      <c r="C99" s="762"/>
      <c r="D99" s="762"/>
      <c r="E99" s="762"/>
      <c r="F99" s="762"/>
      <c r="G99" s="762"/>
      <c r="H99" s="762"/>
      <c r="I99" s="762"/>
      <c r="J99" s="762"/>
      <c r="K99" s="762"/>
      <c r="L99" s="762"/>
      <c r="M99" s="762"/>
      <c r="N99" s="762"/>
      <c r="O99" s="762"/>
      <c r="P99" s="762"/>
      <c r="Q99" s="762"/>
      <c r="R99" s="762"/>
      <c r="S99" s="762"/>
      <c r="T99" s="762"/>
      <c r="U99" s="762"/>
      <c r="V99" s="762"/>
      <c r="W99" s="762"/>
      <c r="X99" s="762"/>
      <c r="Y99" s="765"/>
      <c r="Z99" s="765"/>
      <c r="AA99" s="765"/>
      <c r="AB99" s="765"/>
      <c r="AC99" s="412"/>
      <c r="AD99" s="412"/>
      <c r="AE99" s="412"/>
      <c r="AF99" s="412"/>
      <c r="AG99" s="412"/>
      <c r="AH99" s="412"/>
      <c r="AI99" s="412"/>
      <c r="AJ99" s="412"/>
      <c r="AK99" s="412"/>
      <c r="AL99" s="412"/>
      <c r="AM99" s="306"/>
    </row>
    <row r="100" spans="1:39" ht="15.5" outlineLevel="1">
      <c r="A100" s="518">
        <v>20</v>
      </c>
      <c r="B100" s="516" t="s">
        <v>110</v>
      </c>
      <c r="C100" s="762" t="s">
        <v>586</v>
      </c>
      <c r="D100" s="295"/>
      <c r="E100" s="295"/>
      <c r="F100" s="295"/>
      <c r="G100" s="295" t="s">
        <v>718</v>
      </c>
      <c r="H100" s="295"/>
      <c r="I100" s="295"/>
      <c r="J100" s="295"/>
      <c r="K100" s="295"/>
      <c r="L100" s="295"/>
      <c r="M100" s="295"/>
      <c r="N100" s="295">
        <v>0</v>
      </c>
      <c r="O100" s="295"/>
      <c r="P100" s="295"/>
      <c r="Q100" s="295"/>
      <c r="R100" s="295" t="s">
        <v>718</v>
      </c>
      <c r="S100" s="295"/>
      <c r="T100" s="295"/>
      <c r="U100" s="295"/>
      <c r="V100" s="295"/>
      <c r="W100" s="295"/>
      <c r="X100" s="295"/>
      <c r="Y100" s="799"/>
      <c r="Z100" s="784"/>
      <c r="AA100" s="784"/>
      <c r="AB100" s="784"/>
      <c r="AC100" s="410"/>
      <c r="AD100" s="410"/>
      <c r="AE100" s="410"/>
      <c r="AF100" s="415"/>
      <c r="AG100" s="415"/>
      <c r="AH100" s="415"/>
      <c r="AI100" s="415"/>
      <c r="AJ100" s="415"/>
      <c r="AK100" s="415"/>
      <c r="AL100" s="415"/>
      <c r="AM100" s="296">
        <f>SUM(Y100:AL100)</f>
        <v>0</v>
      </c>
    </row>
    <row r="101" spans="1:39" ht="15.5" outlineLevel="1">
      <c r="B101" s="294" t="s">
        <v>267</v>
      </c>
      <c r="C101" s="762" t="s">
        <v>579</v>
      </c>
      <c r="D101" s="295"/>
      <c r="E101" s="295"/>
      <c r="F101" s="295"/>
      <c r="G101" s="295" t="s">
        <v>718</v>
      </c>
      <c r="H101" s="295"/>
      <c r="I101" s="295"/>
      <c r="J101" s="295"/>
      <c r="K101" s="295"/>
      <c r="L101" s="295"/>
      <c r="M101" s="295"/>
      <c r="N101" s="295">
        <f>N100</f>
        <v>0</v>
      </c>
      <c r="O101" s="295"/>
      <c r="P101" s="295"/>
      <c r="Q101" s="295"/>
      <c r="R101" s="295" t="s">
        <v>718</v>
      </c>
      <c r="S101" s="295"/>
      <c r="T101" s="295"/>
      <c r="U101" s="295"/>
      <c r="V101" s="295"/>
      <c r="W101" s="295"/>
      <c r="X101" s="295"/>
      <c r="Y101" s="786">
        <v>0</v>
      </c>
      <c r="Z101" s="786">
        <v>0</v>
      </c>
      <c r="AA101" s="786">
        <v>0</v>
      </c>
      <c r="AB101" s="786">
        <v>0</v>
      </c>
      <c r="AC101" s="411">
        <f t="shared" ref="AC101:AL101" si="137">AC100</f>
        <v>0</v>
      </c>
      <c r="AD101" s="411">
        <f t="shared" si="137"/>
        <v>0</v>
      </c>
      <c r="AE101" s="411">
        <f t="shared" si="137"/>
        <v>0</v>
      </c>
      <c r="AF101" s="411">
        <f t="shared" si="137"/>
        <v>0</v>
      </c>
      <c r="AG101" s="411">
        <f t="shared" si="137"/>
        <v>0</v>
      </c>
      <c r="AH101" s="411">
        <f t="shared" si="137"/>
        <v>0</v>
      </c>
      <c r="AI101" s="411">
        <f t="shared" si="137"/>
        <v>0</v>
      </c>
      <c r="AJ101" s="411">
        <f t="shared" si="137"/>
        <v>0</v>
      </c>
      <c r="AK101" s="411">
        <f t="shared" si="137"/>
        <v>0</v>
      </c>
      <c r="AL101" s="411">
        <f t="shared" si="137"/>
        <v>0</v>
      </c>
      <c r="AM101" s="306"/>
    </row>
    <row r="102" spans="1:39" ht="15.5" outlineLevel="1">
      <c r="B102" s="323"/>
      <c r="C102" s="788"/>
      <c r="D102" s="762"/>
      <c r="E102" s="762"/>
      <c r="F102" s="762"/>
      <c r="G102" s="762"/>
      <c r="H102" s="762"/>
      <c r="I102" s="762"/>
      <c r="J102" s="762"/>
      <c r="K102" s="762"/>
      <c r="L102" s="762"/>
      <c r="M102" s="762"/>
      <c r="N102" s="788"/>
      <c r="O102" s="762"/>
      <c r="P102" s="762"/>
      <c r="Q102" s="762"/>
      <c r="R102" s="762"/>
      <c r="S102" s="762"/>
      <c r="T102" s="762"/>
      <c r="U102" s="762"/>
      <c r="V102" s="762"/>
      <c r="W102" s="762"/>
      <c r="X102" s="762"/>
      <c r="Y102" s="765"/>
      <c r="Z102" s="765"/>
      <c r="AA102" s="765"/>
      <c r="AB102" s="765"/>
      <c r="AC102" s="412"/>
      <c r="AD102" s="412"/>
      <c r="AE102" s="412"/>
      <c r="AF102" s="412"/>
      <c r="AG102" s="412"/>
      <c r="AH102" s="412"/>
      <c r="AI102" s="412"/>
      <c r="AJ102" s="412"/>
      <c r="AK102" s="412"/>
      <c r="AL102" s="412"/>
      <c r="AM102" s="306"/>
    </row>
    <row r="103" spans="1:39" ht="15.5" outlineLevel="1">
      <c r="B103" s="514" t="s">
        <v>502</v>
      </c>
      <c r="C103" s="762"/>
      <c r="D103" s="762"/>
      <c r="E103" s="762"/>
      <c r="F103" s="762"/>
      <c r="G103" s="762"/>
      <c r="H103" s="762"/>
      <c r="I103" s="762"/>
      <c r="J103" s="762"/>
      <c r="K103" s="762"/>
      <c r="L103" s="762"/>
      <c r="M103" s="762"/>
      <c r="N103" s="762"/>
      <c r="O103" s="762"/>
      <c r="P103" s="762"/>
      <c r="Q103" s="762"/>
      <c r="R103" s="762"/>
      <c r="S103" s="762"/>
      <c r="T103" s="762"/>
      <c r="U103" s="762"/>
      <c r="V103" s="762"/>
      <c r="W103" s="762"/>
      <c r="X103" s="762"/>
      <c r="Y103" s="765"/>
      <c r="Z103" s="765"/>
      <c r="AA103" s="765"/>
      <c r="AB103" s="765"/>
      <c r="AC103" s="425"/>
      <c r="AD103" s="425"/>
      <c r="AE103" s="425"/>
      <c r="AF103" s="425"/>
      <c r="AG103" s="425"/>
      <c r="AH103" s="425"/>
      <c r="AI103" s="425"/>
      <c r="AJ103" s="425"/>
      <c r="AK103" s="425"/>
      <c r="AL103" s="425"/>
      <c r="AM103" s="306"/>
    </row>
    <row r="104" spans="1:39" ht="15.5" outlineLevel="1">
      <c r="B104" s="288" t="s">
        <v>498</v>
      </c>
      <c r="C104" s="762"/>
      <c r="D104" s="762"/>
      <c r="E104" s="762"/>
      <c r="F104" s="762"/>
      <c r="G104" s="762"/>
      <c r="H104" s="762"/>
      <c r="I104" s="762"/>
      <c r="J104" s="762"/>
      <c r="K104" s="762"/>
      <c r="L104" s="762"/>
      <c r="M104" s="762"/>
      <c r="N104" s="762"/>
      <c r="O104" s="762"/>
      <c r="P104" s="762"/>
      <c r="Q104" s="762"/>
      <c r="R104" s="762"/>
      <c r="S104" s="762"/>
      <c r="T104" s="762"/>
      <c r="U104" s="762"/>
      <c r="V104" s="762"/>
      <c r="W104" s="762"/>
      <c r="X104" s="762"/>
      <c r="Y104" s="765"/>
      <c r="Z104" s="765"/>
      <c r="AA104" s="765"/>
      <c r="AB104" s="765"/>
      <c r="AC104" s="425"/>
      <c r="AD104" s="425"/>
      <c r="AE104" s="425"/>
      <c r="AF104" s="425"/>
      <c r="AG104" s="425"/>
      <c r="AH104" s="425"/>
      <c r="AI104" s="425"/>
      <c r="AJ104" s="425"/>
      <c r="AK104" s="425"/>
      <c r="AL104" s="425"/>
      <c r="AM104" s="306"/>
    </row>
    <row r="105" spans="1:39" ht="15.5" outlineLevel="1">
      <c r="A105" s="518">
        <v>21</v>
      </c>
      <c r="B105" s="516" t="s">
        <v>113</v>
      </c>
      <c r="C105" s="762" t="s">
        <v>586</v>
      </c>
      <c r="D105" s="295"/>
      <c r="E105" s="295"/>
      <c r="F105" s="295"/>
      <c r="G105" s="295">
        <v>154373</v>
      </c>
      <c r="H105" s="295"/>
      <c r="I105" s="295"/>
      <c r="J105" s="295"/>
      <c r="K105" s="295"/>
      <c r="L105" s="295"/>
      <c r="M105" s="295"/>
      <c r="N105" s="762"/>
      <c r="O105" s="295"/>
      <c r="P105" s="295"/>
      <c r="Q105" s="295"/>
      <c r="R105" s="295">
        <v>10</v>
      </c>
      <c r="S105" s="295"/>
      <c r="T105" s="295"/>
      <c r="U105" s="295"/>
      <c r="V105" s="295"/>
      <c r="W105" s="295"/>
      <c r="X105" s="295"/>
      <c r="Y105" s="784">
        <v>1</v>
      </c>
      <c r="Z105" s="784"/>
      <c r="AA105" s="784"/>
      <c r="AB105" s="784"/>
      <c r="AC105" s="410"/>
      <c r="AD105" s="410"/>
      <c r="AE105" s="410"/>
      <c r="AF105" s="410"/>
      <c r="AG105" s="410"/>
      <c r="AH105" s="410"/>
      <c r="AI105" s="410"/>
      <c r="AJ105" s="410"/>
      <c r="AK105" s="410"/>
      <c r="AL105" s="410"/>
      <c r="AM105" s="296">
        <f>SUM(Y105:AL105)</f>
        <v>1</v>
      </c>
    </row>
    <row r="106" spans="1:39" ht="15.5" outlineLevel="1">
      <c r="B106" s="294" t="s">
        <v>267</v>
      </c>
      <c r="C106" s="762" t="s">
        <v>579</v>
      </c>
      <c r="D106" s="295"/>
      <c r="E106" s="295"/>
      <c r="F106" s="295"/>
      <c r="G106" s="295">
        <v>56781</v>
      </c>
      <c r="H106" s="295"/>
      <c r="I106" s="295"/>
      <c r="J106" s="295"/>
      <c r="K106" s="295"/>
      <c r="L106" s="295"/>
      <c r="M106" s="295"/>
      <c r="N106" s="762"/>
      <c r="O106" s="295"/>
      <c r="P106" s="295"/>
      <c r="Q106" s="295"/>
      <c r="R106" s="295">
        <v>4</v>
      </c>
      <c r="S106" s="295"/>
      <c r="T106" s="295"/>
      <c r="U106" s="295"/>
      <c r="V106" s="295"/>
      <c r="W106" s="295"/>
      <c r="X106" s="295"/>
      <c r="Y106" s="786">
        <v>1</v>
      </c>
      <c r="Z106" s="786">
        <v>0</v>
      </c>
      <c r="AA106" s="786">
        <v>0</v>
      </c>
      <c r="AB106" s="786">
        <v>0</v>
      </c>
      <c r="AC106" s="411">
        <f t="shared" ref="AC106" si="138">AC105</f>
        <v>0</v>
      </c>
      <c r="AD106" s="411">
        <f t="shared" ref="AD106" si="139">AD105</f>
        <v>0</v>
      </c>
      <c r="AE106" s="411">
        <f t="shared" ref="AE106" si="140">AE105</f>
        <v>0</v>
      </c>
      <c r="AF106" s="411">
        <f t="shared" ref="AF106" si="141">AF105</f>
        <v>0</v>
      </c>
      <c r="AG106" s="411">
        <f t="shared" ref="AG106" si="142">AG105</f>
        <v>0</v>
      </c>
      <c r="AH106" s="411">
        <f t="shared" ref="AH106" si="143">AH105</f>
        <v>0</v>
      </c>
      <c r="AI106" s="411">
        <f t="shared" ref="AI106" si="144">AI105</f>
        <v>0</v>
      </c>
      <c r="AJ106" s="411">
        <f t="shared" ref="AJ106" si="145">AJ105</f>
        <v>0</v>
      </c>
      <c r="AK106" s="411">
        <f t="shared" ref="AK106" si="146">AK105</f>
        <v>0</v>
      </c>
      <c r="AL106" s="411">
        <f t="shared" ref="AL106" si="147">AL105</f>
        <v>0</v>
      </c>
      <c r="AM106" s="306"/>
    </row>
    <row r="107" spans="1:39" ht="15.5" outlineLevel="1">
      <c r="B107" s="294"/>
      <c r="C107" s="762"/>
      <c r="D107" s="762"/>
      <c r="E107" s="762"/>
      <c r="F107" s="762"/>
      <c r="G107" s="762"/>
      <c r="H107" s="762"/>
      <c r="I107" s="762"/>
      <c r="J107" s="762"/>
      <c r="K107" s="762"/>
      <c r="L107" s="762"/>
      <c r="M107" s="762"/>
      <c r="N107" s="762"/>
      <c r="O107" s="762"/>
      <c r="P107" s="762"/>
      <c r="Q107" s="762"/>
      <c r="R107" s="762"/>
      <c r="S107" s="762"/>
      <c r="T107" s="762"/>
      <c r="U107" s="762"/>
      <c r="V107" s="762"/>
      <c r="W107" s="762"/>
      <c r="X107" s="762"/>
      <c r="Y107" s="765"/>
      <c r="Z107" s="765"/>
      <c r="AA107" s="765"/>
      <c r="AB107" s="765"/>
      <c r="AC107" s="425"/>
      <c r="AD107" s="425"/>
      <c r="AE107" s="425"/>
      <c r="AF107" s="425"/>
      <c r="AG107" s="425"/>
      <c r="AH107" s="425"/>
      <c r="AI107" s="425"/>
      <c r="AJ107" s="425"/>
      <c r="AK107" s="425"/>
      <c r="AL107" s="425"/>
      <c r="AM107" s="306"/>
    </row>
    <row r="108" spans="1:39" ht="31" outlineLevel="1">
      <c r="A108" s="518">
        <v>22</v>
      </c>
      <c r="B108" s="516" t="s">
        <v>114</v>
      </c>
      <c r="C108" s="762" t="s">
        <v>586</v>
      </c>
      <c r="D108" s="295"/>
      <c r="E108" s="295"/>
      <c r="F108" s="295"/>
      <c r="G108" s="295">
        <v>53511</v>
      </c>
      <c r="H108" s="295"/>
      <c r="I108" s="295"/>
      <c r="J108" s="295"/>
      <c r="K108" s="295"/>
      <c r="L108" s="295"/>
      <c r="M108" s="295"/>
      <c r="N108" s="762"/>
      <c r="O108" s="295"/>
      <c r="P108" s="295"/>
      <c r="Q108" s="295"/>
      <c r="R108" s="295">
        <v>27</v>
      </c>
      <c r="S108" s="295"/>
      <c r="T108" s="295"/>
      <c r="U108" s="295"/>
      <c r="V108" s="295"/>
      <c r="W108" s="295"/>
      <c r="X108" s="295"/>
      <c r="Y108" s="784">
        <v>1</v>
      </c>
      <c r="Z108" s="784"/>
      <c r="AA108" s="784"/>
      <c r="AB108" s="784"/>
      <c r="AC108" s="410"/>
      <c r="AD108" s="410"/>
      <c r="AE108" s="410"/>
      <c r="AF108" s="410"/>
      <c r="AG108" s="410"/>
      <c r="AH108" s="410"/>
      <c r="AI108" s="410"/>
      <c r="AJ108" s="410"/>
      <c r="AK108" s="410"/>
      <c r="AL108" s="410"/>
      <c r="AM108" s="296">
        <f>SUM(Y108:AL108)</f>
        <v>1</v>
      </c>
    </row>
    <row r="109" spans="1:39" ht="15.5" outlineLevel="1">
      <c r="B109" s="294" t="s">
        <v>267</v>
      </c>
      <c r="C109" s="762" t="s">
        <v>579</v>
      </c>
      <c r="D109" s="295"/>
      <c r="E109" s="295"/>
      <c r="F109" s="295"/>
      <c r="G109" s="295">
        <v>8838</v>
      </c>
      <c r="H109" s="295"/>
      <c r="I109" s="295"/>
      <c r="J109" s="295"/>
      <c r="K109" s="295"/>
      <c r="L109" s="295"/>
      <c r="M109" s="295"/>
      <c r="N109" s="762"/>
      <c r="O109" s="295"/>
      <c r="P109" s="295"/>
      <c r="Q109" s="295"/>
      <c r="R109" s="295">
        <v>4</v>
      </c>
      <c r="S109" s="295"/>
      <c r="T109" s="295"/>
      <c r="U109" s="295"/>
      <c r="V109" s="295"/>
      <c r="W109" s="295"/>
      <c r="X109" s="295"/>
      <c r="Y109" s="786">
        <v>1</v>
      </c>
      <c r="Z109" s="786">
        <v>0</v>
      </c>
      <c r="AA109" s="786">
        <v>0</v>
      </c>
      <c r="AB109" s="786">
        <v>0</v>
      </c>
      <c r="AC109" s="411">
        <f t="shared" ref="AC109" si="148">AC108</f>
        <v>0</v>
      </c>
      <c r="AD109" s="411">
        <f t="shared" ref="AD109" si="149">AD108</f>
        <v>0</v>
      </c>
      <c r="AE109" s="411">
        <f t="shared" ref="AE109" si="150">AE108</f>
        <v>0</v>
      </c>
      <c r="AF109" s="411">
        <f t="shared" ref="AF109" si="151">AF108</f>
        <v>0</v>
      </c>
      <c r="AG109" s="411">
        <f t="shared" ref="AG109" si="152">AG108</f>
        <v>0</v>
      </c>
      <c r="AH109" s="411">
        <f t="shared" ref="AH109" si="153">AH108</f>
        <v>0</v>
      </c>
      <c r="AI109" s="411">
        <f t="shared" ref="AI109" si="154">AI108</f>
        <v>0</v>
      </c>
      <c r="AJ109" s="411">
        <f t="shared" ref="AJ109" si="155">AJ108</f>
        <v>0</v>
      </c>
      <c r="AK109" s="411">
        <f t="shared" ref="AK109" si="156">AK108</f>
        <v>0</v>
      </c>
      <c r="AL109" s="411">
        <f t="shared" ref="AL109" si="157">AL108</f>
        <v>0</v>
      </c>
      <c r="AM109" s="306"/>
    </row>
    <row r="110" spans="1:39" ht="15.5" outlineLevel="1">
      <c r="B110" s="294"/>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5"/>
      <c r="Z110" s="765"/>
      <c r="AA110" s="765"/>
      <c r="AB110" s="765"/>
      <c r="AC110" s="425"/>
      <c r="AD110" s="425"/>
      <c r="AE110" s="425"/>
      <c r="AF110" s="425"/>
      <c r="AG110" s="425"/>
      <c r="AH110" s="425"/>
      <c r="AI110" s="425"/>
      <c r="AJ110" s="425"/>
      <c r="AK110" s="425"/>
      <c r="AL110" s="425"/>
      <c r="AM110" s="306"/>
    </row>
    <row r="111" spans="1:39" ht="31" outlineLevel="1">
      <c r="A111" s="518">
        <v>23</v>
      </c>
      <c r="B111" s="516" t="s">
        <v>115</v>
      </c>
      <c r="C111" s="762" t="s">
        <v>586</v>
      </c>
      <c r="D111" s="295"/>
      <c r="E111" s="295"/>
      <c r="F111" s="295"/>
      <c r="G111" s="295"/>
      <c r="H111" s="295"/>
      <c r="I111" s="295"/>
      <c r="J111" s="295"/>
      <c r="K111" s="295"/>
      <c r="L111" s="295"/>
      <c r="M111" s="295"/>
      <c r="N111" s="762"/>
      <c r="O111" s="295"/>
      <c r="P111" s="295"/>
      <c r="Q111" s="295"/>
      <c r="R111" s="295"/>
      <c r="S111" s="295"/>
      <c r="T111" s="295"/>
      <c r="U111" s="295"/>
      <c r="V111" s="295"/>
      <c r="W111" s="295"/>
      <c r="X111" s="295"/>
      <c r="Y111" s="784"/>
      <c r="Z111" s="784"/>
      <c r="AA111" s="784"/>
      <c r="AB111" s="784"/>
      <c r="AC111" s="410"/>
      <c r="AD111" s="410"/>
      <c r="AE111" s="410"/>
      <c r="AF111" s="410"/>
      <c r="AG111" s="410"/>
      <c r="AH111" s="410"/>
      <c r="AI111" s="410"/>
      <c r="AJ111" s="410"/>
      <c r="AK111" s="410"/>
      <c r="AL111" s="410"/>
      <c r="AM111" s="296">
        <f>SUM(Y111:AL111)</f>
        <v>0</v>
      </c>
    </row>
    <row r="112" spans="1:39" ht="15.5" outlineLevel="1">
      <c r="B112" s="294" t="s">
        <v>267</v>
      </c>
      <c r="C112" s="762" t="s">
        <v>579</v>
      </c>
      <c r="D112" s="295"/>
      <c r="E112" s="295"/>
      <c r="F112" s="295"/>
      <c r="G112" s="295"/>
      <c r="H112" s="295"/>
      <c r="I112" s="295"/>
      <c r="J112" s="295"/>
      <c r="K112" s="295"/>
      <c r="L112" s="295"/>
      <c r="M112" s="295"/>
      <c r="N112" s="762"/>
      <c r="O112" s="295"/>
      <c r="P112" s="295"/>
      <c r="Q112" s="295"/>
      <c r="R112" s="295"/>
      <c r="S112" s="295"/>
      <c r="T112" s="295"/>
      <c r="U112" s="295"/>
      <c r="V112" s="295"/>
      <c r="W112" s="295"/>
      <c r="X112" s="295"/>
      <c r="Y112" s="786">
        <v>0</v>
      </c>
      <c r="Z112" s="786">
        <v>0</v>
      </c>
      <c r="AA112" s="786">
        <v>0</v>
      </c>
      <c r="AB112" s="786">
        <v>0</v>
      </c>
      <c r="AC112" s="411">
        <f t="shared" ref="AC112" si="158">AC111</f>
        <v>0</v>
      </c>
      <c r="AD112" s="411">
        <f t="shared" ref="AD112" si="159">AD111</f>
        <v>0</v>
      </c>
      <c r="AE112" s="411">
        <f t="shared" ref="AE112" si="160">AE111</f>
        <v>0</v>
      </c>
      <c r="AF112" s="411">
        <f t="shared" ref="AF112" si="161">AF111</f>
        <v>0</v>
      </c>
      <c r="AG112" s="411">
        <f t="shared" ref="AG112" si="162">AG111</f>
        <v>0</v>
      </c>
      <c r="AH112" s="411">
        <f t="shared" ref="AH112" si="163">AH111</f>
        <v>0</v>
      </c>
      <c r="AI112" s="411">
        <f t="shared" ref="AI112" si="164">AI111</f>
        <v>0</v>
      </c>
      <c r="AJ112" s="411">
        <f t="shared" ref="AJ112" si="165">AJ111</f>
        <v>0</v>
      </c>
      <c r="AK112" s="411">
        <f t="shared" ref="AK112" si="166">AK111</f>
        <v>0</v>
      </c>
      <c r="AL112" s="411">
        <f t="shared" ref="AL112" si="167">AL111</f>
        <v>0</v>
      </c>
      <c r="AM112" s="306"/>
    </row>
    <row r="113" spans="1:39" ht="15.5" outlineLevel="1">
      <c r="B113" s="322"/>
      <c r="C113" s="762"/>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5"/>
      <c r="Z113" s="765"/>
      <c r="AA113" s="765"/>
      <c r="AB113" s="765"/>
      <c r="AC113" s="425"/>
      <c r="AD113" s="425"/>
      <c r="AE113" s="425"/>
      <c r="AF113" s="425"/>
      <c r="AG113" s="425"/>
      <c r="AH113" s="425"/>
      <c r="AI113" s="425"/>
      <c r="AJ113" s="425"/>
      <c r="AK113" s="425"/>
      <c r="AL113" s="425"/>
      <c r="AM113" s="306"/>
    </row>
    <row r="114" spans="1:39" ht="15.5" outlineLevel="1">
      <c r="A114" s="518">
        <v>24</v>
      </c>
      <c r="B114" s="516" t="s">
        <v>116</v>
      </c>
      <c r="C114" s="762" t="s">
        <v>586</v>
      </c>
      <c r="D114" s="295"/>
      <c r="E114" s="295"/>
      <c r="F114" s="295"/>
      <c r="G114" s="295"/>
      <c r="H114" s="295"/>
      <c r="I114" s="295"/>
      <c r="J114" s="295"/>
      <c r="K114" s="295"/>
      <c r="L114" s="295"/>
      <c r="M114" s="295"/>
      <c r="N114" s="762"/>
      <c r="O114" s="295"/>
      <c r="P114" s="295"/>
      <c r="Q114" s="295"/>
      <c r="R114" s="295"/>
      <c r="S114" s="295"/>
      <c r="T114" s="295"/>
      <c r="U114" s="295"/>
      <c r="V114" s="295"/>
      <c r="W114" s="295"/>
      <c r="X114" s="295"/>
      <c r="Y114" s="784"/>
      <c r="Z114" s="784"/>
      <c r="AA114" s="784"/>
      <c r="AB114" s="784"/>
      <c r="AC114" s="410"/>
      <c r="AD114" s="410"/>
      <c r="AE114" s="410"/>
      <c r="AF114" s="410"/>
      <c r="AG114" s="410"/>
      <c r="AH114" s="410"/>
      <c r="AI114" s="410"/>
      <c r="AJ114" s="410"/>
      <c r="AK114" s="410"/>
      <c r="AL114" s="410"/>
      <c r="AM114" s="296">
        <f>SUM(Y114:AL114)</f>
        <v>0</v>
      </c>
    </row>
    <row r="115" spans="1:39" ht="15.5" outlineLevel="1">
      <c r="B115" s="294" t="s">
        <v>267</v>
      </c>
      <c r="C115" s="762" t="s">
        <v>579</v>
      </c>
      <c r="D115" s="295"/>
      <c r="E115" s="295"/>
      <c r="F115" s="295"/>
      <c r="G115" s="295"/>
      <c r="H115" s="295"/>
      <c r="I115" s="295"/>
      <c r="J115" s="295"/>
      <c r="K115" s="295"/>
      <c r="L115" s="295"/>
      <c r="M115" s="295"/>
      <c r="N115" s="762"/>
      <c r="O115" s="295"/>
      <c r="P115" s="295"/>
      <c r="Q115" s="295"/>
      <c r="R115" s="295"/>
      <c r="S115" s="295"/>
      <c r="T115" s="295"/>
      <c r="U115" s="295"/>
      <c r="V115" s="295"/>
      <c r="W115" s="295"/>
      <c r="X115" s="295"/>
      <c r="Y115" s="786">
        <v>0</v>
      </c>
      <c r="Z115" s="786">
        <v>0</v>
      </c>
      <c r="AA115" s="786">
        <v>0</v>
      </c>
      <c r="AB115" s="786">
        <v>0</v>
      </c>
      <c r="AC115" s="411">
        <f t="shared" ref="AC115" si="168">AC114</f>
        <v>0</v>
      </c>
      <c r="AD115" s="411">
        <f t="shared" ref="AD115" si="169">AD114</f>
        <v>0</v>
      </c>
      <c r="AE115" s="411">
        <f t="shared" ref="AE115" si="170">AE114</f>
        <v>0</v>
      </c>
      <c r="AF115" s="411">
        <f t="shared" ref="AF115" si="171">AF114</f>
        <v>0</v>
      </c>
      <c r="AG115" s="411">
        <f t="shared" ref="AG115" si="172">AG114</f>
        <v>0</v>
      </c>
      <c r="AH115" s="411">
        <f t="shared" ref="AH115" si="173">AH114</f>
        <v>0</v>
      </c>
      <c r="AI115" s="411">
        <f t="shared" ref="AI115" si="174">AI114</f>
        <v>0</v>
      </c>
      <c r="AJ115" s="411">
        <f t="shared" ref="AJ115" si="175">AJ114</f>
        <v>0</v>
      </c>
      <c r="AK115" s="411">
        <f t="shared" ref="AK115" si="176">AK114</f>
        <v>0</v>
      </c>
      <c r="AL115" s="411">
        <f t="shared" ref="AL115" si="177">AL114</f>
        <v>0</v>
      </c>
      <c r="AM115" s="306"/>
    </row>
    <row r="116" spans="1:39" ht="15.5" outlineLevel="1">
      <c r="B116" s="294"/>
      <c r="C116" s="762"/>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5"/>
      <c r="Z116" s="765"/>
      <c r="AA116" s="765"/>
      <c r="AB116" s="765"/>
      <c r="AC116" s="425"/>
      <c r="AD116" s="425"/>
      <c r="AE116" s="425"/>
      <c r="AF116" s="425"/>
      <c r="AG116" s="425"/>
      <c r="AH116" s="425"/>
      <c r="AI116" s="425"/>
      <c r="AJ116" s="425"/>
      <c r="AK116" s="425"/>
      <c r="AL116" s="425"/>
      <c r="AM116" s="306"/>
    </row>
    <row r="117" spans="1:39" ht="15.5" outlineLevel="1">
      <c r="B117" s="288" t="s">
        <v>499</v>
      </c>
      <c r="C117" s="762"/>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765"/>
      <c r="Z117" s="765"/>
      <c r="AA117" s="765"/>
      <c r="AB117" s="765"/>
      <c r="AC117" s="425"/>
      <c r="AD117" s="425"/>
      <c r="AE117" s="425"/>
      <c r="AF117" s="425"/>
      <c r="AG117" s="425"/>
      <c r="AH117" s="425"/>
      <c r="AI117" s="425"/>
      <c r="AJ117" s="425"/>
      <c r="AK117" s="425"/>
      <c r="AL117" s="425"/>
      <c r="AM117" s="306"/>
    </row>
    <row r="118" spans="1:39" ht="15.5" outlineLevel="1">
      <c r="A118" s="518">
        <v>25</v>
      </c>
      <c r="B118" s="516" t="s">
        <v>117</v>
      </c>
      <c r="C118" s="762" t="s">
        <v>586</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799"/>
      <c r="Z118" s="784"/>
      <c r="AA118" s="784"/>
      <c r="AB118" s="784"/>
      <c r="AC118" s="410"/>
      <c r="AD118" s="410"/>
      <c r="AE118" s="410"/>
      <c r="AF118" s="415"/>
      <c r="AG118" s="415"/>
      <c r="AH118" s="415"/>
      <c r="AI118" s="415"/>
      <c r="AJ118" s="415"/>
      <c r="AK118" s="415"/>
      <c r="AL118" s="415"/>
      <c r="AM118" s="296">
        <f>SUM(Y118:AL118)</f>
        <v>0</v>
      </c>
    </row>
    <row r="119" spans="1:39" ht="15.5" outlineLevel="1">
      <c r="B119" s="294" t="s">
        <v>267</v>
      </c>
      <c r="C119" s="762" t="s">
        <v>579</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786">
        <v>0</v>
      </c>
      <c r="Z119" s="786">
        <v>0</v>
      </c>
      <c r="AA119" s="786">
        <v>0</v>
      </c>
      <c r="AB119" s="786">
        <v>0</v>
      </c>
      <c r="AC119" s="411">
        <f t="shared" ref="AC119" si="178">AC118</f>
        <v>0</v>
      </c>
      <c r="AD119" s="411">
        <f t="shared" ref="AD119" si="179">AD118</f>
        <v>0</v>
      </c>
      <c r="AE119" s="411">
        <f t="shared" ref="AE119" si="180">AE118</f>
        <v>0</v>
      </c>
      <c r="AF119" s="411">
        <f t="shared" ref="AF119" si="181">AF118</f>
        <v>0</v>
      </c>
      <c r="AG119" s="411">
        <f t="shared" ref="AG119" si="182">AG118</f>
        <v>0</v>
      </c>
      <c r="AH119" s="411">
        <f t="shared" ref="AH119" si="183">AH118</f>
        <v>0</v>
      </c>
      <c r="AI119" s="411">
        <f t="shared" ref="AI119" si="184">AI118</f>
        <v>0</v>
      </c>
      <c r="AJ119" s="411">
        <f t="shared" ref="AJ119" si="185">AJ118</f>
        <v>0</v>
      </c>
      <c r="AK119" s="411">
        <f t="shared" ref="AK119" si="186">AK118</f>
        <v>0</v>
      </c>
      <c r="AL119" s="411">
        <f t="shared" ref="AL119" si="187">AL118</f>
        <v>0</v>
      </c>
      <c r="AM119" s="306"/>
    </row>
    <row r="120" spans="1:39" ht="15.5" outlineLevel="1">
      <c r="B120" s="294"/>
      <c r="C120" s="762"/>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5"/>
      <c r="Z120" s="765"/>
      <c r="AA120" s="765"/>
      <c r="AB120" s="765"/>
      <c r="AC120" s="425"/>
      <c r="AD120" s="425"/>
      <c r="AE120" s="425"/>
      <c r="AF120" s="425"/>
      <c r="AG120" s="425"/>
      <c r="AH120" s="425"/>
      <c r="AI120" s="425"/>
      <c r="AJ120" s="425"/>
      <c r="AK120" s="425"/>
      <c r="AL120" s="425"/>
      <c r="AM120" s="306"/>
    </row>
    <row r="121" spans="1:39" ht="15.5" outlineLevel="1">
      <c r="A121" s="518">
        <v>26</v>
      </c>
      <c r="B121" s="516" t="s">
        <v>118</v>
      </c>
      <c r="C121" s="762" t="s">
        <v>586</v>
      </c>
      <c r="D121" s="295"/>
      <c r="E121" s="295"/>
      <c r="F121" s="295"/>
      <c r="G121" s="295">
        <v>0</v>
      </c>
      <c r="H121" s="295"/>
      <c r="I121" s="295"/>
      <c r="J121" s="295"/>
      <c r="K121" s="295"/>
      <c r="L121" s="295"/>
      <c r="M121" s="295"/>
      <c r="N121" s="295">
        <v>12</v>
      </c>
      <c r="O121" s="295"/>
      <c r="P121" s="295"/>
      <c r="Q121" s="295"/>
      <c r="R121" s="295">
        <v>0</v>
      </c>
      <c r="S121" s="295"/>
      <c r="T121" s="295"/>
      <c r="U121" s="295"/>
      <c r="V121" s="295"/>
      <c r="W121" s="295"/>
      <c r="X121" s="295"/>
      <c r="Y121" s="799"/>
      <c r="Z121" s="799">
        <v>0.3</v>
      </c>
      <c r="AA121" s="799">
        <v>0.65</v>
      </c>
      <c r="AB121" s="799">
        <v>0.05</v>
      </c>
      <c r="AC121" s="529"/>
      <c r="AD121" s="410"/>
      <c r="AE121" s="410"/>
      <c r="AF121" s="415"/>
      <c r="AG121" s="415"/>
      <c r="AH121" s="415"/>
      <c r="AI121" s="415"/>
      <c r="AJ121" s="415"/>
      <c r="AK121" s="415"/>
      <c r="AL121" s="415"/>
      <c r="AM121" s="296">
        <f>SUM(Y121:AL121)</f>
        <v>1</v>
      </c>
    </row>
    <row r="122" spans="1:39" ht="15.5" outlineLevel="1">
      <c r="B122" s="294" t="s">
        <v>267</v>
      </c>
      <c r="C122" s="762" t="s">
        <v>579</v>
      </c>
      <c r="D122" s="295"/>
      <c r="E122" s="295"/>
      <c r="F122" s="295"/>
      <c r="G122" s="295">
        <v>112828</v>
      </c>
      <c r="H122" s="295"/>
      <c r="I122" s="295"/>
      <c r="J122" s="295"/>
      <c r="K122" s="295"/>
      <c r="L122" s="295"/>
      <c r="M122" s="295"/>
      <c r="N122" s="295">
        <f>N121</f>
        <v>12</v>
      </c>
      <c r="O122" s="295"/>
      <c r="P122" s="295"/>
      <c r="Q122" s="295"/>
      <c r="R122" s="295">
        <v>21</v>
      </c>
      <c r="S122" s="295"/>
      <c r="T122" s="295"/>
      <c r="U122" s="295"/>
      <c r="V122" s="295"/>
      <c r="W122" s="295"/>
      <c r="X122" s="295"/>
      <c r="Y122" s="786">
        <v>0</v>
      </c>
      <c r="Z122" s="786">
        <v>0.3</v>
      </c>
      <c r="AA122" s="786">
        <v>0.65</v>
      </c>
      <c r="AB122" s="786">
        <v>0.05</v>
      </c>
      <c r="AC122" s="411">
        <f t="shared" ref="AC122" si="188">AC121</f>
        <v>0</v>
      </c>
      <c r="AD122" s="411">
        <f t="shared" ref="AD122" si="189">AD121</f>
        <v>0</v>
      </c>
      <c r="AE122" s="411">
        <f t="shared" ref="AE122" si="190">AE121</f>
        <v>0</v>
      </c>
      <c r="AF122" s="411">
        <f t="shared" ref="AF122" si="191">AF121</f>
        <v>0</v>
      </c>
      <c r="AG122" s="411">
        <f t="shared" ref="AG122" si="192">AG121</f>
        <v>0</v>
      </c>
      <c r="AH122" s="411">
        <f t="shared" ref="AH122" si="193">AH121</f>
        <v>0</v>
      </c>
      <c r="AI122" s="411">
        <f t="shared" ref="AI122" si="194">AI121</f>
        <v>0</v>
      </c>
      <c r="AJ122" s="411">
        <f t="shared" ref="AJ122" si="195">AJ121</f>
        <v>0</v>
      </c>
      <c r="AK122" s="411">
        <f t="shared" ref="AK122" si="196">AK121</f>
        <v>0</v>
      </c>
      <c r="AL122" s="411">
        <f t="shared" ref="AL122" si="197">AL121</f>
        <v>0</v>
      </c>
      <c r="AM122" s="306"/>
    </row>
    <row r="123" spans="1:39" ht="15.5" outlineLevel="1">
      <c r="B123" s="294"/>
      <c r="C123" s="762"/>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5"/>
      <c r="Z123" s="765"/>
      <c r="AA123" s="765"/>
      <c r="AB123" s="765"/>
      <c r="AC123" s="425"/>
      <c r="AD123" s="425"/>
      <c r="AE123" s="425"/>
      <c r="AF123" s="425"/>
      <c r="AG123" s="425"/>
      <c r="AH123" s="425"/>
      <c r="AI123" s="425"/>
      <c r="AJ123" s="425"/>
      <c r="AK123" s="425"/>
      <c r="AL123" s="425"/>
      <c r="AM123" s="306"/>
    </row>
    <row r="124" spans="1:39" ht="31" outlineLevel="1">
      <c r="A124" s="518">
        <v>27</v>
      </c>
      <c r="B124" s="516" t="s">
        <v>119</v>
      </c>
      <c r="C124" s="762" t="s">
        <v>586</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799"/>
      <c r="Z124" s="784"/>
      <c r="AA124" s="784"/>
      <c r="AB124" s="784"/>
      <c r="AC124" s="410"/>
      <c r="AD124" s="410"/>
      <c r="AE124" s="410"/>
      <c r="AF124" s="415"/>
      <c r="AG124" s="415"/>
      <c r="AH124" s="415"/>
      <c r="AI124" s="415"/>
      <c r="AJ124" s="415"/>
      <c r="AK124" s="415"/>
      <c r="AL124" s="415"/>
      <c r="AM124" s="296">
        <f>SUM(Y124:AL124)</f>
        <v>0</v>
      </c>
    </row>
    <row r="125" spans="1:39" ht="15.5" outlineLevel="1">
      <c r="B125" s="294" t="s">
        <v>267</v>
      </c>
      <c r="C125" s="762" t="s">
        <v>579</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786">
        <v>0</v>
      </c>
      <c r="Z125" s="786">
        <v>0</v>
      </c>
      <c r="AA125" s="786">
        <v>0</v>
      </c>
      <c r="AB125" s="786">
        <v>0</v>
      </c>
      <c r="AC125" s="411">
        <f t="shared" ref="AC125" si="198">AC124</f>
        <v>0</v>
      </c>
      <c r="AD125" s="411">
        <f t="shared" ref="AD125" si="199">AD124</f>
        <v>0</v>
      </c>
      <c r="AE125" s="411">
        <f t="shared" ref="AE125" si="200">AE124</f>
        <v>0</v>
      </c>
      <c r="AF125" s="411">
        <f t="shared" ref="AF125" si="201">AF124</f>
        <v>0</v>
      </c>
      <c r="AG125" s="411">
        <f t="shared" ref="AG125" si="202">AG124</f>
        <v>0</v>
      </c>
      <c r="AH125" s="411">
        <f t="shared" ref="AH125" si="203">AH124</f>
        <v>0</v>
      </c>
      <c r="AI125" s="411">
        <f t="shared" ref="AI125" si="204">AI124</f>
        <v>0</v>
      </c>
      <c r="AJ125" s="411">
        <f t="shared" ref="AJ125" si="205">AJ124</f>
        <v>0</v>
      </c>
      <c r="AK125" s="411">
        <f t="shared" ref="AK125" si="206">AK124</f>
        <v>0</v>
      </c>
      <c r="AL125" s="411">
        <f t="shared" ref="AL125" si="207">AL124</f>
        <v>0</v>
      </c>
      <c r="AM125" s="306"/>
    </row>
    <row r="126" spans="1:39" ht="15.5" outlineLevel="1">
      <c r="B126" s="294"/>
      <c r="C126" s="762"/>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5"/>
      <c r="Z126" s="765"/>
      <c r="AA126" s="765"/>
      <c r="AB126" s="765"/>
      <c r="AC126" s="425"/>
      <c r="AD126" s="425"/>
      <c r="AE126" s="425"/>
      <c r="AF126" s="425"/>
      <c r="AG126" s="425"/>
      <c r="AH126" s="425"/>
      <c r="AI126" s="425"/>
      <c r="AJ126" s="425"/>
      <c r="AK126" s="425"/>
      <c r="AL126" s="425"/>
      <c r="AM126" s="306"/>
    </row>
    <row r="127" spans="1:39" ht="31" outlineLevel="1">
      <c r="A127" s="518">
        <v>28</v>
      </c>
      <c r="B127" s="516" t="s">
        <v>120</v>
      </c>
      <c r="C127" s="762" t="s">
        <v>586</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799"/>
      <c r="Z127" s="784"/>
      <c r="AA127" s="784"/>
      <c r="AB127" s="784"/>
      <c r="AC127" s="410"/>
      <c r="AD127" s="410"/>
      <c r="AE127" s="410"/>
      <c r="AF127" s="415"/>
      <c r="AG127" s="415"/>
      <c r="AH127" s="415"/>
      <c r="AI127" s="415"/>
      <c r="AJ127" s="415"/>
      <c r="AK127" s="415"/>
      <c r="AL127" s="415"/>
      <c r="AM127" s="296">
        <f>SUM(Y127:AL127)</f>
        <v>0</v>
      </c>
    </row>
    <row r="128" spans="1:39" ht="15.5" outlineLevel="1">
      <c r="B128" s="294" t="s">
        <v>267</v>
      </c>
      <c r="C128" s="762" t="s">
        <v>579</v>
      </c>
      <c r="D128" s="295"/>
      <c r="E128" s="295"/>
      <c r="F128" s="295"/>
      <c r="G128" s="295"/>
      <c r="H128" s="295"/>
      <c r="I128" s="295"/>
      <c r="J128" s="295"/>
      <c r="K128" s="295"/>
      <c r="L128" s="295"/>
      <c r="M128" s="295"/>
      <c r="N128" s="295">
        <v>12</v>
      </c>
      <c r="O128" s="295"/>
      <c r="P128" s="295"/>
      <c r="Q128" s="295"/>
      <c r="R128" s="295"/>
      <c r="S128" s="295"/>
      <c r="T128" s="295"/>
      <c r="U128" s="295"/>
      <c r="V128" s="295"/>
      <c r="W128" s="295"/>
      <c r="X128" s="295"/>
      <c r="Y128" s="786">
        <v>0</v>
      </c>
      <c r="Z128" s="786">
        <v>0</v>
      </c>
      <c r="AA128" s="786">
        <v>0</v>
      </c>
      <c r="AB128" s="786">
        <v>0</v>
      </c>
      <c r="AC128" s="411">
        <f t="shared" ref="AC128" si="208">AC127</f>
        <v>0</v>
      </c>
      <c r="AD128" s="411">
        <f t="shared" ref="AD128" si="209">AD127</f>
        <v>0</v>
      </c>
      <c r="AE128" s="411">
        <f t="shared" ref="AE128" si="210">AE127</f>
        <v>0</v>
      </c>
      <c r="AF128" s="411">
        <f t="shared" ref="AF128" si="211">AF127</f>
        <v>0</v>
      </c>
      <c r="AG128" s="411">
        <f t="shared" ref="AG128" si="212">AG127</f>
        <v>0</v>
      </c>
      <c r="AH128" s="411">
        <f t="shared" ref="AH128" si="213">AH127</f>
        <v>0</v>
      </c>
      <c r="AI128" s="411">
        <f t="shared" ref="AI128" si="214">AI127</f>
        <v>0</v>
      </c>
      <c r="AJ128" s="411">
        <f t="shared" ref="AJ128" si="215">AJ127</f>
        <v>0</v>
      </c>
      <c r="AK128" s="411">
        <f t="shared" ref="AK128" si="216">AK127</f>
        <v>0</v>
      </c>
      <c r="AL128" s="411">
        <f t="shared" ref="AL128" si="217">AL127</f>
        <v>0</v>
      </c>
      <c r="AM128" s="306"/>
    </row>
    <row r="129" spans="1:39" ht="15.5" outlineLevel="1">
      <c r="B129" s="294"/>
      <c r="C129" s="762"/>
      <c r="D129" s="762"/>
      <c r="E129" s="762"/>
      <c r="F129" s="762"/>
      <c r="G129" s="762"/>
      <c r="H129" s="762"/>
      <c r="I129" s="762"/>
      <c r="J129" s="762"/>
      <c r="K129" s="762"/>
      <c r="L129" s="762"/>
      <c r="M129" s="762"/>
      <c r="N129" s="762"/>
      <c r="O129" s="762"/>
      <c r="P129" s="762"/>
      <c r="Q129" s="762"/>
      <c r="R129" s="762"/>
      <c r="S129" s="762"/>
      <c r="T129" s="762"/>
      <c r="U129" s="762"/>
      <c r="V129" s="762"/>
      <c r="W129" s="762"/>
      <c r="X129" s="762"/>
      <c r="Y129" s="765"/>
      <c r="Z129" s="765"/>
      <c r="AA129" s="765"/>
      <c r="AB129" s="765"/>
      <c r="AC129" s="425"/>
      <c r="AD129" s="425"/>
      <c r="AE129" s="425"/>
      <c r="AF129" s="425"/>
      <c r="AG129" s="425"/>
      <c r="AH129" s="425"/>
      <c r="AI129" s="425"/>
      <c r="AJ129" s="425"/>
      <c r="AK129" s="425"/>
      <c r="AL129" s="425"/>
      <c r="AM129" s="306"/>
    </row>
    <row r="130" spans="1:39" ht="31" outlineLevel="1">
      <c r="A130" s="518">
        <v>29</v>
      </c>
      <c r="B130" s="516" t="s">
        <v>121</v>
      </c>
      <c r="C130" s="762" t="s">
        <v>586</v>
      </c>
      <c r="D130" s="295"/>
      <c r="E130" s="295"/>
      <c r="F130" s="295"/>
      <c r="G130" s="295"/>
      <c r="H130" s="295"/>
      <c r="I130" s="295"/>
      <c r="J130" s="295"/>
      <c r="K130" s="295"/>
      <c r="L130" s="295"/>
      <c r="M130" s="295"/>
      <c r="N130" s="295">
        <v>12</v>
      </c>
      <c r="O130" s="295"/>
      <c r="P130" s="295"/>
      <c r="Q130" s="295"/>
      <c r="R130" s="295"/>
      <c r="S130" s="295"/>
      <c r="T130" s="295"/>
      <c r="U130" s="295"/>
      <c r="V130" s="295"/>
      <c r="W130" s="295"/>
      <c r="X130" s="295"/>
      <c r="Y130" s="799"/>
      <c r="Z130" s="784"/>
      <c r="AA130" s="784"/>
      <c r="AB130" s="784"/>
      <c r="AC130" s="410"/>
      <c r="AD130" s="410"/>
      <c r="AE130" s="410"/>
      <c r="AF130" s="415"/>
      <c r="AG130" s="415"/>
      <c r="AH130" s="415"/>
      <c r="AI130" s="415"/>
      <c r="AJ130" s="415"/>
      <c r="AK130" s="415"/>
      <c r="AL130" s="415"/>
      <c r="AM130" s="296">
        <f>SUM(Y130:AL130)</f>
        <v>0</v>
      </c>
    </row>
    <row r="131" spans="1:39" ht="15.5" outlineLevel="1">
      <c r="B131" s="294" t="s">
        <v>267</v>
      </c>
      <c r="C131" s="762" t="s">
        <v>579</v>
      </c>
      <c r="D131" s="295"/>
      <c r="E131" s="295"/>
      <c r="F131" s="295"/>
      <c r="G131" s="295"/>
      <c r="H131" s="295"/>
      <c r="I131" s="295"/>
      <c r="J131" s="295"/>
      <c r="K131" s="295"/>
      <c r="L131" s="295"/>
      <c r="M131" s="295"/>
      <c r="N131" s="295">
        <v>12</v>
      </c>
      <c r="O131" s="295"/>
      <c r="P131" s="295"/>
      <c r="Q131" s="295"/>
      <c r="R131" s="295"/>
      <c r="S131" s="295"/>
      <c r="T131" s="295"/>
      <c r="U131" s="295"/>
      <c r="V131" s="295"/>
      <c r="W131" s="295"/>
      <c r="X131" s="295"/>
      <c r="Y131" s="786">
        <v>0</v>
      </c>
      <c r="Z131" s="786">
        <v>0</v>
      </c>
      <c r="AA131" s="786">
        <v>0</v>
      </c>
      <c r="AB131" s="786">
        <v>0</v>
      </c>
      <c r="AC131" s="411">
        <f t="shared" ref="AC131" si="218">AC130</f>
        <v>0</v>
      </c>
      <c r="AD131" s="411">
        <f t="shared" ref="AD131" si="219">AD130</f>
        <v>0</v>
      </c>
      <c r="AE131" s="411">
        <f t="shared" ref="AE131" si="220">AE130</f>
        <v>0</v>
      </c>
      <c r="AF131" s="411">
        <f t="shared" ref="AF131" si="221">AF130</f>
        <v>0</v>
      </c>
      <c r="AG131" s="411">
        <f t="shared" ref="AG131" si="222">AG130</f>
        <v>0</v>
      </c>
      <c r="AH131" s="411">
        <f t="shared" ref="AH131" si="223">AH130</f>
        <v>0</v>
      </c>
      <c r="AI131" s="411">
        <f t="shared" ref="AI131" si="224">AI130</f>
        <v>0</v>
      </c>
      <c r="AJ131" s="411">
        <f t="shared" ref="AJ131" si="225">AJ130</f>
        <v>0</v>
      </c>
      <c r="AK131" s="411">
        <f t="shared" ref="AK131" si="226">AK130</f>
        <v>0</v>
      </c>
      <c r="AL131" s="411">
        <f t="shared" ref="AL131" si="227">AL130</f>
        <v>0</v>
      </c>
      <c r="AM131" s="306"/>
    </row>
    <row r="132" spans="1:39" ht="15.5" outlineLevel="1">
      <c r="B132" s="294"/>
      <c r="C132" s="762"/>
      <c r="D132" s="762"/>
      <c r="E132" s="762"/>
      <c r="F132" s="762"/>
      <c r="G132" s="762"/>
      <c r="H132" s="762"/>
      <c r="I132" s="762"/>
      <c r="J132" s="762"/>
      <c r="K132" s="762"/>
      <c r="L132" s="762"/>
      <c r="M132" s="762"/>
      <c r="N132" s="762"/>
      <c r="O132" s="762"/>
      <c r="P132" s="762"/>
      <c r="Q132" s="762"/>
      <c r="R132" s="762"/>
      <c r="S132" s="762"/>
      <c r="T132" s="762"/>
      <c r="U132" s="762"/>
      <c r="V132" s="762"/>
      <c r="W132" s="762"/>
      <c r="X132" s="762"/>
      <c r="Y132" s="765"/>
      <c r="Z132" s="765"/>
      <c r="AA132" s="765"/>
      <c r="AB132" s="765"/>
      <c r="AC132" s="425"/>
      <c r="AD132" s="425"/>
      <c r="AE132" s="425"/>
      <c r="AF132" s="425"/>
      <c r="AG132" s="425"/>
      <c r="AH132" s="425"/>
      <c r="AI132" s="425"/>
      <c r="AJ132" s="425"/>
      <c r="AK132" s="425"/>
      <c r="AL132" s="425"/>
      <c r="AM132" s="306"/>
    </row>
    <row r="133" spans="1:39" ht="31" outlineLevel="1">
      <c r="A133" s="518">
        <v>30</v>
      </c>
      <c r="B133" s="516" t="s">
        <v>122</v>
      </c>
      <c r="C133" s="762" t="s">
        <v>586</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799"/>
      <c r="Z133" s="784"/>
      <c r="AA133" s="784"/>
      <c r="AB133" s="784"/>
      <c r="AC133" s="410"/>
      <c r="AD133" s="410"/>
      <c r="AE133" s="410"/>
      <c r="AF133" s="415"/>
      <c r="AG133" s="415"/>
      <c r="AH133" s="415"/>
      <c r="AI133" s="415"/>
      <c r="AJ133" s="415"/>
      <c r="AK133" s="415"/>
      <c r="AL133" s="415"/>
      <c r="AM133" s="296">
        <f>SUM(Y133:AL133)</f>
        <v>0</v>
      </c>
    </row>
    <row r="134" spans="1:39" ht="15.5" outlineLevel="1">
      <c r="B134" s="294" t="s">
        <v>267</v>
      </c>
      <c r="C134" s="762" t="s">
        <v>579</v>
      </c>
      <c r="D134" s="295"/>
      <c r="E134" s="295"/>
      <c r="F134" s="295"/>
      <c r="G134" s="295"/>
      <c r="H134" s="295"/>
      <c r="I134" s="295"/>
      <c r="J134" s="295"/>
      <c r="K134" s="295"/>
      <c r="L134" s="295"/>
      <c r="M134" s="295"/>
      <c r="N134" s="295">
        <v>12</v>
      </c>
      <c r="O134" s="295"/>
      <c r="P134" s="295"/>
      <c r="Q134" s="295"/>
      <c r="R134" s="295"/>
      <c r="S134" s="295"/>
      <c r="T134" s="295"/>
      <c r="U134" s="295"/>
      <c r="V134" s="295"/>
      <c r="W134" s="295"/>
      <c r="X134" s="295"/>
      <c r="Y134" s="786">
        <v>0</v>
      </c>
      <c r="Z134" s="786">
        <v>0</v>
      </c>
      <c r="AA134" s="786">
        <v>0</v>
      </c>
      <c r="AB134" s="786">
        <v>0</v>
      </c>
      <c r="AC134" s="411">
        <f t="shared" ref="AC134" si="228">AC133</f>
        <v>0</v>
      </c>
      <c r="AD134" s="411">
        <f t="shared" ref="AD134" si="229">AD133</f>
        <v>0</v>
      </c>
      <c r="AE134" s="411">
        <f t="shared" ref="AE134" si="230">AE133</f>
        <v>0</v>
      </c>
      <c r="AF134" s="411">
        <f t="shared" ref="AF134" si="231">AF133</f>
        <v>0</v>
      </c>
      <c r="AG134" s="411">
        <f t="shared" ref="AG134" si="232">AG133</f>
        <v>0</v>
      </c>
      <c r="AH134" s="411">
        <f t="shared" ref="AH134" si="233">AH133</f>
        <v>0</v>
      </c>
      <c r="AI134" s="411">
        <f t="shared" ref="AI134" si="234">AI133</f>
        <v>0</v>
      </c>
      <c r="AJ134" s="411">
        <f t="shared" ref="AJ134" si="235">AJ133</f>
        <v>0</v>
      </c>
      <c r="AK134" s="411">
        <f t="shared" ref="AK134" si="236">AK133</f>
        <v>0</v>
      </c>
      <c r="AL134" s="411">
        <f t="shared" ref="AL134" si="237">AL133</f>
        <v>0</v>
      </c>
      <c r="AM134" s="306"/>
    </row>
    <row r="135" spans="1:39" ht="15.5" outlineLevel="1">
      <c r="B135" s="294"/>
      <c r="C135" s="762"/>
      <c r="D135" s="762"/>
      <c r="E135" s="762"/>
      <c r="F135" s="762"/>
      <c r="G135" s="762"/>
      <c r="H135" s="762"/>
      <c r="I135" s="762"/>
      <c r="J135" s="762"/>
      <c r="K135" s="762"/>
      <c r="L135" s="762"/>
      <c r="M135" s="762"/>
      <c r="N135" s="762"/>
      <c r="O135" s="762"/>
      <c r="P135" s="762"/>
      <c r="Q135" s="762"/>
      <c r="R135" s="762"/>
      <c r="S135" s="762"/>
      <c r="T135" s="762"/>
      <c r="U135" s="762"/>
      <c r="V135" s="762"/>
      <c r="W135" s="762"/>
      <c r="X135" s="762"/>
      <c r="Y135" s="765"/>
      <c r="Z135" s="765"/>
      <c r="AA135" s="765"/>
      <c r="AB135" s="765"/>
      <c r="AC135" s="425"/>
      <c r="AD135" s="425"/>
      <c r="AE135" s="425"/>
      <c r="AF135" s="425"/>
      <c r="AG135" s="425"/>
      <c r="AH135" s="425"/>
      <c r="AI135" s="425"/>
      <c r="AJ135" s="425"/>
      <c r="AK135" s="425"/>
      <c r="AL135" s="425"/>
      <c r="AM135" s="306"/>
    </row>
    <row r="136" spans="1:39" ht="31" outlineLevel="1">
      <c r="A136" s="518">
        <v>31</v>
      </c>
      <c r="B136" s="516" t="s">
        <v>123</v>
      </c>
      <c r="C136" s="762" t="s">
        <v>586</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799"/>
      <c r="Z136" s="784"/>
      <c r="AA136" s="784"/>
      <c r="AB136" s="784"/>
      <c r="AC136" s="410"/>
      <c r="AD136" s="410"/>
      <c r="AE136" s="410"/>
      <c r="AF136" s="415"/>
      <c r="AG136" s="415"/>
      <c r="AH136" s="415"/>
      <c r="AI136" s="415"/>
      <c r="AJ136" s="415"/>
      <c r="AK136" s="415"/>
      <c r="AL136" s="415"/>
      <c r="AM136" s="296">
        <f>SUM(Y136:AL136)</f>
        <v>0</v>
      </c>
    </row>
    <row r="137" spans="1:39" ht="15.5" outlineLevel="1">
      <c r="B137" s="294" t="s">
        <v>267</v>
      </c>
      <c r="C137" s="762" t="s">
        <v>579</v>
      </c>
      <c r="D137" s="295"/>
      <c r="E137" s="295"/>
      <c r="F137" s="295"/>
      <c r="G137" s="295"/>
      <c r="H137" s="295"/>
      <c r="I137" s="295"/>
      <c r="J137" s="295"/>
      <c r="K137" s="295"/>
      <c r="L137" s="295"/>
      <c r="M137" s="295"/>
      <c r="N137" s="295">
        <v>12</v>
      </c>
      <c r="O137" s="295"/>
      <c r="P137" s="295"/>
      <c r="Q137" s="295"/>
      <c r="R137" s="295"/>
      <c r="S137" s="295"/>
      <c r="T137" s="295"/>
      <c r="U137" s="295"/>
      <c r="V137" s="295"/>
      <c r="W137" s="295"/>
      <c r="X137" s="295"/>
      <c r="Y137" s="786">
        <v>0</v>
      </c>
      <c r="Z137" s="786">
        <v>0</v>
      </c>
      <c r="AA137" s="786">
        <v>0</v>
      </c>
      <c r="AB137" s="786">
        <v>0</v>
      </c>
      <c r="AC137" s="411">
        <f t="shared" ref="AC137" si="238">AC136</f>
        <v>0</v>
      </c>
      <c r="AD137" s="411">
        <f t="shared" ref="AD137" si="239">AD136</f>
        <v>0</v>
      </c>
      <c r="AE137" s="411">
        <f t="shared" ref="AE137" si="240">AE136</f>
        <v>0</v>
      </c>
      <c r="AF137" s="411">
        <f t="shared" ref="AF137" si="241">AF136</f>
        <v>0</v>
      </c>
      <c r="AG137" s="411">
        <f t="shared" ref="AG137" si="242">AG136</f>
        <v>0</v>
      </c>
      <c r="AH137" s="411">
        <f t="shared" ref="AH137" si="243">AH136</f>
        <v>0</v>
      </c>
      <c r="AI137" s="411">
        <f t="shared" ref="AI137" si="244">AI136</f>
        <v>0</v>
      </c>
      <c r="AJ137" s="411">
        <f t="shared" ref="AJ137" si="245">AJ136</f>
        <v>0</v>
      </c>
      <c r="AK137" s="411">
        <f t="shared" ref="AK137" si="246">AK136</f>
        <v>0</v>
      </c>
      <c r="AL137" s="411">
        <f t="shared" ref="AL137" si="247">AL136</f>
        <v>0</v>
      </c>
      <c r="AM137" s="306"/>
    </row>
    <row r="138" spans="1:39" ht="15.5" outlineLevel="1">
      <c r="B138" s="516"/>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65"/>
      <c r="Z138" s="765"/>
      <c r="AA138" s="765"/>
      <c r="AB138" s="765"/>
      <c r="AC138" s="425"/>
      <c r="AD138" s="425"/>
      <c r="AE138" s="425"/>
      <c r="AF138" s="425"/>
      <c r="AG138" s="425"/>
      <c r="AH138" s="425"/>
      <c r="AI138" s="425"/>
      <c r="AJ138" s="425"/>
      <c r="AK138" s="425"/>
      <c r="AL138" s="425"/>
      <c r="AM138" s="306"/>
    </row>
    <row r="139" spans="1:39" ht="15.75" customHeight="1" outlineLevel="1">
      <c r="A139" s="518">
        <v>32</v>
      </c>
      <c r="B139" s="516" t="s">
        <v>124</v>
      </c>
      <c r="C139" s="762" t="s">
        <v>586</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799"/>
      <c r="Z139" s="784"/>
      <c r="AA139" s="784"/>
      <c r="AB139" s="784"/>
      <c r="AC139" s="410"/>
      <c r="AD139" s="410"/>
      <c r="AE139" s="410"/>
      <c r="AF139" s="415"/>
      <c r="AG139" s="415"/>
      <c r="AH139" s="415"/>
      <c r="AI139" s="415"/>
      <c r="AJ139" s="415"/>
      <c r="AK139" s="415"/>
      <c r="AL139" s="415"/>
      <c r="AM139" s="296">
        <f>SUM(Y139:AL139)</f>
        <v>0</v>
      </c>
    </row>
    <row r="140" spans="1:39" ht="15.5" outlineLevel="1">
      <c r="B140" s="294" t="s">
        <v>267</v>
      </c>
      <c r="C140" s="762" t="s">
        <v>579</v>
      </c>
      <c r="D140" s="295"/>
      <c r="E140" s="295"/>
      <c r="F140" s="295"/>
      <c r="G140" s="295"/>
      <c r="H140" s="295"/>
      <c r="I140" s="295"/>
      <c r="J140" s="295"/>
      <c r="K140" s="295"/>
      <c r="L140" s="295"/>
      <c r="M140" s="295"/>
      <c r="N140" s="295">
        <v>12</v>
      </c>
      <c r="O140" s="295"/>
      <c r="P140" s="295"/>
      <c r="Q140" s="295"/>
      <c r="R140" s="295"/>
      <c r="S140" s="295"/>
      <c r="T140" s="295"/>
      <c r="U140" s="295"/>
      <c r="V140" s="295"/>
      <c r="W140" s="295"/>
      <c r="X140" s="295"/>
      <c r="Y140" s="786">
        <v>0</v>
      </c>
      <c r="Z140" s="786">
        <v>0</v>
      </c>
      <c r="AA140" s="786">
        <v>0</v>
      </c>
      <c r="AB140" s="786">
        <v>0</v>
      </c>
      <c r="AC140" s="411">
        <f t="shared" ref="AC140" si="248">AC139</f>
        <v>0</v>
      </c>
      <c r="AD140" s="411">
        <f t="shared" ref="AD140" si="249">AD139</f>
        <v>0</v>
      </c>
      <c r="AE140" s="411">
        <f t="shared" ref="AE140" si="250">AE139</f>
        <v>0</v>
      </c>
      <c r="AF140" s="411">
        <f t="shared" ref="AF140" si="251">AF139</f>
        <v>0</v>
      </c>
      <c r="AG140" s="411">
        <f t="shared" ref="AG140" si="252">AG139</f>
        <v>0</v>
      </c>
      <c r="AH140" s="411">
        <f t="shared" ref="AH140" si="253">AH139</f>
        <v>0</v>
      </c>
      <c r="AI140" s="411">
        <f t="shared" ref="AI140" si="254">AI139</f>
        <v>0</v>
      </c>
      <c r="AJ140" s="411">
        <f t="shared" ref="AJ140" si="255">AJ139</f>
        <v>0</v>
      </c>
      <c r="AK140" s="411">
        <f t="shared" ref="AK140" si="256">AK139</f>
        <v>0</v>
      </c>
      <c r="AL140" s="411">
        <f t="shared" ref="AL140" si="257">AL139</f>
        <v>0</v>
      </c>
      <c r="AM140" s="306"/>
    </row>
    <row r="141" spans="1:39" ht="15.5" outlineLevel="1">
      <c r="B141" s="516"/>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65"/>
      <c r="Z141" s="765"/>
      <c r="AA141" s="765"/>
      <c r="AB141" s="765"/>
      <c r="AC141" s="425"/>
      <c r="AD141" s="425"/>
      <c r="AE141" s="425"/>
      <c r="AF141" s="425"/>
      <c r="AG141" s="425"/>
      <c r="AH141" s="425"/>
      <c r="AI141" s="425"/>
      <c r="AJ141" s="425"/>
      <c r="AK141" s="425"/>
      <c r="AL141" s="425"/>
      <c r="AM141" s="306"/>
    </row>
    <row r="142" spans="1:39" ht="15.5" outlineLevel="1">
      <c r="B142" s="288" t="s">
        <v>500</v>
      </c>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65"/>
      <c r="Z142" s="765"/>
      <c r="AA142" s="765"/>
      <c r="AB142" s="765"/>
      <c r="AC142" s="425"/>
      <c r="AD142" s="425"/>
      <c r="AE142" s="425"/>
      <c r="AF142" s="425"/>
      <c r="AG142" s="425"/>
      <c r="AH142" s="425"/>
      <c r="AI142" s="425"/>
      <c r="AJ142" s="425"/>
      <c r="AK142" s="425"/>
      <c r="AL142" s="425"/>
      <c r="AM142" s="306"/>
    </row>
    <row r="143" spans="1:39" ht="15.5" outlineLevel="1">
      <c r="A143" s="518">
        <v>33</v>
      </c>
      <c r="B143" s="516" t="s">
        <v>125</v>
      </c>
      <c r="C143" s="762" t="s">
        <v>586</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799"/>
      <c r="Z143" s="784"/>
      <c r="AA143" s="784"/>
      <c r="AB143" s="784"/>
      <c r="AC143" s="410"/>
      <c r="AD143" s="410"/>
      <c r="AE143" s="410"/>
      <c r="AF143" s="415"/>
      <c r="AG143" s="415"/>
      <c r="AH143" s="415"/>
      <c r="AI143" s="415"/>
      <c r="AJ143" s="415"/>
      <c r="AK143" s="415"/>
      <c r="AL143" s="415"/>
      <c r="AM143" s="296">
        <f>SUM(Y143:AL143)</f>
        <v>0</v>
      </c>
    </row>
    <row r="144" spans="1:39" ht="15.5" outlineLevel="1">
      <c r="B144" s="294" t="s">
        <v>267</v>
      </c>
      <c r="C144" s="762" t="s">
        <v>579</v>
      </c>
      <c r="D144" s="295"/>
      <c r="E144" s="295"/>
      <c r="F144" s="295"/>
      <c r="G144" s="295"/>
      <c r="H144" s="295"/>
      <c r="I144" s="295"/>
      <c r="J144" s="295"/>
      <c r="K144" s="295"/>
      <c r="L144" s="295"/>
      <c r="M144" s="295"/>
      <c r="N144" s="295">
        <f>N143</f>
        <v>0</v>
      </c>
      <c r="O144" s="295"/>
      <c r="P144" s="295"/>
      <c r="Q144" s="295"/>
      <c r="R144" s="295" t="s">
        <v>718</v>
      </c>
      <c r="S144" s="295"/>
      <c r="T144" s="295"/>
      <c r="U144" s="295"/>
      <c r="V144" s="295"/>
      <c r="W144" s="295"/>
      <c r="X144" s="295"/>
      <c r="Y144" s="786">
        <v>0</v>
      </c>
      <c r="Z144" s="786">
        <v>0</v>
      </c>
      <c r="AA144" s="786">
        <v>0</v>
      </c>
      <c r="AB144" s="786">
        <v>0</v>
      </c>
      <c r="AC144" s="411">
        <f t="shared" ref="AC144" si="258">AC143</f>
        <v>0</v>
      </c>
      <c r="AD144" s="411">
        <f t="shared" ref="AD144" si="259">AD143</f>
        <v>0</v>
      </c>
      <c r="AE144" s="411">
        <f t="shared" ref="AE144" si="260">AE143</f>
        <v>0</v>
      </c>
      <c r="AF144" s="411">
        <f t="shared" ref="AF144" si="261">AF143</f>
        <v>0</v>
      </c>
      <c r="AG144" s="411">
        <f t="shared" ref="AG144" si="262">AG143</f>
        <v>0</v>
      </c>
      <c r="AH144" s="411">
        <f t="shared" ref="AH144" si="263">AH143</f>
        <v>0</v>
      </c>
      <c r="AI144" s="411">
        <f t="shared" ref="AI144" si="264">AI143</f>
        <v>0</v>
      </c>
      <c r="AJ144" s="411">
        <f t="shared" ref="AJ144" si="265">AJ143</f>
        <v>0</v>
      </c>
      <c r="AK144" s="411">
        <f t="shared" ref="AK144" si="266">AK143</f>
        <v>0</v>
      </c>
      <c r="AL144" s="411">
        <f t="shared" ref="AL144" si="267">AL143</f>
        <v>0</v>
      </c>
      <c r="AM144" s="306"/>
    </row>
    <row r="145" spans="1:39" ht="15.5" outlineLevel="1">
      <c r="B145" s="516"/>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65"/>
      <c r="Z145" s="765"/>
      <c r="AA145" s="765"/>
      <c r="AB145" s="765"/>
      <c r="AC145" s="425"/>
      <c r="AD145" s="425"/>
      <c r="AE145" s="425"/>
      <c r="AF145" s="425"/>
      <c r="AG145" s="425"/>
      <c r="AH145" s="425"/>
      <c r="AI145" s="425"/>
      <c r="AJ145" s="425"/>
      <c r="AK145" s="425"/>
      <c r="AL145" s="425"/>
      <c r="AM145" s="306"/>
    </row>
    <row r="146" spans="1:39" ht="15.5" outlineLevel="1">
      <c r="A146" s="518">
        <v>34</v>
      </c>
      <c r="B146" s="516" t="s">
        <v>126</v>
      </c>
      <c r="C146" s="762" t="s">
        <v>586</v>
      </c>
      <c r="D146" s="295"/>
      <c r="E146" s="295"/>
      <c r="F146" s="295"/>
      <c r="G146" s="295"/>
      <c r="H146" s="295"/>
      <c r="I146" s="295"/>
      <c r="J146" s="295"/>
      <c r="K146" s="295"/>
      <c r="L146" s="295"/>
      <c r="M146" s="295"/>
      <c r="N146" s="295">
        <v>0</v>
      </c>
      <c r="O146" s="295"/>
      <c r="P146" s="295"/>
      <c r="Q146" s="295"/>
      <c r="R146" s="295" t="s">
        <v>718</v>
      </c>
      <c r="S146" s="295"/>
      <c r="T146" s="295"/>
      <c r="U146" s="295"/>
      <c r="V146" s="295"/>
      <c r="W146" s="295"/>
      <c r="X146" s="295"/>
      <c r="Y146" s="799"/>
      <c r="Z146" s="784"/>
      <c r="AA146" s="784"/>
      <c r="AB146" s="784"/>
      <c r="AC146" s="410"/>
      <c r="AD146" s="410"/>
      <c r="AE146" s="410"/>
      <c r="AF146" s="415"/>
      <c r="AG146" s="415"/>
      <c r="AH146" s="415"/>
      <c r="AI146" s="415"/>
      <c r="AJ146" s="415"/>
      <c r="AK146" s="415"/>
      <c r="AL146" s="415"/>
      <c r="AM146" s="296">
        <f>SUM(Y146:AL146)</f>
        <v>0</v>
      </c>
    </row>
    <row r="147" spans="1:39" ht="15.5" outlineLevel="1">
      <c r="B147" s="294" t="s">
        <v>267</v>
      </c>
      <c r="C147" s="762" t="s">
        <v>579</v>
      </c>
      <c r="D147" s="295"/>
      <c r="E147" s="295"/>
      <c r="F147" s="295"/>
      <c r="G147" s="295"/>
      <c r="H147" s="295"/>
      <c r="I147" s="295"/>
      <c r="J147" s="295"/>
      <c r="K147" s="295"/>
      <c r="L147" s="295"/>
      <c r="M147" s="295"/>
      <c r="N147" s="295">
        <f>N146</f>
        <v>0</v>
      </c>
      <c r="O147" s="295"/>
      <c r="P147" s="295"/>
      <c r="Q147" s="295"/>
      <c r="R147" s="295" t="s">
        <v>718</v>
      </c>
      <c r="S147" s="295"/>
      <c r="T147" s="295"/>
      <c r="U147" s="295"/>
      <c r="V147" s="295"/>
      <c r="W147" s="295"/>
      <c r="X147" s="295"/>
      <c r="Y147" s="786">
        <v>0</v>
      </c>
      <c r="Z147" s="786">
        <v>0</v>
      </c>
      <c r="AA147" s="786">
        <v>0</v>
      </c>
      <c r="AB147" s="786">
        <v>0</v>
      </c>
      <c r="AC147" s="411">
        <f t="shared" ref="AC147" si="268">AC146</f>
        <v>0</v>
      </c>
      <c r="AD147" s="411">
        <f t="shared" ref="AD147" si="269">AD146</f>
        <v>0</v>
      </c>
      <c r="AE147" s="411">
        <f t="shared" ref="AE147" si="270">AE146</f>
        <v>0</v>
      </c>
      <c r="AF147" s="411">
        <f t="shared" ref="AF147" si="271">AF146</f>
        <v>0</v>
      </c>
      <c r="AG147" s="411">
        <f t="shared" ref="AG147" si="272">AG146</f>
        <v>0</v>
      </c>
      <c r="AH147" s="411">
        <f t="shared" ref="AH147" si="273">AH146</f>
        <v>0</v>
      </c>
      <c r="AI147" s="411">
        <f t="shared" ref="AI147" si="274">AI146</f>
        <v>0</v>
      </c>
      <c r="AJ147" s="411">
        <f t="shared" ref="AJ147" si="275">AJ146</f>
        <v>0</v>
      </c>
      <c r="AK147" s="411">
        <f t="shared" ref="AK147" si="276">AK146</f>
        <v>0</v>
      </c>
      <c r="AL147" s="411">
        <f t="shared" ref="AL147" si="277">AL146</f>
        <v>0</v>
      </c>
      <c r="AM147" s="306"/>
    </row>
    <row r="148" spans="1:39" ht="15.5" outlineLevel="1">
      <c r="B148" s="516"/>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65"/>
      <c r="Z148" s="765"/>
      <c r="AA148" s="765"/>
      <c r="AB148" s="765"/>
      <c r="AC148" s="425"/>
      <c r="AD148" s="425"/>
      <c r="AE148" s="425"/>
      <c r="AF148" s="425"/>
      <c r="AG148" s="425"/>
      <c r="AH148" s="425"/>
      <c r="AI148" s="425"/>
      <c r="AJ148" s="425"/>
      <c r="AK148" s="425"/>
      <c r="AL148" s="425"/>
      <c r="AM148" s="306"/>
    </row>
    <row r="149" spans="1:39" ht="15.5" outlineLevel="1">
      <c r="A149" s="518">
        <v>35</v>
      </c>
      <c r="B149" s="516" t="s">
        <v>127</v>
      </c>
      <c r="C149" s="762" t="s">
        <v>586</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799"/>
      <c r="Z149" s="784"/>
      <c r="AA149" s="784"/>
      <c r="AB149" s="784"/>
      <c r="AC149" s="410"/>
      <c r="AD149" s="410"/>
      <c r="AE149" s="410"/>
      <c r="AF149" s="415"/>
      <c r="AG149" s="415"/>
      <c r="AH149" s="415"/>
      <c r="AI149" s="415"/>
      <c r="AJ149" s="415"/>
      <c r="AK149" s="415"/>
      <c r="AL149" s="415"/>
      <c r="AM149" s="296">
        <f>SUM(Y149:AL149)</f>
        <v>0</v>
      </c>
    </row>
    <row r="150" spans="1:39" ht="15.5" outlineLevel="1">
      <c r="B150" s="294" t="s">
        <v>267</v>
      </c>
      <c r="C150" s="762" t="s">
        <v>579</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786">
        <v>0</v>
      </c>
      <c r="Z150" s="786">
        <v>0</v>
      </c>
      <c r="AA150" s="786">
        <v>0</v>
      </c>
      <c r="AB150" s="786">
        <v>0</v>
      </c>
      <c r="AC150" s="411">
        <f t="shared" ref="AC150" si="278">AC149</f>
        <v>0</v>
      </c>
      <c r="AD150" s="411">
        <f t="shared" ref="AD150" si="279">AD149</f>
        <v>0</v>
      </c>
      <c r="AE150" s="411">
        <f t="shared" ref="AE150" si="280">AE149</f>
        <v>0</v>
      </c>
      <c r="AF150" s="411">
        <f t="shared" ref="AF150" si="281">AF149</f>
        <v>0</v>
      </c>
      <c r="AG150" s="411">
        <f t="shared" ref="AG150" si="282">AG149</f>
        <v>0</v>
      </c>
      <c r="AH150" s="411">
        <f t="shared" ref="AH150" si="283">AH149</f>
        <v>0</v>
      </c>
      <c r="AI150" s="411">
        <f t="shared" ref="AI150" si="284">AI149</f>
        <v>0</v>
      </c>
      <c r="AJ150" s="411">
        <f t="shared" ref="AJ150" si="285">AJ149</f>
        <v>0</v>
      </c>
      <c r="AK150" s="411">
        <f t="shared" ref="AK150" si="286">AK149</f>
        <v>0</v>
      </c>
      <c r="AL150" s="411">
        <f t="shared" ref="AL150" si="287">AL149</f>
        <v>0</v>
      </c>
      <c r="AM150" s="306"/>
    </row>
    <row r="151" spans="1:39" ht="15.5" outlineLevel="1">
      <c r="B151" s="294"/>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65"/>
      <c r="Z151" s="765"/>
      <c r="AA151" s="765"/>
      <c r="AB151" s="765"/>
      <c r="AC151" s="425"/>
      <c r="AD151" s="425"/>
      <c r="AE151" s="425"/>
      <c r="AF151" s="425"/>
      <c r="AG151" s="425"/>
      <c r="AH151" s="425"/>
      <c r="AI151" s="425"/>
      <c r="AJ151" s="425"/>
      <c r="AK151" s="425"/>
      <c r="AL151" s="425"/>
      <c r="AM151" s="306"/>
    </row>
    <row r="152" spans="1:39" ht="15.5" outlineLevel="1">
      <c r="B152" s="288" t="s">
        <v>501</v>
      </c>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65"/>
      <c r="Z152" s="765"/>
      <c r="AA152" s="765"/>
      <c r="AB152" s="765"/>
      <c r="AC152" s="425"/>
      <c r="AD152" s="425"/>
      <c r="AE152" s="425"/>
      <c r="AF152" s="425"/>
      <c r="AG152" s="425"/>
      <c r="AH152" s="425"/>
      <c r="AI152" s="425"/>
      <c r="AJ152" s="425"/>
      <c r="AK152" s="425"/>
      <c r="AL152" s="425"/>
      <c r="AM152" s="306"/>
    </row>
    <row r="153" spans="1:39" ht="46.5" outlineLevel="1">
      <c r="A153" s="518">
        <v>36</v>
      </c>
      <c r="B153" s="516" t="s">
        <v>128</v>
      </c>
      <c r="C153" s="762" t="s">
        <v>586</v>
      </c>
      <c r="D153" s="295"/>
      <c r="E153" s="295"/>
      <c r="F153" s="295"/>
      <c r="G153" s="295" t="s">
        <v>718</v>
      </c>
      <c r="H153" s="295"/>
      <c r="I153" s="295"/>
      <c r="J153" s="295"/>
      <c r="K153" s="295"/>
      <c r="L153" s="295"/>
      <c r="M153" s="295"/>
      <c r="N153" s="295">
        <v>0</v>
      </c>
      <c r="O153" s="295"/>
      <c r="P153" s="295"/>
      <c r="Q153" s="295"/>
      <c r="R153" s="295" t="s">
        <v>718</v>
      </c>
      <c r="S153" s="295"/>
      <c r="T153" s="295"/>
      <c r="U153" s="295"/>
      <c r="V153" s="295"/>
      <c r="W153" s="295"/>
      <c r="X153" s="295"/>
      <c r="Y153" s="799"/>
      <c r="Z153" s="784"/>
      <c r="AA153" s="784"/>
      <c r="AB153" s="784"/>
      <c r="AC153" s="410"/>
      <c r="AD153" s="410"/>
      <c r="AE153" s="410"/>
      <c r="AF153" s="415"/>
      <c r="AG153" s="415"/>
      <c r="AH153" s="415"/>
      <c r="AI153" s="415"/>
      <c r="AJ153" s="415"/>
      <c r="AK153" s="415"/>
      <c r="AL153" s="415"/>
      <c r="AM153" s="296">
        <f>SUM(Y153:AL153)</f>
        <v>0</v>
      </c>
    </row>
    <row r="154" spans="1:39" ht="15.5" outlineLevel="1">
      <c r="B154" s="294" t="s">
        <v>267</v>
      </c>
      <c r="C154" s="762" t="s">
        <v>579</v>
      </c>
      <c r="D154" s="295"/>
      <c r="E154" s="295"/>
      <c r="F154" s="295"/>
      <c r="G154" s="295" t="s">
        <v>718</v>
      </c>
      <c r="H154" s="295"/>
      <c r="I154" s="295"/>
      <c r="J154" s="295"/>
      <c r="K154" s="295"/>
      <c r="L154" s="295"/>
      <c r="M154" s="295"/>
      <c r="N154" s="295">
        <f>N153</f>
        <v>0</v>
      </c>
      <c r="O154" s="295"/>
      <c r="P154" s="295"/>
      <c r="Q154" s="295"/>
      <c r="R154" s="295" t="s">
        <v>718</v>
      </c>
      <c r="S154" s="295"/>
      <c r="T154" s="295"/>
      <c r="U154" s="295"/>
      <c r="V154" s="295"/>
      <c r="W154" s="295"/>
      <c r="X154" s="295"/>
      <c r="Y154" s="786">
        <v>0</v>
      </c>
      <c r="Z154" s="786">
        <v>0</v>
      </c>
      <c r="AA154" s="786">
        <v>0</v>
      </c>
      <c r="AB154" s="786">
        <v>0</v>
      </c>
      <c r="AC154" s="411">
        <f t="shared" ref="AC154" si="288">AC153</f>
        <v>0</v>
      </c>
      <c r="AD154" s="411">
        <f t="shared" ref="AD154" si="289">AD153</f>
        <v>0</v>
      </c>
      <c r="AE154" s="411">
        <f t="shared" ref="AE154" si="290">AE153</f>
        <v>0</v>
      </c>
      <c r="AF154" s="411">
        <f t="shared" ref="AF154" si="291">AF153</f>
        <v>0</v>
      </c>
      <c r="AG154" s="411">
        <f t="shared" ref="AG154" si="292">AG153</f>
        <v>0</v>
      </c>
      <c r="AH154" s="411">
        <f t="shared" ref="AH154" si="293">AH153</f>
        <v>0</v>
      </c>
      <c r="AI154" s="411">
        <f t="shared" ref="AI154" si="294">AI153</f>
        <v>0</v>
      </c>
      <c r="AJ154" s="411">
        <f t="shared" ref="AJ154" si="295">AJ153</f>
        <v>0</v>
      </c>
      <c r="AK154" s="411">
        <f t="shared" ref="AK154" si="296">AK153</f>
        <v>0</v>
      </c>
      <c r="AL154" s="411">
        <f t="shared" ref="AL154" si="297">AL153</f>
        <v>0</v>
      </c>
      <c r="AM154" s="306"/>
    </row>
    <row r="155" spans="1:39" ht="15.5" outlineLevel="1">
      <c r="B155" s="516"/>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65"/>
      <c r="Z155" s="765"/>
      <c r="AA155" s="765"/>
      <c r="AB155" s="765"/>
      <c r="AC155" s="425"/>
      <c r="AD155" s="425"/>
      <c r="AE155" s="425"/>
      <c r="AF155" s="425"/>
      <c r="AG155" s="425"/>
      <c r="AH155" s="425"/>
      <c r="AI155" s="425"/>
      <c r="AJ155" s="425"/>
      <c r="AK155" s="425"/>
      <c r="AL155" s="425"/>
      <c r="AM155" s="306"/>
    </row>
    <row r="156" spans="1:39" ht="31" outlineLevel="1">
      <c r="A156" s="518">
        <v>37</v>
      </c>
      <c r="B156" s="516" t="s">
        <v>129</v>
      </c>
      <c r="C156" s="762" t="s">
        <v>586</v>
      </c>
      <c r="D156" s="295"/>
      <c r="E156" s="295"/>
      <c r="F156" s="295"/>
      <c r="G156" s="295" t="s">
        <v>718</v>
      </c>
      <c r="H156" s="295"/>
      <c r="I156" s="295"/>
      <c r="J156" s="295"/>
      <c r="K156" s="295"/>
      <c r="L156" s="295"/>
      <c r="M156" s="295"/>
      <c r="N156" s="295">
        <v>0</v>
      </c>
      <c r="O156" s="295"/>
      <c r="P156" s="295"/>
      <c r="Q156" s="295"/>
      <c r="R156" s="295" t="s">
        <v>718</v>
      </c>
      <c r="S156" s="295"/>
      <c r="T156" s="295"/>
      <c r="U156" s="295"/>
      <c r="V156" s="295"/>
      <c r="W156" s="295"/>
      <c r="X156" s="295"/>
      <c r="Y156" s="799"/>
      <c r="Z156" s="784"/>
      <c r="AA156" s="784"/>
      <c r="AB156" s="784"/>
      <c r="AC156" s="410"/>
      <c r="AD156" s="410"/>
      <c r="AE156" s="410"/>
      <c r="AF156" s="415"/>
      <c r="AG156" s="415"/>
      <c r="AH156" s="415"/>
      <c r="AI156" s="415"/>
      <c r="AJ156" s="415"/>
      <c r="AK156" s="415"/>
      <c r="AL156" s="415"/>
      <c r="AM156" s="296">
        <f>SUM(Y156:AL156)</f>
        <v>0</v>
      </c>
    </row>
    <row r="157" spans="1:39" ht="15.5" outlineLevel="1">
      <c r="B157" s="294" t="s">
        <v>267</v>
      </c>
      <c r="C157" s="762" t="s">
        <v>579</v>
      </c>
      <c r="D157" s="295"/>
      <c r="E157" s="295"/>
      <c r="F157" s="295"/>
      <c r="G157" s="295" t="s">
        <v>718</v>
      </c>
      <c r="H157" s="295"/>
      <c r="I157" s="295"/>
      <c r="J157" s="295"/>
      <c r="K157" s="295"/>
      <c r="L157" s="295"/>
      <c r="M157" s="295"/>
      <c r="N157" s="295">
        <f>N156</f>
        <v>0</v>
      </c>
      <c r="O157" s="295"/>
      <c r="P157" s="295"/>
      <c r="Q157" s="295"/>
      <c r="R157" s="295" t="s">
        <v>718</v>
      </c>
      <c r="S157" s="295"/>
      <c r="T157" s="295"/>
      <c r="U157" s="295"/>
      <c r="V157" s="295"/>
      <c r="W157" s="295"/>
      <c r="X157" s="295"/>
      <c r="Y157" s="786">
        <v>0</v>
      </c>
      <c r="Z157" s="786">
        <v>0</v>
      </c>
      <c r="AA157" s="786">
        <v>0</v>
      </c>
      <c r="AB157" s="786">
        <v>0</v>
      </c>
      <c r="AC157" s="411">
        <f t="shared" ref="AC157" si="298">AC156</f>
        <v>0</v>
      </c>
      <c r="AD157" s="411">
        <f t="shared" ref="AD157" si="299">AD156</f>
        <v>0</v>
      </c>
      <c r="AE157" s="411">
        <f t="shared" ref="AE157" si="300">AE156</f>
        <v>0</v>
      </c>
      <c r="AF157" s="411">
        <f t="shared" ref="AF157" si="301">AF156</f>
        <v>0</v>
      </c>
      <c r="AG157" s="411">
        <f t="shared" ref="AG157" si="302">AG156</f>
        <v>0</v>
      </c>
      <c r="AH157" s="411">
        <f t="shared" ref="AH157" si="303">AH156</f>
        <v>0</v>
      </c>
      <c r="AI157" s="411">
        <f t="shared" ref="AI157" si="304">AI156</f>
        <v>0</v>
      </c>
      <c r="AJ157" s="411">
        <f t="shared" ref="AJ157" si="305">AJ156</f>
        <v>0</v>
      </c>
      <c r="AK157" s="411">
        <f t="shared" ref="AK157" si="306">AK156</f>
        <v>0</v>
      </c>
      <c r="AL157" s="411">
        <f t="shared" ref="AL157" si="307">AL156</f>
        <v>0</v>
      </c>
      <c r="AM157" s="306"/>
    </row>
    <row r="158" spans="1:39" ht="15.5" outlineLevel="1">
      <c r="B158" s="516"/>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65"/>
      <c r="Z158" s="765"/>
      <c r="AA158" s="765"/>
      <c r="AB158" s="765"/>
      <c r="AC158" s="425"/>
      <c r="AD158" s="425"/>
      <c r="AE158" s="425"/>
      <c r="AF158" s="425"/>
      <c r="AG158" s="425"/>
      <c r="AH158" s="425"/>
      <c r="AI158" s="425"/>
      <c r="AJ158" s="425"/>
      <c r="AK158" s="425"/>
      <c r="AL158" s="425"/>
      <c r="AM158" s="306"/>
    </row>
    <row r="159" spans="1:39" ht="15.5" outlineLevel="1">
      <c r="A159" s="518">
        <v>38</v>
      </c>
      <c r="B159" s="516" t="s">
        <v>130</v>
      </c>
      <c r="C159" s="762" t="s">
        <v>586</v>
      </c>
      <c r="D159" s="295"/>
      <c r="E159" s="295"/>
      <c r="F159" s="295"/>
      <c r="G159" s="295" t="s">
        <v>718</v>
      </c>
      <c r="H159" s="295"/>
      <c r="I159" s="295"/>
      <c r="J159" s="295"/>
      <c r="K159" s="295"/>
      <c r="L159" s="295"/>
      <c r="M159" s="295"/>
      <c r="N159" s="295">
        <v>0</v>
      </c>
      <c r="O159" s="295"/>
      <c r="P159" s="295"/>
      <c r="Q159" s="295"/>
      <c r="R159" s="295" t="s">
        <v>718</v>
      </c>
      <c r="S159" s="295"/>
      <c r="T159" s="295"/>
      <c r="U159" s="295"/>
      <c r="V159" s="295"/>
      <c r="W159" s="295"/>
      <c r="X159" s="295"/>
      <c r="Y159" s="799"/>
      <c r="Z159" s="784"/>
      <c r="AA159" s="784"/>
      <c r="AB159" s="784"/>
      <c r="AC159" s="410"/>
      <c r="AD159" s="410"/>
      <c r="AE159" s="410"/>
      <c r="AF159" s="415"/>
      <c r="AG159" s="415"/>
      <c r="AH159" s="415"/>
      <c r="AI159" s="415"/>
      <c r="AJ159" s="415"/>
      <c r="AK159" s="415"/>
      <c r="AL159" s="415"/>
      <c r="AM159" s="296">
        <f>SUM(Y159:AL159)</f>
        <v>0</v>
      </c>
    </row>
    <row r="160" spans="1:39" ht="15.5" outlineLevel="1">
      <c r="B160" s="294" t="s">
        <v>267</v>
      </c>
      <c r="C160" s="762" t="s">
        <v>579</v>
      </c>
      <c r="D160" s="295"/>
      <c r="E160" s="295"/>
      <c r="F160" s="295"/>
      <c r="G160" s="295" t="s">
        <v>718</v>
      </c>
      <c r="H160" s="295"/>
      <c r="I160" s="295"/>
      <c r="J160" s="295"/>
      <c r="K160" s="295"/>
      <c r="L160" s="295"/>
      <c r="M160" s="295"/>
      <c r="N160" s="295">
        <f>N159</f>
        <v>0</v>
      </c>
      <c r="O160" s="295"/>
      <c r="P160" s="295"/>
      <c r="Q160" s="295"/>
      <c r="R160" s="295" t="s">
        <v>718</v>
      </c>
      <c r="S160" s="295"/>
      <c r="T160" s="295"/>
      <c r="U160" s="295"/>
      <c r="V160" s="295"/>
      <c r="W160" s="295"/>
      <c r="X160" s="295"/>
      <c r="Y160" s="786">
        <v>0</v>
      </c>
      <c r="Z160" s="786">
        <v>0</v>
      </c>
      <c r="AA160" s="786">
        <v>0</v>
      </c>
      <c r="AB160" s="786">
        <v>0</v>
      </c>
      <c r="AC160" s="411">
        <f t="shared" ref="AC160" si="308">AC159</f>
        <v>0</v>
      </c>
      <c r="AD160" s="411">
        <f t="shared" ref="AD160" si="309">AD159</f>
        <v>0</v>
      </c>
      <c r="AE160" s="411">
        <f t="shared" ref="AE160" si="310">AE159</f>
        <v>0</v>
      </c>
      <c r="AF160" s="411">
        <f t="shared" ref="AF160" si="311">AF159</f>
        <v>0</v>
      </c>
      <c r="AG160" s="411">
        <f t="shared" ref="AG160" si="312">AG159</f>
        <v>0</v>
      </c>
      <c r="AH160" s="411">
        <f t="shared" ref="AH160" si="313">AH159</f>
        <v>0</v>
      </c>
      <c r="AI160" s="411">
        <f t="shared" ref="AI160" si="314">AI159</f>
        <v>0</v>
      </c>
      <c r="AJ160" s="411">
        <f t="shared" ref="AJ160" si="315">AJ159</f>
        <v>0</v>
      </c>
      <c r="AK160" s="411">
        <f t="shared" ref="AK160" si="316">AK159</f>
        <v>0</v>
      </c>
      <c r="AL160" s="411">
        <f t="shared" ref="AL160" si="317">AL159</f>
        <v>0</v>
      </c>
      <c r="AM160" s="306"/>
    </row>
    <row r="161" spans="1:39" ht="15.5" outlineLevel="1">
      <c r="B161" s="516"/>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65"/>
      <c r="Z161" s="765"/>
      <c r="AA161" s="765"/>
      <c r="AB161" s="765"/>
      <c r="AC161" s="425"/>
      <c r="AD161" s="425"/>
      <c r="AE161" s="425"/>
      <c r="AF161" s="425"/>
      <c r="AG161" s="425"/>
      <c r="AH161" s="425"/>
      <c r="AI161" s="425"/>
      <c r="AJ161" s="425"/>
      <c r="AK161" s="425"/>
      <c r="AL161" s="425"/>
      <c r="AM161" s="306"/>
    </row>
    <row r="162" spans="1:39" ht="31" outlineLevel="1">
      <c r="A162" s="518">
        <v>39</v>
      </c>
      <c r="B162" s="516" t="s">
        <v>131</v>
      </c>
      <c r="C162" s="762" t="s">
        <v>586</v>
      </c>
      <c r="D162" s="295"/>
      <c r="E162" s="295"/>
      <c r="F162" s="295"/>
      <c r="G162" s="295" t="s">
        <v>718</v>
      </c>
      <c r="H162" s="295"/>
      <c r="I162" s="295"/>
      <c r="J162" s="295"/>
      <c r="K162" s="295"/>
      <c r="L162" s="295"/>
      <c r="M162" s="295"/>
      <c r="N162" s="295">
        <v>0</v>
      </c>
      <c r="O162" s="295"/>
      <c r="P162" s="295"/>
      <c r="Q162" s="295"/>
      <c r="R162" s="295" t="s">
        <v>718</v>
      </c>
      <c r="S162" s="295"/>
      <c r="T162" s="295"/>
      <c r="U162" s="295"/>
      <c r="V162" s="295"/>
      <c r="W162" s="295"/>
      <c r="X162" s="295"/>
      <c r="Y162" s="799"/>
      <c r="Z162" s="784"/>
      <c r="AA162" s="784"/>
      <c r="AB162" s="784"/>
      <c r="AC162" s="410"/>
      <c r="AD162" s="410"/>
      <c r="AE162" s="410"/>
      <c r="AF162" s="415"/>
      <c r="AG162" s="415"/>
      <c r="AH162" s="415"/>
      <c r="AI162" s="415"/>
      <c r="AJ162" s="415"/>
      <c r="AK162" s="415"/>
      <c r="AL162" s="415"/>
      <c r="AM162" s="296">
        <f>SUM(Y162:AL162)</f>
        <v>0</v>
      </c>
    </row>
    <row r="163" spans="1:39" ht="15.5" outlineLevel="1">
      <c r="B163" s="294" t="s">
        <v>267</v>
      </c>
      <c r="C163" s="762" t="s">
        <v>579</v>
      </c>
      <c r="D163" s="295"/>
      <c r="E163" s="295"/>
      <c r="F163" s="295"/>
      <c r="G163" s="295" t="s">
        <v>718</v>
      </c>
      <c r="H163" s="295"/>
      <c r="I163" s="295"/>
      <c r="J163" s="295"/>
      <c r="K163" s="295"/>
      <c r="L163" s="295"/>
      <c r="M163" s="295"/>
      <c r="N163" s="295">
        <f>N162</f>
        <v>0</v>
      </c>
      <c r="O163" s="295"/>
      <c r="P163" s="295"/>
      <c r="Q163" s="295"/>
      <c r="R163" s="295" t="s">
        <v>718</v>
      </c>
      <c r="S163" s="295"/>
      <c r="T163" s="295"/>
      <c r="U163" s="295"/>
      <c r="V163" s="295"/>
      <c r="W163" s="295"/>
      <c r="X163" s="295"/>
      <c r="Y163" s="786">
        <v>0</v>
      </c>
      <c r="Z163" s="786">
        <v>0</v>
      </c>
      <c r="AA163" s="786">
        <v>0</v>
      </c>
      <c r="AB163" s="786">
        <v>0</v>
      </c>
      <c r="AC163" s="411">
        <f t="shared" ref="AC163" si="318">AC162</f>
        <v>0</v>
      </c>
      <c r="AD163" s="411">
        <f t="shared" ref="AD163" si="319">AD162</f>
        <v>0</v>
      </c>
      <c r="AE163" s="411">
        <f t="shared" ref="AE163" si="320">AE162</f>
        <v>0</v>
      </c>
      <c r="AF163" s="411">
        <f t="shared" ref="AF163" si="321">AF162</f>
        <v>0</v>
      </c>
      <c r="AG163" s="411">
        <f t="shared" ref="AG163" si="322">AG162</f>
        <v>0</v>
      </c>
      <c r="AH163" s="411">
        <f t="shared" ref="AH163" si="323">AH162</f>
        <v>0</v>
      </c>
      <c r="AI163" s="411">
        <f t="shared" ref="AI163" si="324">AI162</f>
        <v>0</v>
      </c>
      <c r="AJ163" s="411">
        <f t="shared" ref="AJ163" si="325">AJ162</f>
        <v>0</v>
      </c>
      <c r="AK163" s="411">
        <f t="shared" ref="AK163" si="326">AK162</f>
        <v>0</v>
      </c>
      <c r="AL163" s="411">
        <f t="shared" ref="AL163" si="327">AL162</f>
        <v>0</v>
      </c>
      <c r="AM163" s="306"/>
    </row>
    <row r="164" spans="1:39" ht="15.5" outlineLevel="1">
      <c r="B164" s="516"/>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65"/>
      <c r="Z164" s="765"/>
      <c r="AA164" s="765"/>
      <c r="AB164" s="765"/>
      <c r="AC164" s="425"/>
      <c r="AD164" s="425"/>
      <c r="AE164" s="425"/>
      <c r="AF164" s="425"/>
      <c r="AG164" s="425"/>
      <c r="AH164" s="425"/>
      <c r="AI164" s="425"/>
      <c r="AJ164" s="425"/>
      <c r="AK164" s="425"/>
      <c r="AL164" s="425"/>
      <c r="AM164" s="306"/>
    </row>
    <row r="165" spans="1:39" ht="31" outlineLevel="1">
      <c r="A165" s="518">
        <v>40</v>
      </c>
      <c r="B165" s="516" t="s">
        <v>132</v>
      </c>
      <c r="C165" s="762" t="s">
        <v>586</v>
      </c>
      <c r="D165" s="295"/>
      <c r="E165" s="295"/>
      <c r="F165" s="295"/>
      <c r="G165" s="295" t="s">
        <v>718</v>
      </c>
      <c r="H165" s="295"/>
      <c r="I165" s="295"/>
      <c r="J165" s="295"/>
      <c r="K165" s="295"/>
      <c r="L165" s="295"/>
      <c r="M165" s="295"/>
      <c r="N165" s="295">
        <v>0</v>
      </c>
      <c r="O165" s="295"/>
      <c r="P165" s="295"/>
      <c r="Q165" s="295"/>
      <c r="R165" s="295" t="s">
        <v>718</v>
      </c>
      <c r="S165" s="295"/>
      <c r="T165" s="295"/>
      <c r="U165" s="295"/>
      <c r="V165" s="295"/>
      <c r="W165" s="295"/>
      <c r="X165" s="295"/>
      <c r="Y165" s="799"/>
      <c r="Z165" s="784"/>
      <c r="AA165" s="784"/>
      <c r="AB165" s="784"/>
      <c r="AC165" s="410"/>
      <c r="AD165" s="410"/>
      <c r="AE165" s="410"/>
      <c r="AF165" s="415"/>
      <c r="AG165" s="415"/>
      <c r="AH165" s="415"/>
      <c r="AI165" s="415"/>
      <c r="AJ165" s="415"/>
      <c r="AK165" s="415"/>
      <c r="AL165" s="415"/>
      <c r="AM165" s="296">
        <f>SUM(Y165:AL165)</f>
        <v>0</v>
      </c>
    </row>
    <row r="166" spans="1:39" ht="15.5" outlineLevel="1">
      <c r="B166" s="294" t="s">
        <v>267</v>
      </c>
      <c r="C166" s="762" t="s">
        <v>579</v>
      </c>
      <c r="D166" s="295"/>
      <c r="E166" s="295"/>
      <c r="F166" s="295"/>
      <c r="G166" s="295" t="s">
        <v>718</v>
      </c>
      <c r="H166" s="295"/>
      <c r="I166" s="295"/>
      <c r="J166" s="295"/>
      <c r="K166" s="295"/>
      <c r="L166" s="295"/>
      <c r="M166" s="295"/>
      <c r="N166" s="295">
        <f>N165</f>
        <v>0</v>
      </c>
      <c r="O166" s="295"/>
      <c r="P166" s="295"/>
      <c r="Q166" s="295"/>
      <c r="R166" s="295" t="s">
        <v>718</v>
      </c>
      <c r="S166" s="295"/>
      <c r="T166" s="295"/>
      <c r="U166" s="295"/>
      <c r="V166" s="295"/>
      <c r="W166" s="295"/>
      <c r="X166" s="295"/>
      <c r="Y166" s="786">
        <v>0</v>
      </c>
      <c r="Z166" s="786">
        <v>0</v>
      </c>
      <c r="AA166" s="786">
        <v>0</v>
      </c>
      <c r="AB166" s="786">
        <v>0</v>
      </c>
      <c r="AC166" s="411">
        <f t="shared" ref="AC166" si="328">AC165</f>
        <v>0</v>
      </c>
      <c r="AD166" s="411">
        <f t="shared" ref="AD166" si="329">AD165</f>
        <v>0</v>
      </c>
      <c r="AE166" s="411">
        <f t="shared" ref="AE166" si="330">AE165</f>
        <v>0</v>
      </c>
      <c r="AF166" s="411">
        <f t="shared" ref="AF166" si="331">AF165</f>
        <v>0</v>
      </c>
      <c r="AG166" s="411">
        <f t="shared" ref="AG166" si="332">AG165</f>
        <v>0</v>
      </c>
      <c r="AH166" s="411">
        <f t="shared" ref="AH166" si="333">AH165</f>
        <v>0</v>
      </c>
      <c r="AI166" s="411">
        <f t="shared" ref="AI166" si="334">AI165</f>
        <v>0</v>
      </c>
      <c r="AJ166" s="411">
        <f t="shared" ref="AJ166" si="335">AJ165</f>
        <v>0</v>
      </c>
      <c r="AK166" s="411">
        <f t="shared" ref="AK166" si="336">AK165</f>
        <v>0</v>
      </c>
      <c r="AL166" s="411">
        <f t="shared" ref="AL166" si="337">AL165</f>
        <v>0</v>
      </c>
      <c r="AM166" s="306"/>
    </row>
    <row r="167" spans="1:39" ht="15.5" outlineLevel="1">
      <c r="B167" s="516"/>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65"/>
      <c r="Z167" s="765"/>
      <c r="AA167" s="765"/>
      <c r="AB167" s="765"/>
      <c r="AC167" s="425"/>
      <c r="AD167" s="425"/>
      <c r="AE167" s="425"/>
      <c r="AF167" s="425"/>
      <c r="AG167" s="425"/>
      <c r="AH167" s="425"/>
      <c r="AI167" s="425"/>
      <c r="AJ167" s="425"/>
      <c r="AK167" s="425"/>
      <c r="AL167" s="425"/>
      <c r="AM167" s="306"/>
    </row>
    <row r="168" spans="1:39" ht="46.5" outlineLevel="1">
      <c r="A168" s="518">
        <v>41</v>
      </c>
      <c r="B168" s="516" t="s">
        <v>133</v>
      </c>
      <c r="C168" s="762" t="s">
        <v>586</v>
      </c>
      <c r="D168" s="295"/>
      <c r="E168" s="295"/>
      <c r="F168" s="295"/>
      <c r="G168" s="295" t="s">
        <v>718</v>
      </c>
      <c r="H168" s="295"/>
      <c r="I168" s="295"/>
      <c r="J168" s="295"/>
      <c r="K168" s="295"/>
      <c r="L168" s="295"/>
      <c r="M168" s="295"/>
      <c r="N168" s="295">
        <v>0</v>
      </c>
      <c r="O168" s="295"/>
      <c r="P168" s="295"/>
      <c r="Q168" s="295"/>
      <c r="R168" s="295" t="s">
        <v>718</v>
      </c>
      <c r="S168" s="295"/>
      <c r="T168" s="295"/>
      <c r="U168" s="295"/>
      <c r="V168" s="295"/>
      <c r="W168" s="295"/>
      <c r="X168" s="295"/>
      <c r="Y168" s="799"/>
      <c r="Z168" s="784"/>
      <c r="AA168" s="784"/>
      <c r="AB168" s="784"/>
      <c r="AC168" s="410"/>
      <c r="AD168" s="410"/>
      <c r="AE168" s="410"/>
      <c r="AF168" s="415"/>
      <c r="AG168" s="415"/>
      <c r="AH168" s="415"/>
      <c r="AI168" s="415"/>
      <c r="AJ168" s="415"/>
      <c r="AK168" s="415"/>
      <c r="AL168" s="415"/>
      <c r="AM168" s="296">
        <f>SUM(Y168:AL168)</f>
        <v>0</v>
      </c>
    </row>
    <row r="169" spans="1:39" ht="15.5" outlineLevel="1">
      <c r="B169" s="294" t="s">
        <v>267</v>
      </c>
      <c r="C169" s="762" t="s">
        <v>579</v>
      </c>
      <c r="D169" s="295"/>
      <c r="E169" s="295"/>
      <c r="F169" s="295"/>
      <c r="G169" s="295" t="s">
        <v>718</v>
      </c>
      <c r="H169" s="295"/>
      <c r="I169" s="295"/>
      <c r="J169" s="295"/>
      <c r="K169" s="295"/>
      <c r="L169" s="295"/>
      <c r="M169" s="295"/>
      <c r="N169" s="295">
        <f>N168</f>
        <v>0</v>
      </c>
      <c r="O169" s="295"/>
      <c r="P169" s="295"/>
      <c r="Q169" s="295"/>
      <c r="R169" s="295" t="s">
        <v>718</v>
      </c>
      <c r="S169" s="295"/>
      <c r="T169" s="295"/>
      <c r="U169" s="295"/>
      <c r="V169" s="295"/>
      <c r="W169" s="295"/>
      <c r="X169" s="295"/>
      <c r="Y169" s="786">
        <v>0</v>
      </c>
      <c r="Z169" s="786">
        <v>0</v>
      </c>
      <c r="AA169" s="786">
        <v>0</v>
      </c>
      <c r="AB169" s="786">
        <v>0</v>
      </c>
      <c r="AC169" s="411">
        <f t="shared" ref="AC169" si="338">AC168</f>
        <v>0</v>
      </c>
      <c r="AD169" s="411">
        <f t="shared" ref="AD169" si="339">AD168</f>
        <v>0</v>
      </c>
      <c r="AE169" s="411">
        <f t="shared" ref="AE169" si="340">AE168</f>
        <v>0</v>
      </c>
      <c r="AF169" s="411">
        <f t="shared" ref="AF169" si="341">AF168</f>
        <v>0</v>
      </c>
      <c r="AG169" s="411">
        <f t="shared" ref="AG169" si="342">AG168</f>
        <v>0</v>
      </c>
      <c r="AH169" s="411">
        <f t="shared" ref="AH169" si="343">AH168</f>
        <v>0</v>
      </c>
      <c r="AI169" s="411">
        <f t="shared" ref="AI169" si="344">AI168</f>
        <v>0</v>
      </c>
      <c r="AJ169" s="411">
        <f t="shared" ref="AJ169" si="345">AJ168</f>
        <v>0</v>
      </c>
      <c r="AK169" s="411">
        <f t="shared" ref="AK169" si="346">AK168</f>
        <v>0</v>
      </c>
      <c r="AL169" s="411">
        <f t="shared" ref="AL169" si="347">AL168</f>
        <v>0</v>
      </c>
      <c r="AM169" s="306"/>
    </row>
    <row r="170" spans="1:39" ht="15.5" outlineLevel="1">
      <c r="B170" s="516"/>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65"/>
      <c r="Z170" s="765"/>
      <c r="AA170" s="765"/>
      <c r="AB170" s="765"/>
      <c r="AC170" s="425"/>
      <c r="AD170" s="425"/>
      <c r="AE170" s="425"/>
      <c r="AF170" s="425"/>
      <c r="AG170" s="425"/>
      <c r="AH170" s="425"/>
      <c r="AI170" s="425"/>
      <c r="AJ170" s="425"/>
      <c r="AK170" s="425"/>
      <c r="AL170" s="425"/>
      <c r="AM170" s="306"/>
    </row>
    <row r="171" spans="1:39" ht="31" outlineLevel="1">
      <c r="A171" s="518">
        <v>42</v>
      </c>
      <c r="B171" s="516" t="s">
        <v>134</v>
      </c>
      <c r="C171" s="762" t="s">
        <v>586</v>
      </c>
      <c r="D171" s="295"/>
      <c r="E171" s="295"/>
      <c r="F171" s="295"/>
      <c r="G171" s="295" t="s">
        <v>718</v>
      </c>
      <c r="H171" s="295"/>
      <c r="I171" s="295"/>
      <c r="J171" s="295"/>
      <c r="K171" s="295"/>
      <c r="L171" s="295"/>
      <c r="M171" s="295"/>
      <c r="N171" s="762"/>
      <c r="O171" s="295"/>
      <c r="P171" s="295"/>
      <c r="Q171" s="295"/>
      <c r="R171" s="295" t="s">
        <v>718</v>
      </c>
      <c r="S171" s="295"/>
      <c r="T171" s="295"/>
      <c r="U171" s="295"/>
      <c r="V171" s="295"/>
      <c r="W171" s="295"/>
      <c r="X171" s="295"/>
      <c r="Y171" s="799"/>
      <c r="Z171" s="784"/>
      <c r="AA171" s="784"/>
      <c r="AB171" s="784"/>
      <c r="AC171" s="410"/>
      <c r="AD171" s="410"/>
      <c r="AE171" s="410"/>
      <c r="AF171" s="415"/>
      <c r="AG171" s="415"/>
      <c r="AH171" s="415"/>
      <c r="AI171" s="415"/>
      <c r="AJ171" s="415"/>
      <c r="AK171" s="415"/>
      <c r="AL171" s="415"/>
      <c r="AM171" s="296">
        <f>SUM(Y171:AL171)</f>
        <v>0</v>
      </c>
    </row>
    <row r="172" spans="1:39" ht="15.5" outlineLevel="1">
      <c r="B172" s="294" t="s">
        <v>267</v>
      </c>
      <c r="C172" s="762" t="s">
        <v>579</v>
      </c>
      <c r="D172" s="295"/>
      <c r="E172" s="295"/>
      <c r="F172" s="295"/>
      <c r="G172" s="295" t="s">
        <v>718</v>
      </c>
      <c r="H172" s="295"/>
      <c r="I172" s="295"/>
      <c r="J172" s="295"/>
      <c r="K172" s="295"/>
      <c r="L172" s="295"/>
      <c r="M172" s="295"/>
      <c r="N172" s="785"/>
      <c r="O172" s="295"/>
      <c r="P172" s="295"/>
      <c r="Q172" s="295"/>
      <c r="R172" s="295" t="s">
        <v>718</v>
      </c>
      <c r="S172" s="295"/>
      <c r="T172" s="295"/>
      <c r="U172" s="295"/>
      <c r="V172" s="295"/>
      <c r="W172" s="295"/>
      <c r="X172" s="295"/>
      <c r="Y172" s="786">
        <v>0</v>
      </c>
      <c r="Z172" s="786">
        <v>0</v>
      </c>
      <c r="AA172" s="786">
        <v>0</v>
      </c>
      <c r="AB172" s="786">
        <v>0</v>
      </c>
      <c r="AC172" s="411">
        <f t="shared" ref="AC172" si="348">AC171</f>
        <v>0</v>
      </c>
      <c r="AD172" s="411">
        <f t="shared" ref="AD172" si="349">AD171</f>
        <v>0</v>
      </c>
      <c r="AE172" s="411">
        <f t="shared" ref="AE172" si="350">AE171</f>
        <v>0</v>
      </c>
      <c r="AF172" s="411">
        <f t="shared" ref="AF172" si="351">AF171</f>
        <v>0</v>
      </c>
      <c r="AG172" s="411">
        <f t="shared" ref="AG172" si="352">AG171</f>
        <v>0</v>
      </c>
      <c r="AH172" s="411">
        <f t="shared" ref="AH172" si="353">AH171</f>
        <v>0</v>
      </c>
      <c r="AI172" s="411">
        <f t="shared" ref="AI172" si="354">AI171</f>
        <v>0</v>
      </c>
      <c r="AJ172" s="411">
        <f t="shared" ref="AJ172" si="355">AJ171</f>
        <v>0</v>
      </c>
      <c r="AK172" s="411">
        <f t="shared" ref="AK172" si="356">AK171</f>
        <v>0</v>
      </c>
      <c r="AL172" s="411">
        <f t="shared" ref="AL172" si="357">AL171</f>
        <v>0</v>
      </c>
      <c r="AM172" s="306"/>
    </row>
    <row r="173" spans="1:39" ht="15.5" outlineLevel="1">
      <c r="B173" s="516"/>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65"/>
      <c r="Z173" s="765"/>
      <c r="AA173" s="765"/>
      <c r="AB173" s="765"/>
      <c r="AC173" s="425"/>
      <c r="AD173" s="425"/>
      <c r="AE173" s="425"/>
      <c r="AF173" s="425"/>
      <c r="AG173" s="425"/>
      <c r="AH173" s="425"/>
      <c r="AI173" s="425"/>
      <c r="AJ173" s="425"/>
      <c r="AK173" s="425"/>
      <c r="AL173" s="425"/>
      <c r="AM173" s="306"/>
    </row>
    <row r="174" spans="1:39" ht="15.5" outlineLevel="1">
      <c r="A174" s="518">
        <v>43</v>
      </c>
      <c r="B174" s="516" t="s">
        <v>135</v>
      </c>
      <c r="C174" s="762" t="s">
        <v>586</v>
      </c>
      <c r="D174" s="295"/>
      <c r="E174" s="295"/>
      <c r="F174" s="295"/>
      <c r="G174" s="295" t="s">
        <v>718</v>
      </c>
      <c r="H174" s="295"/>
      <c r="I174" s="295"/>
      <c r="J174" s="295"/>
      <c r="K174" s="295"/>
      <c r="L174" s="295"/>
      <c r="M174" s="295"/>
      <c r="N174" s="295">
        <v>0</v>
      </c>
      <c r="O174" s="295"/>
      <c r="P174" s="295"/>
      <c r="Q174" s="295"/>
      <c r="R174" s="295" t="s">
        <v>718</v>
      </c>
      <c r="S174" s="295"/>
      <c r="T174" s="295"/>
      <c r="U174" s="295"/>
      <c r="V174" s="295"/>
      <c r="W174" s="295"/>
      <c r="X174" s="295"/>
      <c r="Y174" s="799"/>
      <c r="Z174" s="784"/>
      <c r="AA174" s="784"/>
      <c r="AB174" s="784"/>
      <c r="AC174" s="410"/>
      <c r="AD174" s="410"/>
      <c r="AE174" s="410"/>
      <c r="AF174" s="415"/>
      <c r="AG174" s="415"/>
      <c r="AH174" s="415"/>
      <c r="AI174" s="415"/>
      <c r="AJ174" s="415"/>
      <c r="AK174" s="415"/>
      <c r="AL174" s="415"/>
      <c r="AM174" s="296">
        <f>SUM(Y174:AL174)</f>
        <v>0</v>
      </c>
    </row>
    <row r="175" spans="1:39" ht="15.5" outlineLevel="1">
      <c r="B175" s="294" t="s">
        <v>267</v>
      </c>
      <c r="C175" s="762" t="s">
        <v>579</v>
      </c>
      <c r="D175" s="295"/>
      <c r="E175" s="295"/>
      <c r="F175" s="295"/>
      <c r="G175" s="295" t="s">
        <v>718</v>
      </c>
      <c r="H175" s="295"/>
      <c r="I175" s="295"/>
      <c r="J175" s="295"/>
      <c r="K175" s="295"/>
      <c r="L175" s="295"/>
      <c r="M175" s="295"/>
      <c r="N175" s="295">
        <f>N174</f>
        <v>0</v>
      </c>
      <c r="O175" s="295"/>
      <c r="P175" s="295"/>
      <c r="Q175" s="295"/>
      <c r="R175" s="295" t="s">
        <v>718</v>
      </c>
      <c r="S175" s="295"/>
      <c r="T175" s="295"/>
      <c r="U175" s="295"/>
      <c r="V175" s="295"/>
      <c r="W175" s="295"/>
      <c r="X175" s="295"/>
      <c r="Y175" s="786">
        <v>0</v>
      </c>
      <c r="Z175" s="786">
        <v>0</v>
      </c>
      <c r="AA175" s="786">
        <v>0</v>
      </c>
      <c r="AB175" s="786">
        <v>0</v>
      </c>
      <c r="AC175" s="411">
        <f t="shared" ref="AC175" si="358">AC174</f>
        <v>0</v>
      </c>
      <c r="AD175" s="411">
        <f t="shared" ref="AD175" si="359">AD174</f>
        <v>0</v>
      </c>
      <c r="AE175" s="411">
        <f t="shared" ref="AE175" si="360">AE174</f>
        <v>0</v>
      </c>
      <c r="AF175" s="411">
        <f t="shared" ref="AF175" si="361">AF174</f>
        <v>0</v>
      </c>
      <c r="AG175" s="411">
        <f t="shared" ref="AG175" si="362">AG174</f>
        <v>0</v>
      </c>
      <c r="AH175" s="411">
        <f t="shared" ref="AH175" si="363">AH174</f>
        <v>0</v>
      </c>
      <c r="AI175" s="411">
        <f t="shared" ref="AI175" si="364">AI174</f>
        <v>0</v>
      </c>
      <c r="AJ175" s="411">
        <f t="shared" ref="AJ175" si="365">AJ174</f>
        <v>0</v>
      </c>
      <c r="AK175" s="411">
        <f t="shared" ref="AK175" si="366">AK174</f>
        <v>0</v>
      </c>
      <c r="AL175" s="411">
        <f t="shared" ref="AL175" si="367">AL174</f>
        <v>0</v>
      </c>
      <c r="AM175" s="306"/>
    </row>
    <row r="176" spans="1:39" ht="15.5" outlineLevel="1">
      <c r="B176" s="516"/>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65"/>
      <c r="Z176" s="765"/>
      <c r="AA176" s="765"/>
      <c r="AB176" s="765"/>
      <c r="AC176" s="425"/>
      <c r="AD176" s="425"/>
      <c r="AE176" s="425"/>
      <c r="AF176" s="425"/>
      <c r="AG176" s="425"/>
      <c r="AH176" s="425"/>
      <c r="AI176" s="425"/>
      <c r="AJ176" s="425"/>
      <c r="AK176" s="425"/>
      <c r="AL176" s="425"/>
      <c r="AM176" s="306"/>
    </row>
    <row r="177" spans="1:39" ht="46.5" outlineLevel="1">
      <c r="A177" s="518">
        <v>44</v>
      </c>
      <c r="B177" s="516" t="s">
        <v>136</v>
      </c>
      <c r="C177" s="762" t="s">
        <v>586</v>
      </c>
      <c r="D177" s="295"/>
      <c r="E177" s="295"/>
      <c r="F177" s="295"/>
      <c r="G177" s="295" t="s">
        <v>718</v>
      </c>
      <c r="H177" s="295"/>
      <c r="I177" s="295"/>
      <c r="J177" s="295"/>
      <c r="K177" s="295"/>
      <c r="L177" s="295"/>
      <c r="M177" s="295"/>
      <c r="N177" s="295">
        <v>0</v>
      </c>
      <c r="O177" s="295"/>
      <c r="P177" s="295"/>
      <c r="Q177" s="295"/>
      <c r="R177" s="295" t="s">
        <v>718</v>
      </c>
      <c r="S177" s="295"/>
      <c r="T177" s="295"/>
      <c r="U177" s="295"/>
      <c r="V177" s="295"/>
      <c r="W177" s="295"/>
      <c r="X177" s="295"/>
      <c r="Y177" s="799"/>
      <c r="Z177" s="784"/>
      <c r="AA177" s="784"/>
      <c r="AB177" s="784"/>
      <c r="AC177" s="410"/>
      <c r="AD177" s="410"/>
      <c r="AE177" s="410"/>
      <c r="AF177" s="415"/>
      <c r="AG177" s="415"/>
      <c r="AH177" s="415"/>
      <c r="AI177" s="415"/>
      <c r="AJ177" s="415"/>
      <c r="AK177" s="415"/>
      <c r="AL177" s="415"/>
      <c r="AM177" s="296">
        <f>SUM(Y177:AL177)</f>
        <v>0</v>
      </c>
    </row>
    <row r="178" spans="1:39" ht="15.5" outlineLevel="1">
      <c r="B178" s="294" t="s">
        <v>267</v>
      </c>
      <c r="C178" s="762" t="s">
        <v>579</v>
      </c>
      <c r="D178" s="295"/>
      <c r="E178" s="295"/>
      <c r="F178" s="295"/>
      <c r="G178" s="295" t="s">
        <v>718</v>
      </c>
      <c r="H178" s="295"/>
      <c r="I178" s="295"/>
      <c r="J178" s="295"/>
      <c r="K178" s="295"/>
      <c r="L178" s="295"/>
      <c r="M178" s="295"/>
      <c r="N178" s="295">
        <f>N177</f>
        <v>0</v>
      </c>
      <c r="O178" s="295"/>
      <c r="P178" s="295"/>
      <c r="Q178" s="295"/>
      <c r="R178" s="295" t="s">
        <v>718</v>
      </c>
      <c r="S178" s="295"/>
      <c r="T178" s="295"/>
      <c r="U178" s="295"/>
      <c r="V178" s="295"/>
      <c r="W178" s="295"/>
      <c r="X178" s="295"/>
      <c r="Y178" s="786">
        <v>0</v>
      </c>
      <c r="Z178" s="786">
        <v>0</v>
      </c>
      <c r="AA178" s="786">
        <v>0</v>
      </c>
      <c r="AB178" s="786">
        <v>0</v>
      </c>
      <c r="AC178" s="411">
        <f t="shared" ref="AC178" si="368">AC177</f>
        <v>0</v>
      </c>
      <c r="AD178" s="411">
        <f t="shared" ref="AD178" si="369">AD177</f>
        <v>0</v>
      </c>
      <c r="AE178" s="411">
        <f t="shared" ref="AE178" si="370">AE177</f>
        <v>0</v>
      </c>
      <c r="AF178" s="411">
        <f t="shared" ref="AF178" si="371">AF177</f>
        <v>0</v>
      </c>
      <c r="AG178" s="411">
        <f t="shared" ref="AG178" si="372">AG177</f>
        <v>0</v>
      </c>
      <c r="AH178" s="411">
        <f t="shared" ref="AH178" si="373">AH177</f>
        <v>0</v>
      </c>
      <c r="AI178" s="411">
        <f t="shared" ref="AI178" si="374">AI177</f>
        <v>0</v>
      </c>
      <c r="AJ178" s="411">
        <f t="shared" ref="AJ178" si="375">AJ177</f>
        <v>0</v>
      </c>
      <c r="AK178" s="411">
        <f t="shared" ref="AK178" si="376">AK177</f>
        <v>0</v>
      </c>
      <c r="AL178" s="411">
        <f t="shared" ref="AL178" si="377">AL177</f>
        <v>0</v>
      </c>
      <c r="AM178" s="306"/>
    </row>
    <row r="179" spans="1:39" ht="15.5" outlineLevel="1">
      <c r="B179" s="516"/>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65"/>
      <c r="Z179" s="765"/>
      <c r="AA179" s="765"/>
      <c r="AB179" s="765"/>
      <c r="AC179" s="425"/>
      <c r="AD179" s="425"/>
      <c r="AE179" s="425"/>
      <c r="AF179" s="425"/>
      <c r="AG179" s="425"/>
      <c r="AH179" s="425"/>
      <c r="AI179" s="425"/>
      <c r="AJ179" s="425"/>
      <c r="AK179" s="425"/>
      <c r="AL179" s="425"/>
      <c r="AM179" s="306"/>
    </row>
    <row r="180" spans="1:39" ht="31" outlineLevel="1">
      <c r="A180" s="518">
        <v>45</v>
      </c>
      <c r="B180" s="516" t="s">
        <v>137</v>
      </c>
      <c r="C180" s="762" t="s">
        <v>586</v>
      </c>
      <c r="D180" s="295"/>
      <c r="E180" s="295"/>
      <c r="F180" s="295"/>
      <c r="G180" s="295" t="s">
        <v>718</v>
      </c>
      <c r="H180" s="295"/>
      <c r="I180" s="295"/>
      <c r="J180" s="295"/>
      <c r="K180" s="295"/>
      <c r="L180" s="295"/>
      <c r="M180" s="295"/>
      <c r="N180" s="295">
        <v>0</v>
      </c>
      <c r="O180" s="295"/>
      <c r="P180" s="295"/>
      <c r="Q180" s="295"/>
      <c r="R180" s="295" t="s">
        <v>718</v>
      </c>
      <c r="S180" s="295"/>
      <c r="T180" s="295"/>
      <c r="U180" s="295"/>
      <c r="V180" s="295"/>
      <c r="W180" s="295"/>
      <c r="X180" s="295"/>
      <c r="Y180" s="799"/>
      <c r="Z180" s="784"/>
      <c r="AA180" s="784"/>
      <c r="AB180" s="784"/>
      <c r="AC180" s="410"/>
      <c r="AD180" s="410"/>
      <c r="AE180" s="410"/>
      <c r="AF180" s="415"/>
      <c r="AG180" s="415"/>
      <c r="AH180" s="415"/>
      <c r="AI180" s="415"/>
      <c r="AJ180" s="415"/>
      <c r="AK180" s="415"/>
      <c r="AL180" s="415"/>
      <c r="AM180" s="296">
        <f>SUM(Y180:AL180)</f>
        <v>0</v>
      </c>
    </row>
    <row r="181" spans="1:39" ht="15.5" outlineLevel="1">
      <c r="B181" s="294" t="s">
        <v>267</v>
      </c>
      <c r="C181" s="762" t="s">
        <v>579</v>
      </c>
      <c r="D181" s="295"/>
      <c r="E181" s="295"/>
      <c r="F181" s="295"/>
      <c r="G181" s="295" t="s">
        <v>718</v>
      </c>
      <c r="H181" s="295"/>
      <c r="I181" s="295"/>
      <c r="J181" s="295"/>
      <c r="K181" s="295"/>
      <c r="L181" s="295"/>
      <c r="M181" s="295"/>
      <c r="N181" s="295">
        <f>N180</f>
        <v>0</v>
      </c>
      <c r="O181" s="295"/>
      <c r="P181" s="295"/>
      <c r="Q181" s="295"/>
      <c r="R181" s="295" t="s">
        <v>718</v>
      </c>
      <c r="S181" s="295"/>
      <c r="T181" s="295"/>
      <c r="U181" s="295"/>
      <c r="V181" s="295"/>
      <c r="W181" s="295"/>
      <c r="X181" s="295"/>
      <c r="Y181" s="786">
        <v>0</v>
      </c>
      <c r="Z181" s="786">
        <v>0</v>
      </c>
      <c r="AA181" s="786">
        <v>0</v>
      </c>
      <c r="AB181" s="786">
        <v>0</v>
      </c>
      <c r="AC181" s="411">
        <f t="shared" ref="AC181" si="378">AC180</f>
        <v>0</v>
      </c>
      <c r="AD181" s="411">
        <f t="shared" ref="AD181" si="379">AD180</f>
        <v>0</v>
      </c>
      <c r="AE181" s="411">
        <f t="shared" ref="AE181" si="380">AE180</f>
        <v>0</v>
      </c>
      <c r="AF181" s="411">
        <f t="shared" ref="AF181" si="381">AF180</f>
        <v>0</v>
      </c>
      <c r="AG181" s="411">
        <f t="shared" ref="AG181" si="382">AG180</f>
        <v>0</v>
      </c>
      <c r="AH181" s="411">
        <f t="shared" ref="AH181" si="383">AH180</f>
        <v>0</v>
      </c>
      <c r="AI181" s="411">
        <f t="shared" ref="AI181" si="384">AI180</f>
        <v>0</v>
      </c>
      <c r="AJ181" s="411">
        <f t="shared" ref="AJ181" si="385">AJ180</f>
        <v>0</v>
      </c>
      <c r="AK181" s="411">
        <f t="shared" ref="AK181" si="386">AK180</f>
        <v>0</v>
      </c>
      <c r="AL181" s="411">
        <f t="shared" ref="AL181" si="387">AL180</f>
        <v>0</v>
      </c>
      <c r="AM181" s="306"/>
    </row>
    <row r="182" spans="1:39" ht="15.5" outlineLevel="1">
      <c r="B182" s="516"/>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65"/>
      <c r="Z182" s="765"/>
      <c r="AA182" s="765"/>
      <c r="AB182" s="765"/>
      <c r="AC182" s="425"/>
      <c r="AD182" s="425"/>
      <c r="AE182" s="425"/>
      <c r="AF182" s="425"/>
      <c r="AG182" s="425"/>
      <c r="AH182" s="425"/>
      <c r="AI182" s="425"/>
      <c r="AJ182" s="425"/>
      <c r="AK182" s="425"/>
      <c r="AL182" s="425"/>
      <c r="AM182" s="306"/>
    </row>
    <row r="183" spans="1:39" ht="31" outlineLevel="1">
      <c r="A183" s="518">
        <v>46</v>
      </c>
      <c r="B183" s="516" t="s">
        <v>138</v>
      </c>
      <c r="C183" s="762" t="s">
        <v>586</v>
      </c>
      <c r="D183" s="295"/>
      <c r="E183" s="295"/>
      <c r="F183" s="295"/>
      <c r="G183" s="295" t="s">
        <v>718</v>
      </c>
      <c r="H183" s="295"/>
      <c r="I183" s="295"/>
      <c r="J183" s="295"/>
      <c r="K183" s="295"/>
      <c r="L183" s="295"/>
      <c r="M183" s="295"/>
      <c r="N183" s="295">
        <v>0</v>
      </c>
      <c r="O183" s="295"/>
      <c r="P183" s="295"/>
      <c r="Q183" s="295"/>
      <c r="R183" s="295" t="s">
        <v>718</v>
      </c>
      <c r="S183" s="295"/>
      <c r="T183" s="295"/>
      <c r="U183" s="295"/>
      <c r="V183" s="295"/>
      <c r="W183" s="295"/>
      <c r="X183" s="295"/>
      <c r="Y183" s="799"/>
      <c r="Z183" s="784"/>
      <c r="AA183" s="784"/>
      <c r="AB183" s="784"/>
      <c r="AC183" s="410"/>
      <c r="AD183" s="410"/>
      <c r="AE183" s="410"/>
      <c r="AF183" s="415"/>
      <c r="AG183" s="415"/>
      <c r="AH183" s="415"/>
      <c r="AI183" s="415"/>
      <c r="AJ183" s="415"/>
      <c r="AK183" s="415"/>
      <c r="AL183" s="415"/>
      <c r="AM183" s="296">
        <f>SUM(Y183:AL183)</f>
        <v>0</v>
      </c>
    </row>
    <row r="184" spans="1:39" ht="15.5" outlineLevel="1">
      <c r="B184" s="294" t="s">
        <v>267</v>
      </c>
      <c r="C184" s="762" t="s">
        <v>579</v>
      </c>
      <c r="D184" s="295"/>
      <c r="E184" s="295"/>
      <c r="F184" s="295"/>
      <c r="G184" s="295" t="s">
        <v>718</v>
      </c>
      <c r="H184" s="295"/>
      <c r="I184" s="295"/>
      <c r="J184" s="295"/>
      <c r="K184" s="295"/>
      <c r="L184" s="295"/>
      <c r="M184" s="295"/>
      <c r="N184" s="295">
        <f>N183</f>
        <v>0</v>
      </c>
      <c r="O184" s="295"/>
      <c r="P184" s="295"/>
      <c r="Q184" s="295"/>
      <c r="R184" s="295" t="s">
        <v>718</v>
      </c>
      <c r="S184" s="295"/>
      <c r="T184" s="295"/>
      <c r="U184" s="295"/>
      <c r="V184" s="295"/>
      <c r="W184" s="295"/>
      <c r="X184" s="295"/>
      <c r="Y184" s="786">
        <v>0</v>
      </c>
      <c r="Z184" s="786">
        <v>0</v>
      </c>
      <c r="AA184" s="786">
        <v>0</v>
      </c>
      <c r="AB184" s="786">
        <v>0</v>
      </c>
      <c r="AC184" s="411">
        <f t="shared" ref="AC184" si="388">AC183</f>
        <v>0</v>
      </c>
      <c r="AD184" s="411">
        <f t="shared" ref="AD184" si="389">AD183</f>
        <v>0</v>
      </c>
      <c r="AE184" s="411">
        <f t="shared" ref="AE184" si="390">AE183</f>
        <v>0</v>
      </c>
      <c r="AF184" s="411">
        <f t="shared" ref="AF184" si="391">AF183</f>
        <v>0</v>
      </c>
      <c r="AG184" s="411">
        <f t="shared" ref="AG184" si="392">AG183</f>
        <v>0</v>
      </c>
      <c r="AH184" s="411">
        <f t="shared" ref="AH184" si="393">AH183</f>
        <v>0</v>
      </c>
      <c r="AI184" s="411">
        <f t="shared" ref="AI184" si="394">AI183</f>
        <v>0</v>
      </c>
      <c r="AJ184" s="411">
        <f t="shared" ref="AJ184" si="395">AJ183</f>
        <v>0</v>
      </c>
      <c r="AK184" s="411">
        <f t="shared" ref="AK184" si="396">AK183</f>
        <v>0</v>
      </c>
      <c r="AL184" s="411">
        <f t="shared" ref="AL184" si="397">AL183</f>
        <v>0</v>
      </c>
      <c r="AM184" s="306"/>
    </row>
    <row r="185" spans="1:39" ht="15.5" outlineLevel="1">
      <c r="B185" s="516"/>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65"/>
      <c r="Z185" s="765"/>
      <c r="AA185" s="765"/>
      <c r="AB185" s="765"/>
      <c r="AC185" s="425"/>
      <c r="AD185" s="425"/>
      <c r="AE185" s="425"/>
      <c r="AF185" s="425"/>
      <c r="AG185" s="425"/>
      <c r="AH185" s="425"/>
      <c r="AI185" s="425"/>
      <c r="AJ185" s="425"/>
      <c r="AK185" s="425"/>
      <c r="AL185" s="425"/>
      <c r="AM185" s="306"/>
    </row>
    <row r="186" spans="1:39" ht="31" outlineLevel="1">
      <c r="A186" s="518">
        <v>47</v>
      </c>
      <c r="B186" s="516" t="s">
        <v>139</v>
      </c>
      <c r="C186" s="762" t="s">
        <v>586</v>
      </c>
      <c r="D186" s="295"/>
      <c r="E186" s="295"/>
      <c r="F186" s="295"/>
      <c r="G186" s="295" t="s">
        <v>718</v>
      </c>
      <c r="H186" s="295"/>
      <c r="I186" s="295"/>
      <c r="J186" s="295"/>
      <c r="K186" s="295"/>
      <c r="L186" s="295"/>
      <c r="M186" s="295"/>
      <c r="N186" s="295">
        <v>0</v>
      </c>
      <c r="O186" s="295"/>
      <c r="P186" s="295"/>
      <c r="Q186" s="295"/>
      <c r="R186" s="295" t="s">
        <v>718</v>
      </c>
      <c r="S186" s="295"/>
      <c r="T186" s="295"/>
      <c r="U186" s="295"/>
      <c r="V186" s="295"/>
      <c r="W186" s="295"/>
      <c r="X186" s="295"/>
      <c r="Y186" s="799"/>
      <c r="Z186" s="784"/>
      <c r="AA186" s="784"/>
      <c r="AB186" s="784"/>
      <c r="AC186" s="410"/>
      <c r="AD186" s="410"/>
      <c r="AE186" s="410"/>
      <c r="AF186" s="415"/>
      <c r="AG186" s="415"/>
      <c r="AH186" s="415"/>
      <c r="AI186" s="415"/>
      <c r="AJ186" s="415"/>
      <c r="AK186" s="415"/>
      <c r="AL186" s="415"/>
      <c r="AM186" s="296">
        <f>SUM(Y186:AL186)</f>
        <v>0</v>
      </c>
    </row>
    <row r="187" spans="1:39" ht="15.5" outlineLevel="1">
      <c r="B187" s="294" t="s">
        <v>267</v>
      </c>
      <c r="C187" s="762" t="s">
        <v>579</v>
      </c>
      <c r="D187" s="295"/>
      <c r="E187" s="295"/>
      <c r="F187" s="295"/>
      <c r="G187" s="295" t="s">
        <v>718</v>
      </c>
      <c r="H187" s="295"/>
      <c r="I187" s="295"/>
      <c r="J187" s="295"/>
      <c r="K187" s="295"/>
      <c r="L187" s="295"/>
      <c r="M187" s="295"/>
      <c r="N187" s="295">
        <f>N186</f>
        <v>0</v>
      </c>
      <c r="O187" s="295"/>
      <c r="P187" s="295"/>
      <c r="Q187" s="295"/>
      <c r="R187" s="295" t="s">
        <v>718</v>
      </c>
      <c r="S187" s="295"/>
      <c r="T187" s="295"/>
      <c r="U187" s="295"/>
      <c r="V187" s="295"/>
      <c r="W187" s="295"/>
      <c r="X187" s="295"/>
      <c r="Y187" s="786">
        <v>0</v>
      </c>
      <c r="Z187" s="786">
        <v>0</v>
      </c>
      <c r="AA187" s="786">
        <v>0</v>
      </c>
      <c r="AB187" s="786">
        <v>0</v>
      </c>
      <c r="AC187" s="411">
        <f t="shared" ref="AC187" si="398">AC186</f>
        <v>0</v>
      </c>
      <c r="AD187" s="411">
        <f t="shared" ref="AD187" si="399">AD186</f>
        <v>0</v>
      </c>
      <c r="AE187" s="411">
        <f t="shared" ref="AE187" si="400">AE186</f>
        <v>0</v>
      </c>
      <c r="AF187" s="411">
        <f t="shared" ref="AF187" si="401">AF186</f>
        <v>0</v>
      </c>
      <c r="AG187" s="411">
        <f t="shared" ref="AG187" si="402">AG186</f>
        <v>0</v>
      </c>
      <c r="AH187" s="411">
        <f t="shared" ref="AH187" si="403">AH186</f>
        <v>0</v>
      </c>
      <c r="AI187" s="411">
        <f t="shared" ref="AI187" si="404">AI186</f>
        <v>0</v>
      </c>
      <c r="AJ187" s="411">
        <f t="shared" ref="AJ187" si="405">AJ186</f>
        <v>0</v>
      </c>
      <c r="AK187" s="411">
        <f t="shared" ref="AK187" si="406">AK186</f>
        <v>0</v>
      </c>
      <c r="AL187" s="411">
        <f t="shared" ref="AL187" si="407">AL186</f>
        <v>0</v>
      </c>
      <c r="AM187" s="306"/>
    </row>
    <row r="188" spans="1:39" ht="15.5" outlineLevel="1">
      <c r="B188" s="516"/>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65"/>
      <c r="Z188" s="765"/>
      <c r="AA188" s="765"/>
      <c r="AB188" s="765"/>
      <c r="AC188" s="425"/>
      <c r="AD188" s="425"/>
      <c r="AE188" s="425"/>
      <c r="AF188" s="425"/>
      <c r="AG188" s="425"/>
      <c r="AH188" s="425"/>
      <c r="AI188" s="425"/>
      <c r="AJ188" s="425"/>
      <c r="AK188" s="425"/>
      <c r="AL188" s="425"/>
      <c r="AM188" s="306"/>
    </row>
    <row r="189" spans="1:39" ht="31" outlineLevel="1">
      <c r="A189" s="518">
        <v>48</v>
      </c>
      <c r="B189" s="516" t="s">
        <v>140</v>
      </c>
      <c r="C189" s="762" t="s">
        <v>586</v>
      </c>
      <c r="D189" s="295"/>
      <c r="E189" s="295"/>
      <c r="F189" s="295"/>
      <c r="G189" s="295" t="s">
        <v>718</v>
      </c>
      <c r="H189" s="295"/>
      <c r="I189" s="295"/>
      <c r="J189" s="295"/>
      <c r="K189" s="295"/>
      <c r="L189" s="295"/>
      <c r="M189" s="295"/>
      <c r="N189" s="295">
        <v>0</v>
      </c>
      <c r="O189" s="295"/>
      <c r="P189" s="295"/>
      <c r="Q189" s="295"/>
      <c r="R189" s="295" t="s">
        <v>718</v>
      </c>
      <c r="S189" s="295"/>
      <c r="T189" s="295"/>
      <c r="U189" s="295"/>
      <c r="V189" s="295"/>
      <c r="W189" s="295"/>
      <c r="X189" s="295"/>
      <c r="Y189" s="799"/>
      <c r="Z189" s="784"/>
      <c r="AA189" s="784"/>
      <c r="AB189" s="784"/>
      <c r="AC189" s="410"/>
      <c r="AD189" s="410"/>
      <c r="AE189" s="410"/>
      <c r="AF189" s="415"/>
      <c r="AG189" s="415"/>
      <c r="AH189" s="415"/>
      <c r="AI189" s="415"/>
      <c r="AJ189" s="415"/>
      <c r="AK189" s="415"/>
      <c r="AL189" s="415"/>
      <c r="AM189" s="296">
        <f>SUM(Y189:AL189)</f>
        <v>0</v>
      </c>
    </row>
    <row r="190" spans="1:39" ht="15.5" outlineLevel="1">
      <c r="B190" s="294" t="s">
        <v>267</v>
      </c>
      <c r="C190" s="762" t="s">
        <v>579</v>
      </c>
      <c r="D190" s="295"/>
      <c r="E190" s="295"/>
      <c r="F190" s="295"/>
      <c r="G190" s="295" t="s">
        <v>718</v>
      </c>
      <c r="H190" s="295"/>
      <c r="I190" s="295"/>
      <c r="J190" s="295"/>
      <c r="K190" s="295"/>
      <c r="L190" s="295"/>
      <c r="M190" s="295"/>
      <c r="N190" s="295">
        <f>N189</f>
        <v>0</v>
      </c>
      <c r="O190" s="295"/>
      <c r="P190" s="295"/>
      <c r="Q190" s="295"/>
      <c r="R190" s="295" t="s">
        <v>718</v>
      </c>
      <c r="S190" s="295"/>
      <c r="T190" s="295"/>
      <c r="U190" s="295"/>
      <c r="V190" s="295"/>
      <c r="W190" s="295"/>
      <c r="X190" s="295"/>
      <c r="Y190" s="786">
        <v>0</v>
      </c>
      <c r="Z190" s="786">
        <v>0</v>
      </c>
      <c r="AA190" s="786">
        <v>0</v>
      </c>
      <c r="AB190" s="786">
        <v>0</v>
      </c>
      <c r="AC190" s="411">
        <f t="shared" ref="AC190" si="408">AC189</f>
        <v>0</v>
      </c>
      <c r="AD190" s="411">
        <f t="shared" ref="AD190" si="409">AD189</f>
        <v>0</v>
      </c>
      <c r="AE190" s="411">
        <f t="shared" ref="AE190" si="410">AE189</f>
        <v>0</v>
      </c>
      <c r="AF190" s="411">
        <f t="shared" ref="AF190" si="411">AF189</f>
        <v>0</v>
      </c>
      <c r="AG190" s="411">
        <f t="shared" ref="AG190" si="412">AG189</f>
        <v>0</v>
      </c>
      <c r="AH190" s="411">
        <f t="shared" ref="AH190" si="413">AH189</f>
        <v>0</v>
      </c>
      <c r="AI190" s="411">
        <f t="shared" ref="AI190" si="414">AI189</f>
        <v>0</v>
      </c>
      <c r="AJ190" s="411">
        <f t="shared" ref="AJ190" si="415">AJ189</f>
        <v>0</v>
      </c>
      <c r="AK190" s="411">
        <f t="shared" ref="AK190" si="416">AK189</f>
        <v>0</v>
      </c>
      <c r="AL190" s="411">
        <f t="shared" ref="AL190" si="417">AL189</f>
        <v>0</v>
      </c>
      <c r="AM190" s="306"/>
    </row>
    <row r="191" spans="1:39" ht="15.5" outlineLevel="1">
      <c r="B191" s="516"/>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65"/>
      <c r="Z191" s="765"/>
      <c r="AA191" s="765"/>
      <c r="AB191" s="765"/>
      <c r="AC191" s="425"/>
      <c r="AD191" s="425"/>
      <c r="AE191" s="425"/>
      <c r="AF191" s="425"/>
      <c r="AG191" s="425"/>
      <c r="AH191" s="425"/>
      <c r="AI191" s="425"/>
      <c r="AJ191" s="425"/>
      <c r="AK191" s="425"/>
      <c r="AL191" s="425"/>
      <c r="AM191" s="306"/>
    </row>
    <row r="192" spans="1:39" ht="31" outlineLevel="1">
      <c r="A192" s="518">
        <v>49</v>
      </c>
      <c r="B192" s="516" t="s">
        <v>141</v>
      </c>
      <c r="C192" s="762" t="s">
        <v>586</v>
      </c>
      <c r="D192" s="295"/>
      <c r="E192" s="295"/>
      <c r="F192" s="295"/>
      <c r="G192" s="295" t="s">
        <v>718</v>
      </c>
      <c r="H192" s="295"/>
      <c r="I192" s="295"/>
      <c r="J192" s="295"/>
      <c r="K192" s="295"/>
      <c r="L192" s="295"/>
      <c r="M192" s="295"/>
      <c r="N192" s="295">
        <v>0</v>
      </c>
      <c r="O192" s="295"/>
      <c r="P192" s="295"/>
      <c r="Q192" s="295"/>
      <c r="R192" s="295" t="s">
        <v>718</v>
      </c>
      <c r="S192" s="295"/>
      <c r="T192" s="295"/>
      <c r="U192" s="295"/>
      <c r="V192" s="295"/>
      <c r="W192" s="295"/>
      <c r="X192" s="295"/>
      <c r="Y192" s="799"/>
      <c r="Z192" s="784"/>
      <c r="AA192" s="784"/>
      <c r="AB192" s="784"/>
      <c r="AC192" s="410"/>
      <c r="AD192" s="410"/>
      <c r="AE192" s="410"/>
      <c r="AF192" s="415"/>
      <c r="AG192" s="415"/>
      <c r="AH192" s="415"/>
      <c r="AI192" s="415"/>
      <c r="AJ192" s="415"/>
      <c r="AK192" s="415"/>
      <c r="AL192" s="415"/>
      <c r="AM192" s="296">
        <f>SUM(Y192:AL192)</f>
        <v>0</v>
      </c>
    </row>
    <row r="193" spans="2:39" ht="15.5" outlineLevel="1">
      <c r="B193" s="294" t="s">
        <v>267</v>
      </c>
      <c r="C193" s="762" t="s">
        <v>579</v>
      </c>
      <c r="D193" s="295"/>
      <c r="E193" s="295"/>
      <c r="F193" s="295"/>
      <c r="G193" s="295" t="s">
        <v>718</v>
      </c>
      <c r="H193" s="295"/>
      <c r="I193" s="295"/>
      <c r="J193" s="295"/>
      <c r="K193" s="295"/>
      <c r="L193" s="295"/>
      <c r="M193" s="295"/>
      <c r="N193" s="295">
        <f>N192</f>
        <v>0</v>
      </c>
      <c r="O193" s="295"/>
      <c r="P193" s="295"/>
      <c r="Q193" s="295"/>
      <c r="R193" s="295" t="s">
        <v>718</v>
      </c>
      <c r="S193" s="295"/>
      <c r="T193" s="295"/>
      <c r="U193" s="295"/>
      <c r="V193" s="295"/>
      <c r="W193" s="295"/>
      <c r="X193" s="295"/>
      <c r="Y193" s="786">
        <v>0</v>
      </c>
      <c r="Z193" s="786">
        <v>0</v>
      </c>
      <c r="AA193" s="786">
        <v>0</v>
      </c>
      <c r="AB193" s="786">
        <v>0</v>
      </c>
      <c r="AC193" s="411">
        <f t="shared" ref="AC193" si="418">AC192</f>
        <v>0</v>
      </c>
      <c r="AD193" s="411">
        <f t="shared" ref="AD193" si="419">AD192</f>
        <v>0</v>
      </c>
      <c r="AE193" s="411">
        <f t="shared" ref="AE193" si="420">AE192</f>
        <v>0</v>
      </c>
      <c r="AF193" s="411">
        <f t="shared" ref="AF193" si="421">AF192</f>
        <v>0</v>
      </c>
      <c r="AG193" s="411">
        <f t="shared" ref="AG193" si="422">AG192</f>
        <v>0</v>
      </c>
      <c r="AH193" s="411">
        <f t="shared" ref="AH193" si="423">AH192</f>
        <v>0</v>
      </c>
      <c r="AI193" s="411">
        <f t="shared" ref="AI193" si="424">AI192</f>
        <v>0</v>
      </c>
      <c r="AJ193" s="411">
        <f t="shared" ref="AJ193" si="425">AJ192</f>
        <v>0</v>
      </c>
      <c r="AK193" s="411">
        <f t="shared" ref="AK193" si="426">AK192</f>
        <v>0</v>
      </c>
      <c r="AL193" s="411">
        <f t="shared" ref="AL193" si="427">AL192</f>
        <v>0</v>
      </c>
      <c r="AM193" s="306"/>
    </row>
    <row r="194" spans="2:39" ht="15.5" outlineLevel="1">
      <c r="B194" s="294"/>
      <c r="C194" s="791"/>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801"/>
      <c r="Z194" s="801"/>
      <c r="AA194" s="801"/>
      <c r="AB194" s="801"/>
      <c r="AC194" s="301"/>
      <c r="AD194" s="301"/>
      <c r="AE194" s="301"/>
      <c r="AF194" s="301"/>
      <c r="AG194" s="301"/>
      <c r="AH194" s="301"/>
      <c r="AI194" s="301"/>
      <c r="AJ194" s="301"/>
      <c r="AK194" s="301"/>
      <c r="AL194" s="301"/>
      <c r="AM194" s="306"/>
    </row>
    <row r="195" spans="2:39" ht="15.5">
      <c r="B195" s="327" t="s">
        <v>271</v>
      </c>
      <c r="C195" s="329"/>
      <c r="D195" s="329">
        <f>SUM(D38:D193)</f>
        <v>0</v>
      </c>
      <c r="E195" s="329">
        <f t="shared" ref="E195:M195" si="428">SUM(E38:E193)</f>
        <v>0</v>
      </c>
      <c r="F195" s="329">
        <f t="shared" si="428"/>
        <v>0</v>
      </c>
      <c r="G195" s="329">
        <f t="shared" si="428"/>
        <v>9787458</v>
      </c>
      <c r="H195" s="329">
        <f t="shared" si="428"/>
        <v>0</v>
      </c>
      <c r="I195" s="329">
        <f t="shared" si="428"/>
        <v>0</v>
      </c>
      <c r="J195" s="329">
        <f t="shared" si="428"/>
        <v>0</v>
      </c>
      <c r="K195" s="329">
        <f t="shared" si="428"/>
        <v>0</v>
      </c>
      <c r="L195" s="329">
        <f t="shared" si="428"/>
        <v>0</v>
      </c>
      <c r="M195" s="329">
        <f t="shared" si="428"/>
        <v>0</v>
      </c>
      <c r="N195" s="329"/>
      <c r="O195" s="329">
        <f>SUM(O38:O193)</f>
        <v>0</v>
      </c>
      <c r="P195" s="329">
        <f t="shared" ref="P195:X195" si="429">SUM(P38:P193)</f>
        <v>0</v>
      </c>
      <c r="Q195" s="329">
        <f t="shared" si="429"/>
        <v>0</v>
      </c>
      <c r="R195" s="329">
        <f t="shared" si="429"/>
        <v>1208</v>
      </c>
      <c r="S195" s="329">
        <f t="shared" si="429"/>
        <v>0</v>
      </c>
      <c r="T195" s="329">
        <f t="shared" si="429"/>
        <v>0</v>
      </c>
      <c r="U195" s="329">
        <f t="shared" si="429"/>
        <v>0</v>
      </c>
      <c r="V195" s="329">
        <f t="shared" si="429"/>
        <v>0</v>
      </c>
      <c r="W195" s="329">
        <f t="shared" si="429"/>
        <v>0</v>
      </c>
      <c r="X195" s="329">
        <f t="shared" si="429"/>
        <v>0</v>
      </c>
      <c r="Y195" s="329">
        <f>IF(Y36="kWh",SUMPRODUCT(D38:D193,Y38:Y193))</f>
        <v>0</v>
      </c>
      <c r="Z195" s="329">
        <f>IF(Z36="kWh",SUMPRODUCT(D38:D193,Z38:Z193))</f>
        <v>0</v>
      </c>
      <c r="AA195" s="329">
        <f>IF(AA36="kw",SUMPRODUCT(N38:N193,O38:O193,AA38:AA193),SUMPRODUCT(D38:D193,AA38:AA193))</f>
        <v>0</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5">
      <c r="B197" s="517"/>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1.44E-2</v>
      </c>
      <c r="Z198" s="341">
        <f>HLOOKUP(Z$35,'3.  Distribution Rates'!$C$122:$P$133,7,FALSE)</f>
        <v>1.9400000000000001E-2</v>
      </c>
      <c r="AA198" s="341">
        <f>HLOOKUP(AA$35,'3.  Distribution Rates'!$C$122:$P$133,7,FALSE)</f>
        <v>4.6454000000000004</v>
      </c>
      <c r="AB198" s="341">
        <f>HLOOKUP(AB$35,'3.  Distribution Rates'!$C$122:$P$133,7,FALSE)</f>
        <v>4.7759999999999998</v>
      </c>
      <c r="AC198" s="341">
        <f>HLOOKUP(AC$35,'3.  Distribution Rates'!$C$122:$P$133,7,FALSE)</f>
        <v>15.3377</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5">
        <f>SUM(Y199:AL199)</f>
        <v>0</v>
      </c>
    </row>
    <row r="200" spans="2:39" ht="15.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5">
        <f>SUM(Y200:AL200)</f>
        <v>0</v>
      </c>
    </row>
    <row r="201" spans="2:39" ht="15.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5">
        <f>SUM(Y201:AL201)</f>
        <v>0</v>
      </c>
    </row>
    <row r="202" spans="2:39" ht="15.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5">
        <f>SUM(Y202:AL202)</f>
        <v>0</v>
      </c>
    </row>
    <row r="203" spans="2:39" ht="15.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0</v>
      </c>
      <c r="Z203" s="378">
        <f>Z195*Z198</f>
        <v>0</v>
      </c>
      <c r="AA203" s="378">
        <f>AA195*AA198</f>
        <v>0</v>
      </c>
      <c r="AB203" s="378">
        <f t="shared" ref="AB203:AL203" si="430">AB195*AB198</f>
        <v>0</v>
      </c>
      <c r="AC203" s="378">
        <f t="shared" si="430"/>
        <v>0</v>
      </c>
      <c r="AD203" s="378">
        <f t="shared" si="430"/>
        <v>0</v>
      </c>
      <c r="AE203" s="378">
        <f t="shared" si="430"/>
        <v>0</v>
      </c>
      <c r="AF203" s="378">
        <f t="shared" si="430"/>
        <v>0</v>
      </c>
      <c r="AG203" s="378">
        <f t="shared" si="430"/>
        <v>0</v>
      </c>
      <c r="AH203" s="378">
        <f t="shared" si="430"/>
        <v>0</v>
      </c>
      <c r="AI203" s="378">
        <f t="shared" si="430"/>
        <v>0</v>
      </c>
      <c r="AJ203" s="378">
        <f t="shared" si="430"/>
        <v>0</v>
      </c>
      <c r="AK203" s="378">
        <f t="shared" si="430"/>
        <v>0</v>
      </c>
      <c r="AL203" s="378">
        <f t="shared" si="430"/>
        <v>0</v>
      </c>
      <c r="AM203" s="625">
        <f>SUM(Y203:AL203)</f>
        <v>0</v>
      </c>
    </row>
    <row r="204" spans="2:39" ht="15.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0</v>
      </c>
      <c r="Z204" s="346">
        <f>SUM(Z199:Z203)</f>
        <v>0</v>
      </c>
      <c r="AA204" s="346">
        <f t="shared" ref="AA204:AE204" si="431">SUM(AA199:AA203)</f>
        <v>0</v>
      </c>
      <c r="AB204" s="346">
        <f t="shared" si="431"/>
        <v>0</v>
      </c>
      <c r="AC204" s="346">
        <f t="shared" si="431"/>
        <v>0</v>
      </c>
      <c r="AD204" s="346">
        <f t="shared" si="431"/>
        <v>0</v>
      </c>
      <c r="AE204" s="346">
        <f t="shared" si="431"/>
        <v>0</v>
      </c>
      <c r="AF204" s="346">
        <f>SUM(AF199:AF203)</f>
        <v>0</v>
      </c>
      <c r="AG204" s="346">
        <f>SUM(AG199:AG203)</f>
        <v>0</v>
      </c>
      <c r="AH204" s="346">
        <f t="shared" ref="AH204:AL204" si="432">SUM(AH199:AH203)</f>
        <v>0</v>
      </c>
      <c r="AI204" s="346">
        <f t="shared" si="432"/>
        <v>0</v>
      </c>
      <c r="AJ204" s="346">
        <f t="shared" si="432"/>
        <v>0</v>
      </c>
      <c r="AK204" s="346">
        <f t="shared" si="432"/>
        <v>0</v>
      </c>
      <c r="AL204" s="346">
        <f t="shared" si="432"/>
        <v>0</v>
      </c>
      <c r="AM204" s="407">
        <f>SUM(AM199:AM203)</f>
        <v>0</v>
      </c>
    </row>
    <row r="205" spans="2:39" ht="15.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433">Z196*Z198</f>
        <v>0</v>
      </c>
      <c r="AA205" s="347">
        <f t="shared" si="433"/>
        <v>0</v>
      </c>
      <c r="AB205" s="347">
        <f t="shared" si="433"/>
        <v>0</v>
      </c>
      <c r="AC205" s="347">
        <f t="shared" si="433"/>
        <v>0</v>
      </c>
      <c r="AD205" s="347">
        <f t="shared" si="433"/>
        <v>0</v>
      </c>
      <c r="AE205" s="347">
        <f t="shared" si="433"/>
        <v>0</v>
      </c>
      <c r="AF205" s="347">
        <f>AF196*AF198</f>
        <v>0</v>
      </c>
      <c r="AG205" s="347">
        <f t="shared" ref="AG205:AL205" si="434">AG196*AG198</f>
        <v>0</v>
      </c>
      <c r="AH205" s="347">
        <f t="shared" si="434"/>
        <v>0</v>
      </c>
      <c r="AI205" s="347">
        <f t="shared" si="434"/>
        <v>0</v>
      </c>
      <c r="AJ205" s="347">
        <f t="shared" si="434"/>
        <v>0</v>
      </c>
      <c r="AK205" s="347">
        <f t="shared" si="434"/>
        <v>0</v>
      </c>
      <c r="AL205" s="347">
        <f t="shared" si="434"/>
        <v>0</v>
      </c>
      <c r="AM205" s="407">
        <f>SUM(Y205:AL205)</f>
        <v>0</v>
      </c>
    </row>
    <row r="206" spans="2:39" ht="15.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0</v>
      </c>
    </row>
    <row r="207" spans="2:39" ht="15.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0</v>
      </c>
      <c r="Z208" s="291">
        <f>SUMPRODUCT(E38:E193,Z38:Z193)</f>
        <v>0</v>
      </c>
      <c r="AA208" s="291">
        <f>IF(AA36="kw",SUMPRODUCT(N38:N193,P38:P193,AA38:AA193),SUMPRODUCT(E38:E193,AA38:AA193))</f>
        <v>0</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0</v>
      </c>
      <c r="Z209" s="291">
        <f>SUMPRODUCT(F38:F193,Z38:Z193)</f>
        <v>0</v>
      </c>
      <c r="AA209" s="291">
        <f>IF(AA36="kw",SUMPRODUCT(N38:N193,Q38:Q193,AA38:AA193),SUMPRODUCT(F38:F193,AA38:AA193))</f>
        <v>0</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1676233</v>
      </c>
      <c r="Z210" s="291">
        <f>SUMPRODUCT(G38:G193,Z38:Z193)</f>
        <v>1792707.6</v>
      </c>
      <c r="AA210" s="291">
        <f>IF(AA36="kw",SUMPRODUCT(N38:N193,R38:R193,AA38:AA193),SUMPRODUCT(G38:G193,AA38:AA193))</f>
        <v>5234.5200000000004</v>
      </c>
      <c r="AB210" s="291">
        <f>IF(AB36="kw",SUMPRODUCT(N38:N193,R38:R193,AB38:AB193),SUMPRODUCT(G38:G193,AB38:AB193))</f>
        <v>12.600000000000001</v>
      </c>
      <c r="AC210" s="291">
        <f>IF(AC36="kw",SUMPRODUCT(N38:N193,R38:R193,AC38:AC193),SUMPRODUCT(G38:G193,AC38:AC193))</f>
        <v>2484.48</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583</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5">
      <c r="B214" s="438"/>
    </row>
    <row r="215" spans="1:39" ht="15.5">
      <c r="B215" s="438"/>
    </row>
    <row r="216" spans="1:39" ht="15.5">
      <c r="B216" s="280" t="s">
        <v>273</v>
      </c>
      <c r="C216" s="281"/>
      <c r="D216" s="586" t="s">
        <v>525</v>
      </c>
      <c r="E216" s="253"/>
      <c r="F216" s="586"/>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71" t="s">
        <v>211</v>
      </c>
      <c r="C217" s="873" t="s">
        <v>33</v>
      </c>
      <c r="D217" s="284" t="s">
        <v>421</v>
      </c>
      <c r="E217" s="875" t="s">
        <v>209</v>
      </c>
      <c r="F217" s="876"/>
      <c r="G217" s="876"/>
      <c r="H217" s="876"/>
      <c r="I217" s="876"/>
      <c r="J217" s="876"/>
      <c r="K217" s="876"/>
      <c r="L217" s="876"/>
      <c r="M217" s="877"/>
      <c r="N217" s="881" t="s">
        <v>213</v>
      </c>
      <c r="O217" s="284" t="s">
        <v>422</v>
      </c>
      <c r="P217" s="875" t="s">
        <v>212</v>
      </c>
      <c r="Q217" s="876"/>
      <c r="R217" s="876"/>
      <c r="S217" s="876"/>
      <c r="T217" s="876"/>
      <c r="U217" s="876"/>
      <c r="V217" s="876"/>
      <c r="W217" s="876"/>
      <c r="X217" s="877"/>
      <c r="Y217" s="878" t="s">
        <v>243</v>
      </c>
      <c r="Z217" s="879"/>
      <c r="AA217" s="879"/>
      <c r="AB217" s="879"/>
      <c r="AC217" s="879"/>
      <c r="AD217" s="879"/>
      <c r="AE217" s="879"/>
      <c r="AF217" s="879"/>
      <c r="AG217" s="879"/>
      <c r="AH217" s="879"/>
      <c r="AI217" s="879"/>
      <c r="AJ217" s="879"/>
      <c r="AK217" s="879"/>
      <c r="AL217" s="879"/>
      <c r="AM217" s="880"/>
    </row>
    <row r="218" spans="1:39" ht="60.75" customHeight="1">
      <c r="B218" s="872"/>
      <c r="C218" s="874"/>
      <c r="D218" s="285">
        <v>2016</v>
      </c>
      <c r="E218" s="285">
        <v>2017</v>
      </c>
      <c r="F218" s="285">
        <v>2018</v>
      </c>
      <c r="G218" s="285">
        <v>2019</v>
      </c>
      <c r="H218" s="285">
        <v>2020</v>
      </c>
      <c r="I218" s="285">
        <v>2021</v>
      </c>
      <c r="J218" s="285">
        <v>2022</v>
      </c>
      <c r="K218" s="285">
        <v>2023</v>
      </c>
      <c r="L218" s="285">
        <v>2024</v>
      </c>
      <c r="M218" s="285">
        <v>2025</v>
      </c>
      <c r="N218" s="882"/>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kW - Thermal Demand Meter</v>
      </c>
      <c r="AB218" s="285" t="str">
        <f>'1.  LRAMVA Summary'!G52</f>
        <v>GS&gt;50 kW - Interval Meter</v>
      </c>
      <c r="AC218" s="285" t="str">
        <f>'1.  LRAMVA Summary'!H52</f>
        <v>Street Lighting</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4" t="s">
        <v>503</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762" t="str">
        <f>'[2]1.  LRAMVA Summary'!D43</f>
        <v>kWh</v>
      </c>
      <c r="Z219" s="762" t="str">
        <f>'[2]1.  LRAMVA Summary'!E43</f>
        <v>kWh</v>
      </c>
      <c r="AA219" s="762" t="str">
        <f>'[2]1.  LRAMVA Summary'!F43</f>
        <v>kW</v>
      </c>
      <c r="AB219" s="762" t="str">
        <f>'[2]1.  LRAMVA Summary'!G43</f>
        <v>kW</v>
      </c>
      <c r="AC219" s="291" t="str">
        <f>'1.  LRAMVA Summary'!H53</f>
        <v>KW</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5" outlineLevel="1">
      <c r="B220" s="288" t="s">
        <v>496</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762"/>
      <c r="Z220" s="762"/>
      <c r="AA220" s="762"/>
      <c r="AB220" s="762"/>
      <c r="AC220" s="291"/>
      <c r="AD220" s="291"/>
      <c r="AE220" s="291"/>
      <c r="AF220" s="291"/>
      <c r="AG220" s="291"/>
      <c r="AH220" s="291"/>
      <c r="AI220" s="291"/>
      <c r="AJ220" s="291"/>
      <c r="AK220" s="291"/>
      <c r="AL220" s="291"/>
      <c r="AM220" s="292"/>
    </row>
    <row r="221" spans="1:39" ht="15.5" outlineLevel="1">
      <c r="A221" s="518">
        <v>1</v>
      </c>
      <c r="B221" s="516"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784"/>
      <c r="Z221" s="784"/>
      <c r="AA221" s="784"/>
      <c r="AB221" s="784"/>
      <c r="AC221" s="410"/>
      <c r="AD221" s="410"/>
      <c r="AE221" s="410"/>
      <c r="AF221" s="410"/>
      <c r="AG221" s="410"/>
      <c r="AH221" s="410"/>
      <c r="AI221" s="410"/>
      <c r="AJ221" s="410"/>
      <c r="AK221" s="410"/>
      <c r="AL221" s="410"/>
      <c r="AM221" s="296">
        <f>SUM(Y221:AL221)</f>
        <v>0</v>
      </c>
    </row>
    <row r="222" spans="1:39" ht="15.5"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 t="shared" ref="Y222:AB222" si="435">Y221</f>
        <v>0</v>
      </c>
      <c r="Z222" s="411">
        <f t="shared" si="435"/>
        <v>0</v>
      </c>
      <c r="AA222" s="411">
        <f t="shared" si="435"/>
        <v>0</v>
      </c>
      <c r="AB222" s="411">
        <f t="shared" si="435"/>
        <v>0</v>
      </c>
      <c r="AC222" s="411">
        <f t="shared" ref="AC222" si="436">AC221</f>
        <v>0</v>
      </c>
      <c r="AD222" s="411">
        <f t="shared" ref="AD222" si="437">AD221</f>
        <v>0</v>
      </c>
      <c r="AE222" s="411">
        <f t="shared" ref="AE222" si="438">AE221</f>
        <v>0</v>
      </c>
      <c r="AF222" s="411">
        <f t="shared" ref="AF222" si="439">AF221</f>
        <v>0</v>
      </c>
      <c r="AG222" s="411">
        <f t="shared" ref="AG222" si="440">AG221</f>
        <v>0</v>
      </c>
      <c r="AH222" s="411">
        <f t="shared" ref="AH222" si="441">AH221</f>
        <v>0</v>
      </c>
      <c r="AI222" s="411">
        <f t="shared" ref="AI222" si="442">AI221</f>
        <v>0</v>
      </c>
      <c r="AJ222" s="411">
        <f t="shared" ref="AJ222" si="443">AJ221</f>
        <v>0</v>
      </c>
      <c r="AK222" s="411">
        <f t="shared" ref="AK222" si="444">AK221</f>
        <v>0</v>
      </c>
      <c r="AL222" s="411">
        <f t="shared" ref="AL222" si="445">AL221</f>
        <v>0</v>
      </c>
      <c r="AM222" s="297"/>
    </row>
    <row r="223" spans="1:39" ht="15.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765"/>
      <c r="Z223" s="789"/>
      <c r="AA223" s="789"/>
      <c r="AB223" s="789"/>
      <c r="AC223" s="413"/>
      <c r="AD223" s="413"/>
      <c r="AE223" s="413"/>
      <c r="AF223" s="413"/>
      <c r="AG223" s="413"/>
      <c r="AH223" s="413"/>
      <c r="AI223" s="413"/>
      <c r="AJ223" s="413"/>
      <c r="AK223" s="413"/>
      <c r="AL223" s="413"/>
      <c r="AM223" s="302"/>
    </row>
    <row r="224" spans="1:39" ht="15.5" outlineLevel="1">
      <c r="A224" s="518">
        <v>2</v>
      </c>
      <c r="B224" s="516"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784"/>
      <c r="Z224" s="784"/>
      <c r="AA224" s="784"/>
      <c r="AB224" s="784"/>
      <c r="AC224" s="410"/>
      <c r="AD224" s="410"/>
      <c r="AE224" s="410"/>
      <c r="AF224" s="410"/>
      <c r="AG224" s="410"/>
      <c r="AH224" s="410"/>
      <c r="AI224" s="410"/>
      <c r="AJ224" s="410"/>
      <c r="AK224" s="410"/>
      <c r="AL224" s="410"/>
      <c r="AM224" s="296">
        <f>SUM(Y224:AL224)</f>
        <v>0</v>
      </c>
    </row>
    <row r="225" spans="1:39" ht="15.5"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 t="shared" ref="Y225:AB225" si="446">Y224</f>
        <v>0</v>
      </c>
      <c r="Z225" s="411">
        <f t="shared" si="446"/>
        <v>0</v>
      </c>
      <c r="AA225" s="411">
        <f t="shared" si="446"/>
        <v>0</v>
      </c>
      <c r="AB225" s="411">
        <f t="shared" si="446"/>
        <v>0</v>
      </c>
      <c r="AC225" s="411">
        <f t="shared" ref="AC225" si="447">AC224</f>
        <v>0</v>
      </c>
      <c r="AD225" s="411">
        <f t="shared" ref="AD225" si="448">AD224</f>
        <v>0</v>
      </c>
      <c r="AE225" s="411">
        <f t="shared" ref="AE225" si="449">AE224</f>
        <v>0</v>
      </c>
      <c r="AF225" s="411">
        <f t="shared" ref="AF225" si="450">AF224</f>
        <v>0</v>
      </c>
      <c r="AG225" s="411">
        <f t="shared" ref="AG225" si="451">AG224</f>
        <v>0</v>
      </c>
      <c r="AH225" s="411">
        <f t="shared" ref="AH225" si="452">AH224</f>
        <v>0</v>
      </c>
      <c r="AI225" s="411">
        <f t="shared" ref="AI225" si="453">AI224</f>
        <v>0</v>
      </c>
      <c r="AJ225" s="411">
        <f t="shared" ref="AJ225" si="454">AJ224</f>
        <v>0</v>
      </c>
      <c r="AK225" s="411">
        <f t="shared" ref="AK225" si="455">AK224</f>
        <v>0</v>
      </c>
      <c r="AL225" s="411">
        <f t="shared" ref="AL225" si="456">AL224</f>
        <v>0</v>
      </c>
      <c r="AM225" s="297"/>
    </row>
    <row r="226" spans="1:39" ht="15.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765"/>
      <c r="Z226" s="789"/>
      <c r="AA226" s="789"/>
      <c r="AB226" s="789"/>
      <c r="AC226" s="413"/>
      <c r="AD226" s="413"/>
      <c r="AE226" s="413"/>
      <c r="AF226" s="413"/>
      <c r="AG226" s="413"/>
      <c r="AH226" s="413"/>
      <c r="AI226" s="413"/>
      <c r="AJ226" s="413"/>
      <c r="AK226" s="413"/>
      <c r="AL226" s="413"/>
      <c r="AM226" s="302"/>
    </row>
    <row r="227" spans="1:39" ht="15.5" outlineLevel="1">
      <c r="A227" s="518">
        <v>3</v>
      </c>
      <c r="B227" s="516"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784"/>
      <c r="Z227" s="784"/>
      <c r="AA227" s="784"/>
      <c r="AB227" s="784"/>
      <c r="AC227" s="410"/>
      <c r="AD227" s="410"/>
      <c r="AE227" s="410"/>
      <c r="AF227" s="410"/>
      <c r="AG227" s="410"/>
      <c r="AH227" s="410"/>
      <c r="AI227" s="410"/>
      <c r="AJ227" s="410"/>
      <c r="AK227" s="410"/>
      <c r="AL227" s="410"/>
      <c r="AM227" s="296">
        <f>SUM(Y227:AL227)</f>
        <v>0</v>
      </c>
    </row>
    <row r="228" spans="1:39" ht="15.5"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 t="shared" ref="Y228:AB228" si="457">Y227</f>
        <v>0</v>
      </c>
      <c r="Z228" s="411">
        <f t="shared" si="457"/>
        <v>0</v>
      </c>
      <c r="AA228" s="411">
        <f t="shared" si="457"/>
        <v>0</v>
      </c>
      <c r="AB228" s="411">
        <f t="shared" si="457"/>
        <v>0</v>
      </c>
      <c r="AC228" s="411">
        <f t="shared" ref="AC228" si="458">AC227</f>
        <v>0</v>
      </c>
      <c r="AD228" s="411">
        <f t="shared" ref="AD228" si="459">AD227</f>
        <v>0</v>
      </c>
      <c r="AE228" s="411">
        <f t="shared" ref="AE228" si="460">AE227</f>
        <v>0</v>
      </c>
      <c r="AF228" s="411">
        <f t="shared" ref="AF228" si="461">AF227</f>
        <v>0</v>
      </c>
      <c r="AG228" s="411">
        <f t="shared" ref="AG228" si="462">AG227</f>
        <v>0</v>
      </c>
      <c r="AH228" s="411">
        <f t="shared" ref="AH228" si="463">AH227</f>
        <v>0</v>
      </c>
      <c r="AI228" s="411">
        <f t="shared" ref="AI228" si="464">AI227</f>
        <v>0</v>
      </c>
      <c r="AJ228" s="411">
        <f t="shared" ref="AJ228" si="465">AJ227</f>
        <v>0</v>
      </c>
      <c r="AK228" s="411">
        <f t="shared" ref="AK228" si="466">AK227</f>
        <v>0</v>
      </c>
      <c r="AL228" s="411">
        <f t="shared" ref="AL228" si="467">AL227</f>
        <v>0</v>
      </c>
      <c r="AM228" s="297"/>
    </row>
    <row r="229" spans="1:39" ht="15.5"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765"/>
      <c r="Z229" s="789"/>
      <c r="AA229" s="789"/>
      <c r="AB229" s="789"/>
      <c r="AC229" s="412"/>
      <c r="AD229" s="412"/>
      <c r="AE229" s="412"/>
      <c r="AF229" s="412"/>
      <c r="AG229" s="412"/>
      <c r="AH229" s="412"/>
      <c r="AI229" s="412"/>
      <c r="AJ229" s="412"/>
      <c r="AK229" s="412"/>
      <c r="AL229" s="412"/>
      <c r="AM229" s="306"/>
    </row>
    <row r="230" spans="1:39" ht="15.5" outlineLevel="1">
      <c r="A230" s="518">
        <v>4</v>
      </c>
      <c r="B230" s="516" t="s">
        <v>673</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784"/>
      <c r="Z230" s="784"/>
      <c r="AA230" s="784"/>
      <c r="AB230" s="784"/>
      <c r="AC230" s="410"/>
      <c r="AD230" s="410"/>
      <c r="AE230" s="410"/>
      <c r="AF230" s="410"/>
      <c r="AG230" s="410"/>
      <c r="AH230" s="410"/>
      <c r="AI230" s="410"/>
      <c r="AJ230" s="410"/>
      <c r="AK230" s="410"/>
      <c r="AL230" s="410"/>
      <c r="AM230" s="296">
        <f>SUM(Y230:AL230)</f>
        <v>0</v>
      </c>
    </row>
    <row r="231" spans="1:39" ht="15.5"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 t="shared" ref="Y231:AB231" si="468">Y230</f>
        <v>0</v>
      </c>
      <c r="Z231" s="411">
        <f t="shared" si="468"/>
        <v>0</v>
      </c>
      <c r="AA231" s="411">
        <f t="shared" si="468"/>
        <v>0</v>
      </c>
      <c r="AB231" s="411">
        <f t="shared" si="468"/>
        <v>0</v>
      </c>
      <c r="AC231" s="411">
        <f t="shared" ref="AC231" si="469">AC230</f>
        <v>0</v>
      </c>
      <c r="AD231" s="411">
        <f t="shared" ref="AD231" si="470">AD230</f>
        <v>0</v>
      </c>
      <c r="AE231" s="411">
        <f t="shared" ref="AE231" si="471">AE230</f>
        <v>0</v>
      </c>
      <c r="AF231" s="411">
        <f t="shared" ref="AF231" si="472">AF230</f>
        <v>0</v>
      </c>
      <c r="AG231" s="411">
        <f t="shared" ref="AG231" si="473">AG230</f>
        <v>0</v>
      </c>
      <c r="AH231" s="411">
        <f t="shared" ref="AH231" si="474">AH230</f>
        <v>0</v>
      </c>
      <c r="AI231" s="411">
        <f t="shared" ref="AI231" si="475">AI230</f>
        <v>0</v>
      </c>
      <c r="AJ231" s="411">
        <f t="shared" ref="AJ231" si="476">AJ230</f>
        <v>0</v>
      </c>
      <c r="AK231" s="411">
        <f t="shared" ref="AK231" si="477">AK230</f>
        <v>0</v>
      </c>
      <c r="AL231" s="411">
        <f t="shared" ref="AL231" si="478">AL230</f>
        <v>0</v>
      </c>
      <c r="AM231" s="297"/>
    </row>
    <row r="232" spans="1:39" ht="15.5"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765"/>
      <c r="Z232" s="789"/>
      <c r="AA232" s="789"/>
      <c r="AB232" s="789"/>
      <c r="AC232" s="412"/>
      <c r="AD232" s="412"/>
      <c r="AE232" s="412"/>
      <c r="AF232" s="412"/>
      <c r="AG232" s="412"/>
      <c r="AH232" s="412"/>
      <c r="AI232" s="412"/>
      <c r="AJ232" s="412"/>
      <c r="AK232" s="412"/>
      <c r="AL232" s="412"/>
      <c r="AM232" s="306"/>
    </row>
    <row r="233" spans="1:39" ht="31" outlineLevel="1">
      <c r="A233" s="518">
        <v>5</v>
      </c>
      <c r="B233" s="516"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784"/>
      <c r="Z233" s="784"/>
      <c r="AA233" s="784"/>
      <c r="AB233" s="784"/>
      <c r="AC233" s="410"/>
      <c r="AD233" s="410"/>
      <c r="AE233" s="410"/>
      <c r="AF233" s="410"/>
      <c r="AG233" s="410"/>
      <c r="AH233" s="410"/>
      <c r="AI233" s="410"/>
      <c r="AJ233" s="410"/>
      <c r="AK233" s="410"/>
      <c r="AL233" s="410"/>
      <c r="AM233" s="296">
        <f>SUM(Y233:AL233)</f>
        <v>0</v>
      </c>
    </row>
    <row r="234" spans="1:39" ht="15.5"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 t="shared" ref="Y234:AB234" si="479">Y233</f>
        <v>0</v>
      </c>
      <c r="Z234" s="411">
        <f t="shared" si="479"/>
        <v>0</v>
      </c>
      <c r="AA234" s="411">
        <f t="shared" si="479"/>
        <v>0</v>
      </c>
      <c r="AB234" s="411">
        <f t="shared" si="479"/>
        <v>0</v>
      </c>
      <c r="AC234" s="411">
        <f t="shared" ref="AC234" si="480">AC233</f>
        <v>0</v>
      </c>
      <c r="AD234" s="411">
        <f t="shared" ref="AD234" si="481">AD233</f>
        <v>0</v>
      </c>
      <c r="AE234" s="411">
        <f t="shared" ref="AE234" si="482">AE233</f>
        <v>0</v>
      </c>
      <c r="AF234" s="411">
        <f t="shared" ref="AF234" si="483">AF233</f>
        <v>0</v>
      </c>
      <c r="AG234" s="411">
        <f t="shared" ref="AG234" si="484">AG233</f>
        <v>0</v>
      </c>
      <c r="AH234" s="411">
        <f t="shared" ref="AH234" si="485">AH233</f>
        <v>0</v>
      </c>
      <c r="AI234" s="411">
        <f t="shared" ref="AI234" si="486">AI233</f>
        <v>0</v>
      </c>
      <c r="AJ234" s="411">
        <f t="shared" ref="AJ234" si="487">AJ233</f>
        <v>0</v>
      </c>
      <c r="AK234" s="411">
        <f t="shared" ref="AK234" si="488">AK233</f>
        <v>0</v>
      </c>
      <c r="AL234" s="411">
        <f t="shared" ref="AL234" si="489">AL233</f>
        <v>0</v>
      </c>
      <c r="AM234" s="297"/>
    </row>
    <row r="235" spans="1:39" ht="15.5"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765"/>
      <c r="Z235" s="792"/>
      <c r="AA235" s="792"/>
      <c r="AB235" s="792"/>
      <c r="AC235" s="423"/>
      <c r="AD235" s="423"/>
      <c r="AE235" s="423"/>
      <c r="AF235" s="423"/>
      <c r="AG235" s="423"/>
      <c r="AH235" s="423"/>
      <c r="AI235" s="423"/>
      <c r="AJ235" s="423"/>
      <c r="AK235" s="423"/>
      <c r="AL235" s="423"/>
      <c r="AM235" s="297"/>
    </row>
    <row r="236" spans="1:39" ht="15.5" outlineLevel="1">
      <c r="B236" s="319" t="s">
        <v>497</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789"/>
      <c r="Z236" s="789"/>
      <c r="AA236" s="789"/>
      <c r="AB236" s="789"/>
      <c r="AC236" s="414"/>
      <c r="AD236" s="414"/>
      <c r="AE236" s="414"/>
      <c r="AF236" s="414"/>
      <c r="AG236" s="414"/>
      <c r="AH236" s="414"/>
      <c r="AI236" s="414"/>
      <c r="AJ236" s="414"/>
      <c r="AK236" s="414"/>
      <c r="AL236" s="414"/>
      <c r="AM236" s="292"/>
    </row>
    <row r="237" spans="1:39" ht="15.5" outlineLevel="1">
      <c r="A237" s="518">
        <v>6</v>
      </c>
      <c r="B237" s="516"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784"/>
      <c r="Z237" s="784"/>
      <c r="AA237" s="784"/>
      <c r="AB237" s="784"/>
      <c r="AC237" s="410"/>
      <c r="AD237" s="410"/>
      <c r="AE237" s="410"/>
      <c r="AF237" s="415"/>
      <c r="AG237" s="415"/>
      <c r="AH237" s="415"/>
      <c r="AI237" s="415"/>
      <c r="AJ237" s="415"/>
      <c r="AK237" s="415"/>
      <c r="AL237" s="415"/>
      <c r="AM237" s="296">
        <f>SUM(Y237:AL237)</f>
        <v>0</v>
      </c>
    </row>
    <row r="238" spans="1:39" ht="15.5"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 t="shared" ref="Y238:AB238" si="490">Y237</f>
        <v>0</v>
      </c>
      <c r="Z238" s="411">
        <f t="shared" si="490"/>
        <v>0</v>
      </c>
      <c r="AA238" s="411">
        <f t="shared" si="490"/>
        <v>0</v>
      </c>
      <c r="AB238" s="411">
        <f t="shared" si="490"/>
        <v>0</v>
      </c>
      <c r="AC238" s="411">
        <f t="shared" ref="AC238" si="491">AC237</f>
        <v>0</v>
      </c>
      <c r="AD238" s="411">
        <f t="shared" ref="AD238" si="492">AD237</f>
        <v>0</v>
      </c>
      <c r="AE238" s="411">
        <f t="shared" ref="AE238" si="493">AE237</f>
        <v>0</v>
      </c>
      <c r="AF238" s="411">
        <f t="shared" ref="AF238" si="494">AF237</f>
        <v>0</v>
      </c>
      <c r="AG238" s="411">
        <f t="shared" ref="AG238" si="495">AG237</f>
        <v>0</v>
      </c>
      <c r="AH238" s="411">
        <f t="shared" ref="AH238" si="496">AH237</f>
        <v>0</v>
      </c>
      <c r="AI238" s="411">
        <f t="shared" ref="AI238" si="497">AI237</f>
        <v>0</v>
      </c>
      <c r="AJ238" s="411">
        <f t="shared" ref="AJ238" si="498">AJ237</f>
        <v>0</v>
      </c>
      <c r="AK238" s="411">
        <f t="shared" ref="AK238" si="499">AK237</f>
        <v>0</v>
      </c>
      <c r="AL238" s="411">
        <f t="shared" ref="AL238" si="500">AL237</f>
        <v>0</v>
      </c>
      <c r="AM238" s="311"/>
    </row>
    <row r="239" spans="1:39" ht="15.5"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765"/>
      <c r="Z239" s="792"/>
      <c r="AA239" s="792"/>
      <c r="AB239" s="792"/>
      <c r="AC239" s="416"/>
      <c r="AD239" s="416"/>
      <c r="AE239" s="416"/>
      <c r="AF239" s="416"/>
      <c r="AG239" s="416"/>
      <c r="AH239" s="416"/>
      <c r="AI239" s="416"/>
      <c r="AJ239" s="416"/>
      <c r="AK239" s="416"/>
      <c r="AL239" s="416"/>
      <c r="AM239" s="313"/>
    </row>
    <row r="240" spans="1:39" ht="31" outlineLevel="1">
      <c r="A240" s="518">
        <v>7</v>
      </c>
      <c r="B240" s="516"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784"/>
      <c r="Z240" s="784"/>
      <c r="AA240" s="784"/>
      <c r="AB240" s="784"/>
      <c r="AC240" s="410"/>
      <c r="AD240" s="410"/>
      <c r="AE240" s="410"/>
      <c r="AF240" s="415"/>
      <c r="AG240" s="415"/>
      <c r="AH240" s="415"/>
      <c r="AI240" s="415"/>
      <c r="AJ240" s="415"/>
      <c r="AK240" s="415"/>
      <c r="AL240" s="415"/>
      <c r="AM240" s="296">
        <f>SUM(Y240:AL240)</f>
        <v>0</v>
      </c>
    </row>
    <row r="241" spans="1:39" ht="15.5"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 t="shared" ref="Y241:AB241" si="501">Y240</f>
        <v>0</v>
      </c>
      <c r="Z241" s="411">
        <f t="shared" si="501"/>
        <v>0</v>
      </c>
      <c r="AA241" s="411">
        <f t="shared" si="501"/>
        <v>0</v>
      </c>
      <c r="AB241" s="411">
        <f t="shared" si="501"/>
        <v>0</v>
      </c>
      <c r="AC241" s="411">
        <f t="shared" ref="AC241" si="502">AC240</f>
        <v>0</v>
      </c>
      <c r="AD241" s="411">
        <f t="shared" ref="AD241" si="503">AD240</f>
        <v>0</v>
      </c>
      <c r="AE241" s="411">
        <f t="shared" ref="AE241" si="504">AE240</f>
        <v>0</v>
      </c>
      <c r="AF241" s="411">
        <f t="shared" ref="AF241" si="505">AF240</f>
        <v>0</v>
      </c>
      <c r="AG241" s="411">
        <f t="shared" ref="AG241" si="506">AG240</f>
        <v>0</v>
      </c>
      <c r="AH241" s="411">
        <f t="shared" ref="AH241" si="507">AH240</f>
        <v>0</v>
      </c>
      <c r="AI241" s="411">
        <f t="shared" ref="AI241" si="508">AI240</f>
        <v>0</v>
      </c>
      <c r="AJ241" s="411">
        <f t="shared" ref="AJ241" si="509">AJ240</f>
        <v>0</v>
      </c>
      <c r="AK241" s="411">
        <f t="shared" ref="AK241" si="510">AK240</f>
        <v>0</v>
      </c>
      <c r="AL241" s="411">
        <f t="shared" ref="AL241" si="511">AL240</f>
        <v>0</v>
      </c>
      <c r="AM241" s="311"/>
    </row>
    <row r="242" spans="1:39" ht="15.5"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765"/>
      <c r="Z242" s="792"/>
      <c r="AA242" s="792"/>
      <c r="AB242" s="792"/>
      <c r="AC242" s="416"/>
      <c r="AD242" s="416"/>
      <c r="AE242" s="416"/>
      <c r="AF242" s="416"/>
      <c r="AG242" s="416"/>
      <c r="AH242" s="416"/>
      <c r="AI242" s="416"/>
      <c r="AJ242" s="416"/>
      <c r="AK242" s="416"/>
      <c r="AL242" s="416"/>
      <c r="AM242" s="313"/>
    </row>
    <row r="243" spans="1:39" ht="31" outlineLevel="1">
      <c r="A243" s="518">
        <v>8</v>
      </c>
      <c r="B243" s="516"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784"/>
      <c r="Z243" s="784"/>
      <c r="AA243" s="784"/>
      <c r="AB243" s="784"/>
      <c r="AC243" s="410"/>
      <c r="AD243" s="410"/>
      <c r="AE243" s="410"/>
      <c r="AF243" s="415"/>
      <c r="AG243" s="415"/>
      <c r="AH243" s="415"/>
      <c r="AI243" s="415"/>
      <c r="AJ243" s="415"/>
      <c r="AK243" s="415"/>
      <c r="AL243" s="415"/>
      <c r="AM243" s="296">
        <f>SUM(Y243:AL243)</f>
        <v>0</v>
      </c>
    </row>
    <row r="244" spans="1:39" ht="15.5"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 t="shared" ref="Y244:AB244" si="512">Y243</f>
        <v>0</v>
      </c>
      <c r="Z244" s="411">
        <f t="shared" si="512"/>
        <v>0</v>
      </c>
      <c r="AA244" s="411">
        <f t="shared" si="512"/>
        <v>0</v>
      </c>
      <c r="AB244" s="411">
        <f t="shared" si="512"/>
        <v>0</v>
      </c>
      <c r="AC244" s="411">
        <f t="shared" ref="AC244" si="513">AC243</f>
        <v>0</v>
      </c>
      <c r="AD244" s="411">
        <f t="shared" ref="AD244" si="514">AD243</f>
        <v>0</v>
      </c>
      <c r="AE244" s="411">
        <f t="shared" ref="AE244" si="515">AE243</f>
        <v>0</v>
      </c>
      <c r="AF244" s="411">
        <f t="shared" ref="AF244" si="516">AF243</f>
        <v>0</v>
      </c>
      <c r="AG244" s="411">
        <f t="shared" ref="AG244" si="517">AG243</f>
        <v>0</v>
      </c>
      <c r="AH244" s="411">
        <f t="shared" ref="AH244" si="518">AH243</f>
        <v>0</v>
      </c>
      <c r="AI244" s="411">
        <f t="shared" ref="AI244" si="519">AI243</f>
        <v>0</v>
      </c>
      <c r="AJ244" s="411">
        <f t="shared" ref="AJ244" si="520">AJ243</f>
        <v>0</v>
      </c>
      <c r="AK244" s="411">
        <f t="shared" ref="AK244" si="521">AK243</f>
        <v>0</v>
      </c>
      <c r="AL244" s="411">
        <f t="shared" ref="AL244" si="522">AL243</f>
        <v>0</v>
      </c>
      <c r="AM244" s="311"/>
    </row>
    <row r="245" spans="1:39" ht="15.5"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765"/>
      <c r="Z245" s="792"/>
      <c r="AA245" s="792"/>
      <c r="AB245" s="792"/>
      <c r="AC245" s="416"/>
      <c r="AD245" s="416"/>
      <c r="AE245" s="416"/>
      <c r="AF245" s="416"/>
      <c r="AG245" s="416"/>
      <c r="AH245" s="416"/>
      <c r="AI245" s="416"/>
      <c r="AJ245" s="416"/>
      <c r="AK245" s="416"/>
      <c r="AL245" s="416"/>
      <c r="AM245" s="313"/>
    </row>
    <row r="246" spans="1:39" ht="31" outlineLevel="1">
      <c r="A246" s="518">
        <v>9</v>
      </c>
      <c r="B246" s="516"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784"/>
      <c r="Z246" s="784"/>
      <c r="AA246" s="784"/>
      <c r="AB246" s="784"/>
      <c r="AC246" s="410"/>
      <c r="AD246" s="410"/>
      <c r="AE246" s="410"/>
      <c r="AF246" s="415"/>
      <c r="AG246" s="415"/>
      <c r="AH246" s="415"/>
      <c r="AI246" s="415"/>
      <c r="AJ246" s="415"/>
      <c r="AK246" s="415"/>
      <c r="AL246" s="415"/>
      <c r="AM246" s="296">
        <f>SUM(Y246:AL246)</f>
        <v>0</v>
      </c>
    </row>
    <row r="247" spans="1:39" ht="15.5"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 t="shared" ref="Y247:AB247" si="523">Y246</f>
        <v>0</v>
      </c>
      <c r="Z247" s="411">
        <f t="shared" si="523"/>
        <v>0</v>
      </c>
      <c r="AA247" s="411">
        <f t="shared" si="523"/>
        <v>0</v>
      </c>
      <c r="AB247" s="411">
        <f t="shared" si="523"/>
        <v>0</v>
      </c>
      <c r="AC247" s="411">
        <f t="shared" ref="AC247" si="524">AC246</f>
        <v>0</v>
      </c>
      <c r="AD247" s="411">
        <f t="shared" ref="AD247" si="525">AD246</f>
        <v>0</v>
      </c>
      <c r="AE247" s="411">
        <f t="shared" ref="AE247" si="526">AE246</f>
        <v>0</v>
      </c>
      <c r="AF247" s="411">
        <f t="shared" ref="AF247" si="527">AF246</f>
        <v>0</v>
      </c>
      <c r="AG247" s="411">
        <f t="shared" ref="AG247" si="528">AG246</f>
        <v>0</v>
      </c>
      <c r="AH247" s="411">
        <f t="shared" ref="AH247" si="529">AH246</f>
        <v>0</v>
      </c>
      <c r="AI247" s="411">
        <f t="shared" ref="AI247" si="530">AI246</f>
        <v>0</v>
      </c>
      <c r="AJ247" s="411">
        <f t="shared" ref="AJ247" si="531">AJ246</f>
        <v>0</v>
      </c>
      <c r="AK247" s="411">
        <f t="shared" ref="AK247" si="532">AK246</f>
        <v>0</v>
      </c>
      <c r="AL247" s="411">
        <f t="shared" ref="AL247" si="533">AL246</f>
        <v>0</v>
      </c>
      <c r="AM247" s="311"/>
    </row>
    <row r="248" spans="1:39" ht="15.5"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765"/>
      <c r="Z248" s="792"/>
      <c r="AA248" s="792"/>
      <c r="AB248" s="792"/>
      <c r="AC248" s="416"/>
      <c r="AD248" s="416"/>
      <c r="AE248" s="416"/>
      <c r="AF248" s="416"/>
      <c r="AG248" s="416"/>
      <c r="AH248" s="416"/>
      <c r="AI248" s="416"/>
      <c r="AJ248" s="416"/>
      <c r="AK248" s="416"/>
      <c r="AL248" s="416"/>
      <c r="AM248" s="313"/>
    </row>
    <row r="249" spans="1:39" ht="31" outlineLevel="1">
      <c r="A249" s="518">
        <v>10</v>
      </c>
      <c r="B249" s="516"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784"/>
      <c r="Z249" s="784"/>
      <c r="AA249" s="784"/>
      <c r="AB249" s="784"/>
      <c r="AC249" s="410"/>
      <c r="AD249" s="410"/>
      <c r="AE249" s="410"/>
      <c r="AF249" s="415"/>
      <c r="AG249" s="415"/>
      <c r="AH249" s="415"/>
      <c r="AI249" s="415"/>
      <c r="AJ249" s="415"/>
      <c r="AK249" s="415"/>
      <c r="AL249" s="415"/>
      <c r="AM249" s="296">
        <f>SUM(Y249:AL249)</f>
        <v>0</v>
      </c>
    </row>
    <row r="250" spans="1:39" ht="15.5"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 t="shared" ref="Y250:AB250" si="534">Y249</f>
        <v>0</v>
      </c>
      <c r="Z250" s="411">
        <f t="shared" si="534"/>
        <v>0</v>
      </c>
      <c r="AA250" s="411">
        <f t="shared" si="534"/>
        <v>0</v>
      </c>
      <c r="AB250" s="411">
        <f t="shared" si="534"/>
        <v>0</v>
      </c>
      <c r="AC250" s="411">
        <f t="shared" ref="AC250" si="535">AC249</f>
        <v>0</v>
      </c>
      <c r="AD250" s="411">
        <f t="shared" ref="AD250" si="536">AD249</f>
        <v>0</v>
      </c>
      <c r="AE250" s="411">
        <f t="shared" ref="AE250" si="537">AE249</f>
        <v>0</v>
      </c>
      <c r="AF250" s="411">
        <f t="shared" ref="AF250" si="538">AF249</f>
        <v>0</v>
      </c>
      <c r="AG250" s="411">
        <f t="shared" ref="AG250" si="539">AG249</f>
        <v>0</v>
      </c>
      <c r="AH250" s="411">
        <f t="shared" ref="AH250" si="540">AH249</f>
        <v>0</v>
      </c>
      <c r="AI250" s="411">
        <f t="shared" ref="AI250" si="541">AI249</f>
        <v>0</v>
      </c>
      <c r="AJ250" s="411">
        <f t="shared" ref="AJ250" si="542">AJ249</f>
        <v>0</v>
      </c>
      <c r="AK250" s="411">
        <f t="shared" ref="AK250" si="543">AK249</f>
        <v>0</v>
      </c>
      <c r="AL250" s="411">
        <f t="shared" ref="AL250" si="544">AL249</f>
        <v>0</v>
      </c>
      <c r="AM250" s="311"/>
    </row>
    <row r="251" spans="1:39" ht="15.5"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795"/>
      <c r="Z251" s="796"/>
      <c r="AA251" s="795"/>
      <c r="AB251" s="795"/>
      <c r="AC251" s="416"/>
      <c r="AD251" s="416"/>
      <c r="AE251" s="416"/>
      <c r="AF251" s="416"/>
      <c r="AG251" s="416"/>
      <c r="AH251" s="416"/>
      <c r="AI251" s="416"/>
      <c r="AJ251" s="416"/>
      <c r="AK251" s="416"/>
      <c r="AL251" s="416"/>
      <c r="AM251" s="313"/>
    </row>
    <row r="252" spans="1:39" ht="15.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789"/>
      <c r="Z252" s="789"/>
      <c r="AA252" s="789"/>
      <c r="AB252" s="789"/>
      <c r="AC252" s="414"/>
      <c r="AD252" s="414"/>
      <c r="AE252" s="414"/>
      <c r="AF252" s="414"/>
      <c r="AG252" s="414"/>
      <c r="AH252" s="414"/>
      <c r="AI252" s="414"/>
      <c r="AJ252" s="414"/>
      <c r="AK252" s="414"/>
      <c r="AL252" s="414"/>
      <c r="AM252" s="292"/>
    </row>
    <row r="253" spans="1:39" ht="31" outlineLevel="1">
      <c r="A253" s="518">
        <v>11</v>
      </c>
      <c r="B253" s="516"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784"/>
      <c r="Z253" s="784"/>
      <c r="AA253" s="784"/>
      <c r="AB253" s="784"/>
      <c r="AC253" s="410"/>
      <c r="AD253" s="410"/>
      <c r="AE253" s="410"/>
      <c r="AF253" s="415"/>
      <c r="AG253" s="415"/>
      <c r="AH253" s="415"/>
      <c r="AI253" s="415"/>
      <c r="AJ253" s="415"/>
      <c r="AK253" s="415"/>
      <c r="AL253" s="415"/>
      <c r="AM253" s="296">
        <f>SUM(Y253:AL253)</f>
        <v>0</v>
      </c>
    </row>
    <row r="254" spans="1:39" ht="15.5"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 t="shared" ref="Y254:AB254" si="545">Y253</f>
        <v>0</v>
      </c>
      <c r="Z254" s="411">
        <f t="shared" si="545"/>
        <v>0</v>
      </c>
      <c r="AA254" s="411">
        <f t="shared" si="545"/>
        <v>0</v>
      </c>
      <c r="AB254" s="411">
        <f t="shared" si="545"/>
        <v>0</v>
      </c>
      <c r="AC254" s="411">
        <f t="shared" ref="AC254" si="546">AC253</f>
        <v>0</v>
      </c>
      <c r="AD254" s="411">
        <f t="shared" ref="AD254" si="547">AD253</f>
        <v>0</v>
      </c>
      <c r="AE254" s="411">
        <f t="shared" ref="AE254" si="548">AE253</f>
        <v>0</v>
      </c>
      <c r="AF254" s="411">
        <f t="shared" ref="AF254" si="549">AF253</f>
        <v>0</v>
      </c>
      <c r="AG254" s="411">
        <f t="shared" ref="AG254" si="550">AG253</f>
        <v>0</v>
      </c>
      <c r="AH254" s="411">
        <f t="shared" ref="AH254" si="551">AH253</f>
        <v>0</v>
      </c>
      <c r="AI254" s="411">
        <f t="shared" ref="AI254" si="552">AI253</f>
        <v>0</v>
      </c>
      <c r="AJ254" s="411">
        <f t="shared" ref="AJ254" si="553">AJ253</f>
        <v>0</v>
      </c>
      <c r="AK254" s="411">
        <f t="shared" ref="AK254" si="554">AK253</f>
        <v>0</v>
      </c>
      <c r="AL254" s="411">
        <f t="shared" ref="AL254" si="555">AL253</f>
        <v>0</v>
      </c>
      <c r="AM254" s="297"/>
    </row>
    <row r="255" spans="1:39" ht="15.5"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765"/>
      <c r="Z255" s="792"/>
      <c r="AA255" s="792"/>
      <c r="AB255" s="792"/>
      <c r="AC255" s="421"/>
      <c r="AD255" s="421"/>
      <c r="AE255" s="421"/>
      <c r="AF255" s="421"/>
      <c r="AG255" s="421"/>
      <c r="AH255" s="421"/>
      <c r="AI255" s="421"/>
      <c r="AJ255" s="421"/>
      <c r="AK255" s="421"/>
      <c r="AL255" s="421"/>
      <c r="AM255" s="306"/>
    </row>
    <row r="256" spans="1:39" ht="31" outlineLevel="1">
      <c r="A256" s="518">
        <v>12</v>
      </c>
      <c r="B256" s="516"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784"/>
      <c r="Z256" s="784"/>
      <c r="AA256" s="784"/>
      <c r="AB256" s="784"/>
      <c r="AC256" s="410"/>
      <c r="AD256" s="410"/>
      <c r="AE256" s="410"/>
      <c r="AF256" s="415"/>
      <c r="AG256" s="415"/>
      <c r="AH256" s="415"/>
      <c r="AI256" s="415"/>
      <c r="AJ256" s="415"/>
      <c r="AK256" s="415"/>
      <c r="AL256" s="415"/>
      <c r="AM256" s="296">
        <f>SUM(Y256:AL256)</f>
        <v>0</v>
      </c>
    </row>
    <row r="257" spans="1:40" ht="15.5"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 t="shared" ref="Y257:AB257" si="556">Y256</f>
        <v>0</v>
      </c>
      <c r="Z257" s="411">
        <f t="shared" si="556"/>
        <v>0</v>
      </c>
      <c r="AA257" s="411">
        <f t="shared" si="556"/>
        <v>0</v>
      </c>
      <c r="AB257" s="411">
        <f t="shared" si="556"/>
        <v>0</v>
      </c>
      <c r="AC257" s="411">
        <f t="shared" ref="AC257" si="557">AC256</f>
        <v>0</v>
      </c>
      <c r="AD257" s="411">
        <f t="shared" ref="AD257" si="558">AD256</f>
        <v>0</v>
      </c>
      <c r="AE257" s="411">
        <f t="shared" ref="AE257" si="559">AE256</f>
        <v>0</v>
      </c>
      <c r="AF257" s="411">
        <f t="shared" ref="AF257" si="560">AF256</f>
        <v>0</v>
      </c>
      <c r="AG257" s="411">
        <f t="shared" ref="AG257" si="561">AG256</f>
        <v>0</v>
      </c>
      <c r="AH257" s="411">
        <f t="shared" ref="AH257" si="562">AH256</f>
        <v>0</v>
      </c>
      <c r="AI257" s="411">
        <f t="shared" ref="AI257" si="563">AI256</f>
        <v>0</v>
      </c>
      <c r="AJ257" s="411">
        <f t="shared" ref="AJ257" si="564">AJ256</f>
        <v>0</v>
      </c>
      <c r="AK257" s="411">
        <f t="shared" ref="AK257" si="565">AK256</f>
        <v>0</v>
      </c>
      <c r="AL257" s="411">
        <f t="shared" ref="AL257" si="566">AL256</f>
        <v>0</v>
      </c>
      <c r="AM257" s="297"/>
    </row>
    <row r="258" spans="1:40" ht="15.5"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765"/>
      <c r="Z258" s="792"/>
      <c r="AA258" s="792"/>
      <c r="AB258" s="792"/>
      <c r="AC258" s="412"/>
      <c r="AD258" s="412"/>
      <c r="AE258" s="412"/>
      <c r="AF258" s="412"/>
      <c r="AG258" s="412"/>
      <c r="AH258" s="412"/>
      <c r="AI258" s="412"/>
      <c r="AJ258" s="412"/>
      <c r="AK258" s="412"/>
      <c r="AL258" s="412"/>
      <c r="AM258" s="306"/>
    </row>
    <row r="259" spans="1:40" ht="31" outlineLevel="1">
      <c r="A259" s="518">
        <v>13</v>
      </c>
      <c r="B259" s="516"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784"/>
      <c r="Z259" s="784"/>
      <c r="AA259" s="784"/>
      <c r="AB259" s="784"/>
      <c r="AC259" s="410"/>
      <c r="AD259" s="410"/>
      <c r="AE259" s="410"/>
      <c r="AF259" s="415"/>
      <c r="AG259" s="415"/>
      <c r="AH259" s="415"/>
      <c r="AI259" s="415"/>
      <c r="AJ259" s="415"/>
      <c r="AK259" s="415"/>
      <c r="AL259" s="415"/>
      <c r="AM259" s="296">
        <f>SUM(Y259:AL259)</f>
        <v>0</v>
      </c>
    </row>
    <row r="260" spans="1:40" ht="15.5"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 t="shared" ref="Y260:AB260" si="567">Y259</f>
        <v>0</v>
      </c>
      <c r="Z260" s="411">
        <f t="shared" si="567"/>
        <v>0</v>
      </c>
      <c r="AA260" s="411">
        <f t="shared" si="567"/>
        <v>0</v>
      </c>
      <c r="AB260" s="411">
        <f t="shared" si="567"/>
        <v>0</v>
      </c>
      <c r="AC260" s="411">
        <f t="shared" ref="AC260" si="568">AC259</f>
        <v>0</v>
      </c>
      <c r="AD260" s="411">
        <f t="shared" ref="AD260" si="569">AD259</f>
        <v>0</v>
      </c>
      <c r="AE260" s="411">
        <f t="shared" ref="AE260" si="570">AE259</f>
        <v>0</v>
      </c>
      <c r="AF260" s="411">
        <f t="shared" ref="AF260" si="571">AF259</f>
        <v>0</v>
      </c>
      <c r="AG260" s="411">
        <f t="shared" ref="AG260" si="572">AG259</f>
        <v>0</v>
      </c>
      <c r="AH260" s="411">
        <f t="shared" ref="AH260" si="573">AH259</f>
        <v>0</v>
      </c>
      <c r="AI260" s="411">
        <f t="shared" ref="AI260" si="574">AI259</f>
        <v>0</v>
      </c>
      <c r="AJ260" s="411">
        <f t="shared" ref="AJ260" si="575">AJ259</f>
        <v>0</v>
      </c>
      <c r="AK260" s="411">
        <f t="shared" ref="AK260" si="576">AK259</f>
        <v>0</v>
      </c>
      <c r="AL260" s="411">
        <f t="shared" ref="AL260" si="577">AL259</f>
        <v>0</v>
      </c>
      <c r="AM260" s="306"/>
    </row>
    <row r="261" spans="1:40" ht="15.5"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765"/>
      <c r="Z261" s="765"/>
      <c r="AA261" s="765"/>
      <c r="AB261" s="765"/>
      <c r="AC261" s="412"/>
      <c r="AD261" s="412"/>
      <c r="AE261" s="412"/>
      <c r="AF261" s="412"/>
      <c r="AG261" s="412"/>
      <c r="AH261" s="412"/>
      <c r="AI261" s="412"/>
      <c r="AJ261" s="412"/>
      <c r="AK261" s="412"/>
      <c r="AL261" s="412"/>
      <c r="AM261" s="306"/>
    </row>
    <row r="262" spans="1:40" ht="15.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789"/>
      <c r="Z262" s="789"/>
      <c r="AA262" s="789"/>
      <c r="AB262" s="789"/>
      <c r="AC262" s="414"/>
      <c r="AD262" s="414"/>
      <c r="AE262" s="414"/>
      <c r="AF262" s="414"/>
      <c r="AG262" s="414"/>
      <c r="AH262" s="414"/>
      <c r="AI262" s="414"/>
      <c r="AJ262" s="414"/>
      <c r="AK262" s="414"/>
      <c r="AL262" s="414"/>
      <c r="AM262" s="292"/>
    </row>
    <row r="263" spans="1:40" ht="15.5" outlineLevel="1">
      <c r="A263" s="518">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784"/>
      <c r="Z263" s="784"/>
      <c r="AA263" s="784"/>
      <c r="AB263" s="784"/>
      <c r="AC263" s="410"/>
      <c r="AD263" s="410"/>
      <c r="AE263" s="410"/>
      <c r="AF263" s="410"/>
      <c r="AG263" s="410"/>
      <c r="AH263" s="410"/>
      <c r="AI263" s="410"/>
      <c r="AJ263" s="410"/>
      <c r="AK263" s="410"/>
      <c r="AL263" s="410"/>
      <c r="AM263" s="296">
        <f>SUM(Y263:AL263)</f>
        <v>0</v>
      </c>
    </row>
    <row r="264" spans="1:40" ht="15.5"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 t="shared" ref="Y264:AB264" si="578">Y263</f>
        <v>0</v>
      </c>
      <c r="Z264" s="411">
        <f t="shared" si="578"/>
        <v>0</v>
      </c>
      <c r="AA264" s="411">
        <f t="shared" si="578"/>
        <v>0</v>
      </c>
      <c r="AB264" s="411">
        <f t="shared" si="578"/>
        <v>0</v>
      </c>
      <c r="AC264" s="411">
        <f t="shared" ref="AC264" si="579">AC263</f>
        <v>0</v>
      </c>
      <c r="AD264" s="411">
        <f t="shared" ref="AD264" si="580">AD263</f>
        <v>0</v>
      </c>
      <c r="AE264" s="411">
        <f t="shared" ref="AE264" si="581">AE263</f>
        <v>0</v>
      </c>
      <c r="AF264" s="411">
        <f t="shared" ref="AF264" si="582">AF263</f>
        <v>0</v>
      </c>
      <c r="AG264" s="411">
        <f t="shared" ref="AG264" si="583">AG263</f>
        <v>0</v>
      </c>
      <c r="AH264" s="411">
        <f t="shared" ref="AH264" si="584">AH263</f>
        <v>0</v>
      </c>
      <c r="AI264" s="411">
        <f t="shared" ref="AI264" si="585">AI263</f>
        <v>0</v>
      </c>
      <c r="AJ264" s="411">
        <f t="shared" ref="AJ264" si="586">AJ263</f>
        <v>0</v>
      </c>
      <c r="AK264" s="411">
        <f t="shared" ref="AK264" si="587">AK263</f>
        <v>0</v>
      </c>
      <c r="AL264" s="411">
        <f t="shared" ref="AL264" si="588">AL263</f>
        <v>0</v>
      </c>
      <c r="AM264" s="297"/>
    </row>
    <row r="265" spans="1:40" ht="15.5" outlineLevel="1">
      <c r="A265" s="519"/>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765"/>
      <c r="Z265" s="765"/>
      <c r="AA265" s="765"/>
      <c r="AB265" s="765"/>
      <c r="AC265" s="412"/>
      <c r="AD265" s="412"/>
      <c r="AE265" s="412"/>
      <c r="AF265" s="412"/>
      <c r="AG265" s="412"/>
      <c r="AH265" s="412"/>
      <c r="AI265" s="412"/>
      <c r="AJ265" s="412"/>
      <c r="AK265" s="412"/>
      <c r="AL265" s="412"/>
      <c r="AM265" s="301"/>
      <c r="AN265" s="626"/>
    </row>
    <row r="266" spans="1:40" s="309" customFormat="1" ht="15.5" outlineLevel="1">
      <c r="A266" s="519"/>
      <c r="B266" s="288" t="s">
        <v>489</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765"/>
      <c r="Z266" s="765"/>
      <c r="AA266" s="765"/>
      <c r="AB266" s="765"/>
      <c r="AC266" s="412"/>
      <c r="AD266" s="412"/>
      <c r="AE266" s="416"/>
      <c r="AF266" s="416"/>
      <c r="AG266" s="416"/>
      <c r="AH266" s="416"/>
      <c r="AI266" s="416"/>
      <c r="AJ266" s="416"/>
      <c r="AK266" s="416"/>
      <c r="AL266" s="416"/>
      <c r="AM266" s="513"/>
      <c r="AN266" s="627"/>
    </row>
    <row r="267" spans="1:40" ht="15.5" outlineLevel="1">
      <c r="A267" s="518">
        <v>15</v>
      </c>
      <c r="B267" s="294" t="s">
        <v>494</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784"/>
      <c r="Z267" s="784"/>
      <c r="AA267" s="784"/>
      <c r="AB267" s="784"/>
      <c r="AC267" s="410"/>
      <c r="AD267" s="410"/>
      <c r="AE267" s="410"/>
      <c r="AF267" s="410"/>
      <c r="AG267" s="410"/>
      <c r="AH267" s="410"/>
      <c r="AI267" s="410"/>
      <c r="AJ267" s="410"/>
      <c r="AK267" s="410"/>
      <c r="AL267" s="410"/>
      <c r="AM267" s="296">
        <f>SUM(Y267:AL267)</f>
        <v>0</v>
      </c>
    </row>
    <row r="268" spans="1:40" ht="15.5"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 t="shared" ref="Y268:AB268" si="589">Y267</f>
        <v>0</v>
      </c>
      <c r="Z268" s="411">
        <f t="shared" si="589"/>
        <v>0</v>
      </c>
      <c r="AA268" s="411">
        <f t="shared" si="589"/>
        <v>0</v>
      </c>
      <c r="AB268" s="411">
        <f t="shared" si="589"/>
        <v>0</v>
      </c>
      <c r="AC268" s="411">
        <f t="shared" ref="AC268:AL268" si="590">AC267</f>
        <v>0</v>
      </c>
      <c r="AD268" s="411">
        <f t="shared" si="590"/>
        <v>0</v>
      </c>
      <c r="AE268" s="411">
        <f t="shared" si="590"/>
        <v>0</v>
      </c>
      <c r="AF268" s="411">
        <f t="shared" si="590"/>
        <v>0</v>
      </c>
      <c r="AG268" s="411">
        <f t="shared" si="590"/>
        <v>0</v>
      </c>
      <c r="AH268" s="411">
        <f t="shared" si="590"/>
        <v>0</v>
      </c>
      <c r="AI268" s="411">
        <f t="shared" si="590"/>
        <v>0</v>
      </c>
      <c r="AJ268" s="411">
        <f t="shared" si="590"/>
        <v>0</v>
      </c>
      <c r="AK268" s="411">
        <f t="shared" si="590"/>
        <v>0</v>
      </c>
      <c r="AL268" s="411">
        <f t="shared" si="590"/>
        <v>0</v>
      </c>
      <c r="AM268" s="297"/>
    </row>
    <row r="269" spans="1:40" ht="15.5"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765"/>
      <c r="Z269" s="765"/>
      <c r="AA269" s="765"/>
      <c r="AB269" s="765"/>
      <c r="AC269" s="412"/>
      <c r="AD269" s="412"/>
      <c r="AE269" s="412"/>
      <c r="AF269" s="412"/>
      <c r="AG269" s="412"/>
      <c r="AH269" s="412"/>
      <c r="AI269" s="412"/>
      <c r="AJ269" s="412"/>
      <c r="AK269" s="412"/>
      <c r="AL269" s="412"/>
      <c r="AM269" s="306"/>
    </row>
    <row r="270" spans="1:40" s="283" customFormat="1" ht="15.5" outlineLevel="1">
      <c r="A270" s="518">
        <v>16</v>
      </c>
      <c r="B270" s="324" t="s">
        <v>490</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784"/>
      <c r="Z270" s="784"/>
      <c r="AA270" s="784"/>
      <c r="AB270" s="784"/>
      <c r="AC270" s="410"/>
      <c r="AD270" s="410"/>
      <c r="AE270" s="410"/>
      <c r="AF270" s="410"/>
      <c r="AG270" s="410"/>
      <c r="AH270" s="410"/>
      <c r="AI270" s="410"/>
      <c r="AJ270" s="410"/>
      <c r="AK270" s="410"/>
      <c r="AL270" s="410"/>
      <c r="AM270" s="296">
        <f>SUM(Y270:AL270)</f>
        <v>0</v>
      </c>
    </row>
    <row r="271" spans="1:40" s="283" customFormat="1" ht="15.5" outlineLevel="1">
      <c r="A271" s="518"/>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 t="shared" ref="Y271:AB271" si="591">Y270</f>
        <v>0</v>
      </c>
      <c r="Z271" s="411">
        <f t="shared" si="591"/>
        <v>0</v>
      </c>
      <c r="AA271" s="411">
        <f t="shared" si="591"/>
        <v>0</v>
      </c>
      <c r="AB271" s="411">
        <f t="shared" si="591"/>
        <v>0</v>
      </c>
      <c r="AC271" s="411">
        <f t="shared" ref="AC271:AL271" si="592">AC270</f>
        <v>0</v>
      </c>
      <c r="AD271" s="411">
        <f t="shared" si="592"/>
        <v>0</v>
      </c>
      <c r="AE271" s="411">
        <f t="shared" si="592"/>
        <v>0</v>
      </c>
      <c r="AF271" s="411">
        <f t="shared" si="592"/>
        <v>0</v>
      </c>
      <c r="AG271" s="411">
        <f t="shared" si="592"/>
        <v>0</v>
      </c>
      <c r="AH271" s="411">
        <f t="shared" si="592"/>
        <v>0</v>
      </c>
      <c r="AI271" s="411">
        <f t="shared" si="592"/>
        <v>0</v>
      </c>
      <c r="AJ271" s="411">
        <f t="shared" si="592"/>
        <v>0</v>
      </c>
      <c r="AK271" s="411">
        <f t="shared" si="592"/>
        <v>0</v>
      </c>
      <c r="AL271" s="411">
        <f t="shared" si="592"/>
        <v>0</v>
      </c>
      <c r="AM271" s="297"/>
    </row>
    <row r="272" spans="1:40" s="283" customFormat="1" ht="15.5" outlineLevel="1">
      <c r="A272" s="518"/>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765"/>
      <c r="Z272" s="765"/>
      <c r="AA272" s="765"/>
      <c r="AB272" s="765"/>
      <c r="AC272" s="412"/>
      <c r="AD272" s="412"/>
      <c r="AE272" s="416"/>
      <c r="AF272" s="416"/>
      <c r="AG272" s="416"/>
      <c r="AH272" s="416"/>
      <c r="AI272" s="416"/>
      <c r="AJ272" s="416"/>
      <c r="AK272" s="416"/>
      <c r="AL272" s="416"/>
      <c r="AM272" s="313"/>
    </row>
    <row r="273" spans="1:39" ht="15.5" outlineLevel="1">
      <c r="B273" s="515" t="s">
        <v>495</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1"/>
      <c r="Z273" s="411"/>
      <c r="AA273" s="411"/>
      <c r="AB273" s="411"/>
      <c r="AC273" s="414"/>
      <c r="AD273" s="414"/>
      <c r="AE273" s="414"/>
      <c r="AF273" s="414"/>
      <c r="AG273" s="414"/>
      <c r="AH273" s="414"/>
      <c r="AI273" s="414"/>
      <c r="AJ273" s="414"/>
      <c r="AK273" s="414"/>
      <c r="AL273" s="414"/>
      <c r="AM273" s="292"/>
    </row>
    <row r="274" spans="1:39" ht="15.5" outlineLevel="1">
      <c r="A274" s="518">
        <v>17</v>
      </c>
      <c r="B274" s="516" t="s">
        <v>112</v>
      </c>
      <c r="C274" s="291" t="s">
        <v>25</v>
      </c>
      <c r="D274" s="295"/>
      <c r="E274" s="295"/>
      <c r="F274" s="295" t="s">
        <v>718</v>
      </c>
      <c r="G274" s="295"/>
      <c r="H274" s="295"/>
      <c r="I274" s="295"/>
      <c r="J274" s="295"/>
      <c r="K274" s="295"/>
      <c r="L274" s="295"/>
      <c r="M274" s="295"/>
      <c r="N274" s="295">
        <v>12</v>
      </c>
      <c r="O274" s="295"/>
      <c r="P274" s="295"/>
      <c r="Q274" s="295"/>
      <c r="R274" s="295"/>
      <c r="S274" s="295"/>
      <c r="T274" s="295"/>
      <c r="U274" s="295"/>
      <c r="V274" s="295"/>
      <c r="W274" s="295"/>
      <c r="X274" s="295"/>
      <c r="Y274" s="784"/>
      <c r="Z274" s="784"/>
      <c r="AA274" s="784"/>
      <c r="AB274" s="784"/>
      <c r="AC274" s="410"/>
      <c r="AD274" s="410"/>
      <c r="AE274" s="410"/>
      <c r="AF274" s="415"/>
      <c r="AG274" s="415"/>
      <c r="AH274" s="415"/>
      <c r="AI274" s="415"/>
      <c r="AJ274" s="415"/>
      <c r="AK274" s="415"/>
      <c r="AL274" s="415"/>
      <c r="AM274" s="296">
        <f>SUM(Y274:AL274)</f>
        <v>0</v>
      </c>
    </row>
    <row r="275" spans="1:39" ht="15.5" outlineLevel="1">
      <c r="B275" s="294" t="s">
        <v>289</v>
      </c>
      <c r="C275" s="291" t="s">
        <v>163</v>
      </c>
      <c r="D275" s="295"/>
      <c r="E275" s="295"/>
      <c r="F275" s="295" t="s">
        <v>718</v>
      </c>
      <c r="G275" s="295"/>
      <c r="H275" s="295"/>
      <c r="I275" s="295"/>
      <c r="J275" s="295"/>
      <c r="K275" s="295"/>
      <c r="L275" s="295"/>
      <c r="M275" s="295"/>
      <c r="N275" s="295">
        <f>N274</f>
        <v>12</v>
      </c>
      <c r="O275" s="295"/>
      <c r="P275" s="295"/>
      <c r="Q275" s="295"/>
      <c r="R275" s="295"/>
      <c r="S275" s="295"/>
      <c r="T275" s="295"/>
      <c r="U275" s="295"/>
      <c r="V275" s="295"/>
      <c r="W275" s="295"/>
      <c r="X275" s="295"/>
      <c r="Y275" s="411">
        <f t="shared" ref="Y275:AB275" si="593">Y274</f>
        <v>0</v>
      </c>
      <c r="Z275" s="411">
        <f t="shared" si="593"/>
        <v>0</v>
      </c>
      <c r="AA275" s="411">
        <f t="shared" si="593"/>
        <v>0</v>
      </c>
      <c r="AB275" s="411">
        <f t="shared" si="593"/>
        <v>0</v>
      </c>
      <c r="AC275" s="411">
        <f t="shared" ref="AC275:AL275" si="594">AC274</f>
        <v>0</v>
      </c>
      <c r="AD275" s="411">
        <f t="shared" si="594"/>
        <v>0</v>
      </c>
      <c r="AE275" s="411">
        <f t="shared" si="594"/>
        <v>0</v>
      </c>
      <c r="AF275" s="411">
        <f t="shared" si="594"/>
        <v>0</v>
      </c>
      <c r="AG275" s="411">
        <f t="shared" si="594"/>
        <v>0</v>
      </c>
      <c r="AH275" s="411">
        <f t="shared" si="594"/>
        <v>0</v>
      </c>
      <c r="AI275" s="411">
        <f t="shared" si="594"/>
        <v>0</v>
      </c>
      <c r="AJ275" s="411">
        <f t="shared" si="594"/>
        <v>0</v>
      </c>
      <c r="AK275" s="411">
        <f t="shared" si="594"/>
        <v>0</v>
      </c>
      <c r="AL275" s="411">
        <f t="shared" si="594"/>
        <v>0</v>
      </c>
      <c r="AM275" s="306"/>
    </row>
    <row r="276" spans="1:39" ht="15.5"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765"/>
      <c r="Z276" s="765"/>
      <c r="AA276" s="765"/>
      <c r="AB276" s="765"/>
      <c r="AC276" s="425"/>
      <c r="AD276" s="425"/>
      <c r="AE276" s="425"/>
      <c r="AF276" s="425"/>
      <c r="AG276" s="425"/>
      <c r="AH276" s="425"/>
      <c r="AI276" s="425"/>
      <c r="AJ276" s="425"/>
      <c r="AK276" s="425"/>
      <c r="AL276" s="425"/>
      <c r="AM276" s="306"/>
    </row>
    <row r="277" spans="1:39" ht="15.5" outlineLevel="1">
      <c r="A277" s="518">
        <v>18</v>
      </c>
      <c r="B277" s="516" t="s">
        <v>109</v>
      </c>
      <c r="C277" s="291" t="s">
        <v>25</v>
      </c>
      <c r="D277" s="295"/>
      <c r="E277" s="295"/>
      <c r="F277" s="295" t="s">
        <v>718</v>
      </c>
      <c r="G277" s="295"/>
      <c r="H277" s="295"/>
      <c r="I277" s="295"/>
      <c r="J277" s="295"/>
      <c r="K277" s="295"/>
      <c r="L277" s="295"/>
      <c r="M277" s="295"/>
      <c r="N277" s="295">
        <v>12</v>
      </c>
      <c r="O277" s="295"/>
      <c r="P277" s="295"/>
      <c r="Q277" s="295"/>
      <c r="R277" s="295"/>
      <c r="S277" s="295"/>
      <c r="T277" s="295"/>
      <c r="U277" s="295"/>
      <c r="V277" s="295"/>
      <c r="W277" s="295"/>
      <c r="X277" s="295"/>
      <c r="Y277" s="784"/>
      <c r="Z277" s="784"/>
      <c r="AA277" s="784"/>
      <c r="AB277" s="784"/>
      <c r="AC277" s="410"/>
      <c r="AD277" s="410"/>
      <c r="AE277" s="410"/>
      <c r="AF277" s="415"/>
      <c r="AG277" s="415"/>
      <c r="AH277" s="415"/>
      <c r="AI277" s="415"/>
      <c r="AJ277" s="415"/>
      <c r="AK277" s="415"/>
      <c r="AL277" s="415"/>
      <c r="AM277" s="296">
        <f>SUM(Y277:AL277)</f>
        <v>0</v>
      </c>
    </row>
    <row r="278" spans="1:39" ht="15.5" outlineLevel="1">
      <c r="B278" s="294" t="s">
        <v>289</v>
      </c>
      <c r="C278" s="291" t="s">
        <v>163</v>
      </c>
      <c r="D278" s="295"/>
      <c r="E278" s="295"/>
      <c r="F278" s="295" t="s">
        <v>718</v>
      </c>
      <c r="G278" s="295"/>
      <c r="H278" s="295"/>
      <c r="I278" s="295"/>
      <c r="J278" s="295"/>
      <c r="K278" s="295"/>
      <c r="L278" s="295"/>
      <c r="M278" s="295"/>
      <c r="N278" s="295">
        <f>N277</f>
        <v>12</v>
      </c>
      <c r="O278" s="295"/>
      <c r="P278" s="295"/>
      <c r="Q278" s="295"/>
      <c r="R278" s="295"/>
      <c r="S278" s="295"/>
      <c r="T278" s="295"/>
      <c r="U278" s="295"/>
      <c r="V278" s="295"/>
      <c r="W278" s="295"/>
      <c r="X278" s="295"/>
      <c r="Y278" s="411">
        <f t="shared" ref="Y278:AB278" si="595">Y277</f>
        <v>0</v>
      </c>
      <c r="Z278" s="411">
        <f t="shared" si="595"/>
        <v>0</v>
      </c>
      <c r="AA278" s="411">
        <f t="shared" si="595"/>
        <v>0</v>
      </c>
      <c r="AB278" s="411">
        <f t="shared" si="595"/>
        <v>0</v>
      </c>
      <c r="AC278" s="411">
        <f t="shared" ref="AC278:AL278" si="596">AC277</f>
        <v>0</v>
      </c>
      <c r="AD278" s="411">
        <f t="shared" si="596"/>
        <v>0</v>
      </c>
      <c r="AE278" s="411">
        <f t="shared" si="596"/>
        <v>0</v>
      </c>
      <c r="AF278" s="411">
        <f t="shared" si="596"/>
        <v>0</v>
      </c>
      <c r="AG278" s="411">
        <f t="shared" si="596"/>
        <v>0</v>
      </c>
      <c r="AH278" s="411">
        <f t="shared" si="596"/>
        <v>0</v>
      </c>
      <c r="AI278" s="411">
        <f t="shared" si="596"/>
        <v>0</v>
      </c>
      <c r="AJ278" s="411">
        <f t="shared" si="596"/>
        <v>0</v>
      </c>
      <c r="AK278" s="411">
        <f t="shared" si="596"/>
        <v>0</v>
      </c>
      <c r="AL278" s="411">
        <f t="shared" si="596"/>
        <v>0</v>
      </c>
      <c r="AM278" s="306"/>
    </row>
    <row r="279" spans="1:39" ht="15.5"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765"/>
      <c r="Z279" s="765"/>
      <c r="AA279" s="765"/>
      <c r="AB279" s="765"/>
      <c r="AC279" s="424"/>
      <c r="AD279" s="424"/>
      <c r="AE279" s="424"/>
      <c r="AF279" s="424"/>
      <c r="AG279" s="424"/>
      <c r="AH279" s="424"/>
      <c r="AI279" s="424"/>
      <c r="AJ279" s="424"/>
      <c r="AK279" s="424"/>
      <c r="AL279" s="424"/>
      <c r="AM279" s="297"/>
    </row>
    <row r="280" spans="1:39" ht="15.5" outlineLevel="1">
      <c r="A280" s="518">
        <v>19</v>
      </c>
      <c r="B280" s="516" t="s">
        <v>111</v>
      </c>
      <c r="C280" s="291" t="s">
        <v>25</v>
      </c>
      <c r="D280" s="295"/>
      <c r="E280" s="295"/>
      <c r="F280" s="295" t="s">
        <v>718</v>
      </c>
      <c r="G280" s="295"/>
      <c r="H280" s="295"/>
      <c r="I280" s="295"/>
      <c r="J280" s="295"/>
      <c r="K280" s="295"/>
      <c r="L280" s="295"/>
      <c r="M280" s="295"/>
      <c r="N280" s="295">
        <v>12</v>
      </c>
      <c r="O280" s="295"/>
      <c r="P280" s="295"/>
      <c r="Q280" s="295"/>
      <c r="R280" s="295"/>
      <c r="S280" s="295"/>
      <c r="T280" s="295"/>
      <c r="U280" s="295"/>
      <c r="V280" s="295"/>
      <c r="W280" s="295"/>
      <c r="X280" s="295"/>
      <c r="Y280" s="784"/>
      <c r="Z280" s="784"/>
      <c r="AA280" s="784"/>
      <c r="AB280" s="784"/>
      <c r="AC280" s="410"/>
      <c r="AD280" s="410"/>
      <c r="AE280" s="410"/>
      <c r="AF280" s="415"/>
      <c r="AG280" s="415"/>
      <c r="AH280" s="415"/>
      <c r="AI280" s="415"/>
      <c r="AJ280" s="415"/>
      <c r="AK280" s="415"/>
      <c r="AL280" s="415"/>
      <c r="AM280" s="296">
        <f>SUM(Y280:AL280)</f>
        <v>0</v>
      </c>
    </row>
    <row r="281" spans="1:39" ht="15.5" outlineLevel="1">
      <c r="B281" s="294" t="s">
        <v>289</v>
      </c>
      <c r="C281" s="291" t="s">
        <v>163</v>
      </c>
      <c r="D281" s="295"/>
      <c r="E281" s="295"/>
      <c r="F281" s="295" t="s">
        <v>718</v>
      </c>
      <c r="G281" s="295"/>
      <c r="H281" s="295"/>
      <c r="I281" s="295"/>
      <c r="J281" s="295"/>
      <c r="K281" s="295"/>
      <c r="L281" s="295"/>
      <c r="M281" s="295"/>
      <c r="N281" s="295">
        <f>N280</f>
        <v>12</v>
      </c>
      <c r="O281" s="295"/>
      <c r="P281" s="295"/>
      <c r="Q281" s="295"/>
      <c r="R281" s="295"/>
      <c r="S281" s="295"/>
      <c r="T281" s="295"/>
      <c r="U281" s="295"/>
      <c r="V281" s="295"/>
      <c r="W281" s="295"/>
      <c r="X281" s="295"/>
      <c r="Y281" s="411">
        <f t="shared" ref="Y281:AB281" si="597">Y280</f>
        <v>0</v>
      </c>
      <c r="Z281" s="411">
        <f t="shared" si="597"/>
        <v>0</v>
      </c>
      <c r="AA281" s="411">
        <f t="shared" si="597"/>
        <v>0</v>
      </c>
      <c r="AB281" s="411">
        <f t="shared" si="597"/>
        <v>0</v>
      </c>
      <c r="AC281" s="411">
        <f t="shared" ref="AC281:AL281" si="598">AC280</f>
        <v>0</v>
      </c>
      <c r="AD281" s="411">
        <f t="shared" si="598"/>
        <v>0</v>
      </c>
      <c r="AE281" s="411">
        <f t="shared" si="598"/>
        <v>0</v>
      </c>
      <c r="AF281" s="411">
        <f t="shared" si="598"/>
        <v>0</v>
      </c>
      <c r="AG281" s="411">
        <f t="shared" si="598"/>
        <v>0</v>
      </c>
      <c r="AH281" s="411">
        <f t="shared" si="598"/>
        <v>0</v>
      </c>
      <c r="AI281" s="411">
        <f t="shared" si="598"/>
        <v>0</v>
      </c>
      <c r="AJ281" s="411">
        <f t="shared" si="598"/>
        <v>0</v>
      </c>
      <c r="AK281" s="411">
        <f t="shared" si="598"/>
        <v>0</v>
      </c>
      <c r="AL281" s="411">
        <f t="shared" si="598"/>
        <v>0</v>
      </c>
      <c r="AM281" s="297"/>
    </row>
    <row r="282" spans="1:39" ht="15.5"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765"/>
      <c r="Z282" s="765"/>
      <c r="AA282" s="765"/>
      <c r="AB282" s="765"/>
      <c r="AC282" s="412"/>
      <c r="AD282" s="412"/>
      <c r="AE282" s="412"/>
      <c r="AF282" s="412"/>
      <c r="AG282" s="412"/>
      <c r="AH282" s="412"/>
      <c r="AI282" s="412"/>
      <c r="AJ282" s="412"/>
      <c r="AK282" s="412"/>
      <c r="AL282" s="412"/>
      <c r="AM282" s="306"/>
    </row>
    <row r="283" spans="1:39" ht="15.5" outlineLevel="1">
      <c r="A283" s="518">
        <v>20</v>
      </c>
      <c r="B283" s="516" t="s">
        <v>110</v>
      </c>
      <c r="C283" s="291" t="s">
        <v>25</v>
      </c>
      <c r="D283" s="295"/>
      <c r="E283" s="295"/>
      <c r="F283" s="295" t="s">
        <v>718</v>
      </c>
      <c r="G283" s="295"/>
      <c r="H283" s="295"/>
      <c r="I283" s="295"/>
      <c r="J283" s="295"/>
      <c r="K283" s="295"/>
      <c r="L283" s="295"/>
      <c r="M283" s="295"/>
      <c r="N283" s="295">
        <v>12</v>
      </c>
      <c r="O283" s="295"/>
      <c r="P283" s="295"/>
      <c r="Q283" s="295"/>
      <c r="R283" s="295"/>
      <c r="S283" s="295"/>
      <c r="T283" s="295"/>
      <c r="U283" s="295"/>
      <c r="V283" s="295"/>
      <c r="W283" s="295"/>
      <c r="X283" s="295"/>
      <c r="Y283" s="784"/>
      <c r="Z283" s="784"/>
      <c r="AA283" s="784"/>
      <c r="AB283" s="784"/>
      <c r="AC283" s="410"/>
      <c r="AD283" s="410"/>
      <c r="AE283" s="410"/>
      <c r="AF283" s="415"/>
      <c r="AG283" s="415"/>
      <c r="AH283" s="415"/>
      <c r="AI283" s="415"/>
      <c r="AJ283" s="415"/>
      <c r="AK283" s="415"/>
      <c r="AL283" s="415"/>
      <c r="AM283" s="296">
        <f>SUM(Y283:AL283)</f>
        <v>0</v>
      </c>
    </row>
    <row r="284" spans="1:39" ht="15.5" outlineLevel="1">
      <c r="B284" s="294" t="s">
        <v>289</v>
      </c>
      <c r="C284" s="291" t="s">
        <v>163</v>
      </c>
      <c r="D284" s="295"/>
      <c r="E284" s="295"/>
      <c r="F284" s="295" t="s">
        <v>718</v>
      </c>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B284" si="599">Y283</f>
        <v>0</v>
      </c>
      <c r="Z284" s="411">
        <f t="shared" si="599"/>
        <v>0</v>
      </c>
      <c r="AA284" s="411">
        <f t="shared" si="599"/>
        <v>0</v>
      </c>
      <c r="AB284" s="411">
        <f t="shared" si="599"/>
        <v>0</v>
      </c>
      <c r="AC284" s="411">
        <f t="shared" ref="AC284:AL284" si="600">AC283</f>
        <v>0</v>
      </c>
      <c r="AD284" s="411">
        <f t="shared" si="600"/>
        <v>0</v>
      </c>
      <c r="AE284" s="411">
        <f t="shared" si="600"/>
        <v>0</v>
      </c>
      <c r="AF284" s="411">
        <f t="shared" si="600"/>
        <v>0</v>
      </c>
      <c r="AG284" s="411">
        <f t="shared" si="600"/>
        <v>0</v>
      </c>
      <c r="AH284" s="411">
        <f t="shared" si="600"/>
        <v>0</v>
      </c>
      <c r="AI284" s="411">
        <f t="shared" si="600"/>
        <v>0</v>
      </c>
      <c r="AJ284" s="411">
        <f t="shared" si="600"/>
        <v>0</v>
      </c>
      <c r="AK284" s="411">
        <f t="shared" si="600"/>
        <v>0</v>
      </c>
      <c r="AL284" s="411">
        <f t="shared" si="600"/>
        <v>0</v>
      </c>
      <c r="AM284" s="306"/>
    </row>
    <row r="285" spans="1:39" ht="15.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765"/>
      <c r="Z285" s="765"/>
      <c r="AA285" s="765"/>
      <c r="AB285" s="765"/>
      <c r="AC285" s="412"/>
      <c r="AD285" s="412"/>
      <c r="AE285" s="412"/>
      <c r="AF285" s="412"/>
      <c r="AG285" s="412"/>
      <c r="AH285" s="412"/>
      <c r="AI285" s="412"/>
      <c r="AJ285" s="412"/>
      <c r="AK285" s="412"/>
      <c r="AL285" s="412"/>
      <c r="AM285" s="306"/>
    </row>
    <row r="286" spans="1:39" ht="15.5" outlineLevel="1">
      <c r="B286" s="514" t="s">
        <v>502</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765"/>
      <c r="Z286" s="765"/>
      <c r="AA286" s="765"/>
      <c r="AB286" s="765"/>
      <c r="AC286" s="425"/>
      <c r="AD286" s="425"/>
      <c r="AE286" s="425"/>
      <c r="AF286" s="425"/>
      <c r="AG286" s="425"/>
      <c r="AH286" s="425"/>
      <c r="AI286" s="425"/>
      <c r="AJ286" s="425"/>
      <c r="AK286" s="425"/>
      <c r="AL286" s="425"/>
      <c r="AM286" s="306"/>
    </row>
    <row r="287" spans="1:39" ht="15.5" outlineLevel="1">
      <c r="B287" s="288" t="s">
        <v>498</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765"/>
      <c r="Z287" s="765"/>
      <c r="AA287" s="765"/>
      <c r="AB287" s="765"/>
      <c r="AC287" s="425"/>
      <c r="AD287" s="425"/>
      <c r="AE287" s="425"/>
      <c r="AF287" s="425"/>
      <c r="AG287" s="425"/>
      <c r="AH287" s="425"/>
      <c r="AI287" s="425"/>
      <c r="AJ287" s="425"/>
      <c r="AK287" s="425"/>
      <c r="AL287" s="425"/>
      <c r="AM287" s="306"/>
    </row>
    <row r="288" spans="1:39" ht="15.5" outlineLevel="1">
      <c r="A288" s="518">
        <v>21</v>
      </c>
      <c r="B288" s="516" t="s">
        <v>113</v>
      </c>
      <c r="C288" s="291" t="s">
        <v>25</v>
      </c>
      <c r="D288" s="295"/>
      <c r="E288" s="295"/>
      <c r="F288" s="295">
        <v>2005471</v>
      </c>
      <c r="G288" s="295"/>
      <c r="H288" s="295"/>
      <c r="I288" s="295"/>
      <c r="J288" s="295"/>
      <c r="K288" s="295"/>
      <c r="L288" s="295"/>
      <c r="M288" s="295"/>
      <c r="N288" s="291"/>
      <c r="O288" s="295"/>
      <c r="P288" s="295"/>
      <c r="Q288" s="295">
        <v>130</v>
      </c>
      <c r="R288" s="295"/>
      <c r="S288" s="295"/>
      <c r="T288" s="295"/>
      <c r="U288" s="295"/>
      <c r="V288" s="295"/>
      <c r="W288" s="295"/>
      <c r="X288" s="295"/>
      <c r="Y288" s="784">
        <v>1</v>
      </c>
      <c r="Z288" s="784"/>
      <c r="AA288" s="784"/>
      <c r="AB288" s="784"/>
      <c r="AC288" s="410"/>
      <c r="AD288" s="410"/>
      <c r="AE288" s="410"/>
      <c r="AF288" s="410"/>
      <c r="AG288" s="410"/>
      <c r="AH288" s="410"/>
      <c r="AI288" s="410"/>
      <c r="AJ288" s="410"/>
      <c r="AK288" s="410"/>
      <c r="AL288" s="410"/>
      <c r="AM288" s="296">
        <f>SUM(Y288:AL288)</f>
        <v>1</v>
      </c>
    </row>
    <row r="289" spans="1:39" ht="15.5" outlineLevel="1">
      <c r="B289" s="294" t="s">
        <v>289</v>
      </c>
      <c r="C289" s="291" t="s">
        <v>163</v>
      </c>
      <c r="D289" s="295"/>
      <c r="E289" s="295"/>
      <c r="F289" s="295">
        <v>223129</v>
      </c>
      <c r="G289" s="295"/>
      <c r="H289" s="295"/>
      <c r="I289" s="295"/>
      <c r="J289" s="295"/>
      <c r="K289" s="295"/>
      <c r="L289" s="295"/>
      <c r="M289" s="295"/>
      <c r="N289" s="291"/>
      <c r="O289" s="295"/>
      <c r="P289" s="295"/>
      <c r="Q289" s="295">
        <v>14</v>
      </c>
      <c r="R289" s="295"/>
      <c r="S289" s="295"/>
      <c r="T289" s="295"/>
      <c r="U289" s="295"/>
      <c r="V289" s="295"/>
      <c r="W289" s="295"/>
      <c r="X289" s="295"/>
      <c r="Y289" s="411">
        <f t="shared" ref="Y289:AB289" si="601">Y288</f>
        <v>1</v>
      </c>
      <c r="Z289" s="411">
        <f t="shared" si="601"/>
        <v>0</v>
      </c>
      <c r="AA289" s="411">
        <f t="shared" si="601"/>
        <v>0</v>
      </c>
      <c r="AB289" s="411">
        <f t="shared" si="601"/>
        <v>0</v>
      </c>
      <c r="AC289" s="411">
        <f t="shared" ref="AC289" si="602">AC288</f>
        <v>0</v>
      </c>
      <c r="AD289" s="411">
        <f t="shared" ref="AD289" si="603">AD288</f>
        <v>0</v>
      </c>
      <c r="AE289" s="411">
        <f t="shared" ref="AE289" si="604">AE288</f>
        <v>0</v>
      </c>
      <c r="AF289" s="411">
        <f t="shared" ref="AF289" si="605">AF288</f>
        <v>0</v>
      </c>
      <c r="AG289" s="411">
        <f t="shared" ref="AG289" si="606">AG288</f>
        <v>0</v>
      </c>
      <c r="AH289" s="411">
        <f t="shared" ref="AH289" si="607">AH288</f>
        <v>0</v>
      </c>
      <c r="AI289" s="411">
        <f t="shared" ref="AI289" si="608">AI288</f>
        <v>0</v>
      </c>
      <c r="AJ289" s="411">
        <f t="shared" ref="AJ289" si="609">AJ288</f>
        <v>0</v>
      </c>
      <c r="AK289" s="411">
        <f t="shared" ref="AK289" si="610">AK288</f>
        <v>0</v>
      </c>
      <c r="AL289" s="411">
        <f t="shared" ref="AL289" si="611">AL288</f>
        <v>0</v>
      </c>
      <c r="AM289" s="306"/>
    </row>
    <row r="290" spans="1:39" ht="15.5"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765"/>
      <c r="Z290" s="765"/>
      <c r="AA290" s="765"/>
      <c r="AB290" s="765"/>
      <c r="AC290" s="425"/>
      <c r="AD290" s="425"/>
      <c r="AE290" s="425"/>
      <c r="AF290" s="425"/>
      <c r="AG290" s="425"/>
      <c r="AH290" s="425"/>
      <c r="AI290" s="425"/>
      <c r="AJ290" s="425"/>
      <c r="AK290" s="425"/>
      <c r="AL290" s="425"/>
      <c r="AM290" s="306"/>
    </row>
    <row r="291" spans="1:39" ht="31" outlineLevel="1">
      <c r="A291" s="518">
        <v>22</v>
      </c>
      <c r="B291" s="516" t="s">
        <v>114</v>
      </c>
      <c r="C291" s="291" t="s">
        <v>25</v>
      </c>
      <c r="D291" s="295"/>
      <c r="E291" s="295"/>
      <c r="F291" s="295">
        <v>623179</v>
      </c>
      <c r="G291" s="295"/>
      <c r="H291" s="295"/>
      <c r="I291" s="295"/>
      <c r="J291" s="295"/>
      <c r="K291" s="295"/>
      <c r="L291" s="295"/>
      <c r="M291" s="295"/>
      <c r="N291" s="291"/>
      <c r="O291" s="295"/>
      <c r="P291" s="295"/>
      <c r="Q291" s="295">
        <v>186</v>
      </c>
      <c r="R291" s="295"/>
      <c r="S291" s="295"/>
      <c r="T291" s="295"/>
      <c r="U291" s="295"/>
      <c r="V291" s="295"/>
      <c r="W291" s="295"/>
      <c r="X291" s="295"/>
      <c r="Y291" s="784">
        <v>1</v>
      </c>
      <c r="Z291" s="784"/>
      <c r="AA291" s="784"/>
      <c r="AB291" s="784"/>
      <c r="AC291" s="410"/>
      <c r="AD291" s="410"/>
      <c r="AE291" s="410"/>
      <c r="AF291" s="410"/>
      <c r="AG291" s="410"/>
      <c r="AH291" s="410"/>
      <c r="AI291" s="410"/>
      <c r="AJ291" s="410"/>
      <c r="AK291" s="410"/>
      <c r="AL291" s="410"/>
      <c r="AM291" s="296">
        <f>SUM(Y291:AL291)</f>
        <v>1</v>
      </c>
    </row>
    <row r="292" spans="1:39" ht="15.5" outlineLevel="1">
      <c r="B292" s="294" t="s">
        <v>289</v>
      </c>
      <c r="C292" s="291" t="s">
        <v>163</v>
      </c>
      <c r="D292" s="295"/>
      <c r="E292" s="295"/>
      <c r="F292" s="295">
        <v>8802</v>
      </c>
      <c r="G292" s="295"/>
      <c r="H292" s="295"/>
      <c r="I292" s="295"/>
      <c r="J292" s="295"/>
      <c r="K292" s="295"/>
      <c r="L292" s="295"/>
      <c r="M292" s="295"/>
      <c r="N292" s="291"/>
      <c r="O292" s="295"/>
      <c r="P292" s="295"/>
      <c r="Q292" s="295">
        <v>3</v>
      </c>
      <c r="R292" s="295"/>
      <c r="S292" s="295"/>
      <c r="T292" s="295"/>
      <c r="U292" s="295"/>
      <c r="V292" s="295"/>
      <c r="W292" s="295"/>
      <c r="X292" s="295"/>
      <c r="Y292" s="411">
        <f t="shared" ref="Y292:AB292" si="612">Y291</f>
        <v>1</v>
      </c>
      <c r="Z292" s="411">
        <f t="shared" si="612"/>
        <v>0</v>
      </c>
      <c r="AA292" s="411">
        <f t="shared" si="612"/>
        <v>0</v>
      </c>
      <c r="AB292" s="411">
        <f t="shared" si="612"/>
        <v>0</v>
      </c>
      <c r="AC292" s="411">
        <f t="shared" ref="AC292" si="613">AC291</f>
        <v>0</v>
      </c>
      <c r="AD292" s="411">
        <f t="shared" ref="AD292" si="614">AD291</f>
        <v>0</v>
      </c>
      <c r="AE292" s="411">
        <f t="shared" ref="AE292" si="615">AE291</f>
        <v>0</v>
      </c>
      <c r="AF292" s="411">
        <f t="shared" ref="AF292" si="616">AF291</f>
        <v>0</v>
      </c>
      <c r="AG292" s="411">
        <f t="shared" ref="AG292" si="617">AG291</f>
        <v>0</v>
      </c>
      <c r="AH292" s="411">
        <f t="shared" ref="AH292" si="618">AH291</f>
        <v>0</v>
      </c>
      <c r="AI292" s="411">
        <f t="shared" ref="AI292" si="619">AI291</f>
        <v>0</v>
      </c>
      <c r="AJ292" s="411">
        <f t="shared" ref="AJ292" si="620">AJ291</f>
        <v>0</v>
      </c>
      <c r="AK292" s="411">
        <f t="shared" ref="AK292" si="621">AK291</f>
        <v>0</v>
      </c>
      <c r="AL292" s="411">
        <f t="shared" ref="AL292" si="622">AL291</f>
        <v>0</v>
      </c>
      <c r="AM292" s="306"/>
    </row>
    <row r="293" spans="1:39" ht="15.5"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765"/>
      <c r="Z293" s="765"/>
      <c r="AA293" s="765"/>
      <c r="AB293" s="765"/>
      <c r="AC293" s="425"/>
      <c r="AD293" s="425"/>
      <c r="AE293" s="425"/>
      <c r="AF293" s="425"/>
      <c r="AG293" s="425"/>
      <c r="AH293" s="425"/>
      <c r="AI293" s="425"/>
      <c r="AJ293" s="425"/>
      <c r="AK293" s="425"/>
      <c r="AL293" s="425"/>
      <c r="AM293" s="306"/>
    </row>
    <row r="294" spans="1:39" ht="31" outlineLevel="1">
      <c r="A294" s="518">
        <v>23</v>
      </c>
      <c r="B294" s="516"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784"/>
      <c r="Z294" s="784"/>
      <c r="AA294" s="784"/>
      <c r="AB294" s="784"/>
      <c r="AC294" s="410"/>
      <c r="AD294" s="410"/>
      <c r="AE294" s="410"/>
      <c r="AF294" s="410"/>
      <c r="AG294" s="410"/>
      <c r="AH294" s="410"/>
      <c r="AI294" s="410"/>
      <c r="AJ294" s="410"/>
      <c r="AK294" s="410"/>
      <c r="AL294" s="410"/>
      <c r="AM294" s="296">
        <f>SUM(Y294:AL294)</f>
        <v>0</v>
      </c>
    </row>
    <row r="295" spans="1:39" ht="15.5"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 t="shared" ref="Y295:AB295" si="623">Y294</f>
        <v>0</v>
      </c>
      <c r="Z295" s="411">
        <f t="shared" si="623"/>
        <v>0</v>
      </c>
      <c r="AA295" s="411">
        <f t="shared" si="623"/>
        <v>0</v>
      </c>
      <c r="AB295" s="411">
        <f t="shared" si="623"/>
        <v>0</v>
      </c>
      <c r="AC295" s="411">
        <f t="shared" ref="AC295" si="624">AC294</f>
        <v>0</v>
      </c>
      <c r="AD295" s="411">
        <f t="shared" ref="AD295" si="625">AD294</f>
        <v>0</v>
      </c>
      <c r="AE295" s="411">
        <f t="shared" ref="AE295" si="626">AE294</f>
        <v>0</v>
      </c>
      <c r="AF295" s="411">
        <f t="shared" ref="AF295" si="627">AF294</f>
        <v>0</v>
      </c>
      <c r="AG295" s="411">
        <f t="shared" ref="AG295" si="628">AG294</f>
        <v>0</v>
      </c>
      <c r="AH295" s="411">
        <f t="shared" ref="AH295" si="629">AH294</f>
        <v>0</v>
      </c>
      <c r="AI295" s="411">
        <f t="shared" ref="AI295" si="630">AI294</f>
        <v>0</v>
      </c>
      <c r="AJ295" s="411">
        <f t="shared" ref="AJ295" si="631">AJ294</f>
        <v>0</v>
      </c>
      <c r="AK295" s="411">
        <f t="shared" ref="AK295" si="632">AK294</f>
        <v>0</v>
      </c>
      <c r="AL295" s="411">
        <f t="shared" ref="AL295" si="633">AL294</f>
        <v>0</v>
      </c>
      <c r="AM295" s="306"/>
    </row>
    <row r="296" spans="1:39" ht="15.5"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765"/>
      <c r="Z296" s="765"/>
      <c r="AA296" s="765"/>
      <c r="AB296" s="765"/>
      <c r="AC296" s="425"/>
      <c r="AD296" s="425"/>
      <c r="AE296" s="425"/>
      <c r="AF296" s="425"/>
      <c r="AG296" s="425"/>
      <c r="AH296" s="425"/>
      <c r="AI296" s="425"/>
      <c r="AJ296" s="425"/>
      <c r="AK296" s="425"/>
      <c r="AL296" s="425"/>
      <c r="AM296" s="306"/>
    </row>
    <row r="297" spans="1:39" ht="15.5" outlineLevel="1">
      <c r="A297" s="518">
        <v>24</v>
      </c>
      <c r="B297" s="516"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784"/>
      <c r="Z297" s="784"/>
      <c r="AA297" s="784"/>
      <c r="AB297" s="784"/>
      <c r="AC297" s="410"/>
      <c r="AD297" s="410"/>
      <c r="AE297" s="410"/>
      <c r="AF297" s="410"/>
      <c r="AG297" s="410"/>
      <c r="AH297" s="410"/>
      <c r="AI297" s="410"/>
      <c r="AJ297" s="410"/>
      <c r="AK297" s="410"/>
      <c r="AL297" s="410"/>
      <c r="AM297" s="296">
        <f>SUM(Y297:AL297)</f>
        <v>0</v>
      </c>
    </row>
    <row r="298" spans="1:39" ht="15.5"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 t="shared" ref="Y298:AB298" si="634">Y297</f>
        <v>0</v>
      </c>
      <c r="Z298" s="411">
        <f t="shared" si="634"/>
        <v>0</v>
      </c>
      <c r="AA298" s="411">
        <f t="shared" si="634"/>
        <v>0</v>
      </c>
      <c r="AB298" s="411">
        <f t="shared" si="634"/>
        <v>0</v>
      </c>
      <c r="AC298" s="411">
        <f t="shared" ref="AC298" si="635">AC297</f>
        <v>0</v>
      </c>
      <c r="AD298" s="411">
        <f t="shared" ref="AD298" si="636">AD297</f>
        <v>0</v>
      </c>
      <c r="AE298" s="411">
        <f t="shared" ref="AE298" si="637">AE297</f>
        <v>0</v>
      </c>
      <c r="AF298" s="411">
        <f t="shared" ref="AF298" si="638">AF297</f>
        <v>0</v>
      </c>
      <c r="AG298" s="411">
        <f t="shared" ref="AG298" si="639">AG297</f>
        <v>0</v>
      </c>
      <c r="AH298" s="411">
        <f t="shared" ref="AH298" si="640">AH297</f>
        <v>0</v>
      </c>
      <c r="AI298" s="411">
        <f t="shared" ref="AI298" si="641">AI297</f>
        <v>0</v>
      </c>
      <c r="AJ298" s="411">
        <f t="shared" ref="AJ298" si="642">AJ297</f>
        <v>0</v>
      </c>
      <c r="AK298" s="411">
        <f t="shared" ref="AK298" si="643">AK297</f>
        <v>0</v>
      </c>
      <c r="AL298" s="411">
        <f t="shared" ref="AL298" si="644">AL297</f>
        <v>0</v>
      </c>
      <c r="AM298" s="306"/>
    </row>
    <row r="299" spans="1:39" ht="15.5"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765"/>
      <c r="Z299" s="765"/>
      <c r="AA299" s="765"/>
      <c r="AB299" s="765"/>
      <c r="AC299" s="425"/>
      <c r="AD299" s="425"/>
      <c r="AE299" s="425"/>
      <c r="AF299" s="425"/>
      <c r="AG299" s="425"/>
      <c r="AH299" s="425"/>
      <c r="AI299" s="425"/>
      <c r="AJ299" s="425"/>
      <c r="AK299" s="425"/>
      <c r="AL299" s="425"/>
      <c r="AM299" s="306"/>
    </row>
    <row r="300" spans="1:39" ht="15.5" outlineLevel="1">
      <c r="B300" s="288" t="s">
        <v>499</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765"/>
      <c r="Z300" s="765"/>
      <c r="AA300" s="765"/>
      <c r="AB300" s="765"/>
      <c r="AC300" s="425"/>
      <c r="AD300" s="425"/>
      <c r="AE300" s="425"/>
      <c r="AF300" s="425"/>
      <c r="AG300" s="425"/>
      <c r="AH300" s="425"/>
      <c r="AI300" s="425"/>
      <c r="AJ300" s="425"/>
      <c r="AK300" s="425"/>
      <c r="AL300" s="425"/>
      <c r="AM300" s="306"/>
    </row>
    <row r="301" spans="1:39" ht="15.5" outlineLevel="1">
      <c r="A301" s="518">
        <v>25</v>
      </c>
      <c r="B301" s="516" t="s">
        <v>117</v>
      </c>
      <c r="C301" s="291" t="s">
        <v>25</v>
      </c>
      <c r="D301" s="295"/>
      <c r="E301" s="295"/>
      <c r="F301" s="295">
        <v>39428</v>
      </c>
      <c r="G301" s="295"/>
      <c r="H301" s="295"/>
      <c r="I301" s="295"/>
      <c r="J301" s="295"/>
      <c r="K301" s="295"/>
      <c r="L301" s="295"/>
      <c r="M301" s="295"/>
      <c r="N301" s="295">
        <v>12</v>
      </c>
      <c r="O301" s="295"/>
      <c r="P301" s="295"/>
      <c r="Q301" s="295">
        <v>5</v>
      </c>
      <c r="R301" s="295"/>
      <c r="S301" s="295"/>
      <c r="T301" s="295"/>
      <c r="U301" s="295"/>
      <c r="V301" s="295"/>
      <c r="W301" s="295"/>
      <c r="X301" s="295"/>
      <c r="Y301" s="799"/>
      <c r="Z301" s="784"/>
      <c r="AA301" s="784">
        <v>1</v>
      </c>
      <c r="AB301" s="784"/>
      <c r="AC301" s="410"/>
      <c r="AD301" s="410"/>
      <c r="AE301" s="410"/>
      <c r="AF301" s="410"/>
      <c r="AG301" s="415"/>
      <c r="AH301" s="415"/>
      <c r="AI301" s="415"/>
      <c r="AJ301" s="415"/>
      <c r="AK301" s="415"/>
      <c r="AL301" s="415"/>
      <c r="AM301" s="296">
        <f>SUM(Y301:AL301)</f>
        <v>1</v>
      </c>
    </row>
    <row r="302" spans="1:39" ht="15.5" outlineLevel="1">
      <c r="B302" s="294" t="s">
        <v>289</v>
      </c>
      <c r="C302" s="291" t="s">
        <v>163</v>
      </c>
      <c r="D302" s="295"/>
      <c r="E302" s="295"/>
      <c r="F302" s="295">
        <v>13143</v>
      </c>
      <c r="G302" s="295"/>
      <c r="H302" s="295"/>
      <c r="I302" s="295"/>
      <c r="J302" s="295"/>
      <c r="K302" s="295"/>
      <c r="L302" s="295"/>
      <c r="M302" s="295"/>
      <c r="N302" s="295">
        <f>N301</f>
        <v>12</v>
      </c>
      <c r="O302" s="295"/>
      <c r="P302" s="295"/>
      <c r="Q302" s="295">
        <v>2</v>
      </c>
      <c r="R302" s="295"/>
      <c r="S302" s="295"/>
      <c r="T302" s="295"/>
      <c r="U302" s="295"/>
      <c r="V302" s="295"/>
      <c r="W302" s="295"/>
      <c r="X302" s="295"/>
      <c r="Y302" s="411">
        <f t="shared" ref="Y302:AB302" si="645">Y301</f>
        <v>0</v>
      </c>
      <c r="Z302" s="411">
        <f t="shared" si="645"/>
        <v>0</v>
      </c>
      <c r="AA302" s="411">
        <f t="shared" si="645"/>
        <v>1</v>
      </c>
      <c r="AB302" s="411">
        <f t="shared" si="645"/>
        <v>0</v>
      </c>
      <c r="AC302" s="411">
        <f t="shared" ref="AC302" si="646">AC301</f>
        <v>0</v>
      </c>
      <c r="AD302" s="411">
        <f t="shared" ref="AD302" si="647">AD301</f>
        <v>0</v>
      </c>
      <c r="AE302" s="411">
        <f t="shared" ref="AE302" si="648">AE301</f>
        <v>0</v>
      </c>
      <c r="AF302" s="411">
        <f t="shared" ref="AF302" si="649">AF301</f>
        <v>0</v>
      </c>
      <c r="AG302" s="411">
        <f t="shared" ref="AG302" si="650">AG301</f>
        <v>0</v>
      </c>
      <c r="AH302" s="411">
        <f t="shared" ref="AH302" si="651">AH301</f>
        <v>0</v>
      </c>
      <c r="AI302" s="411">
        <f t="shared" ref="AI302" si="652">AI301</f>
        <v>0</v>
      </c>
      <c r="AJ302" s="411">
        <f t="shared" ref="AJ302" si="653">AJ301</f>
        <v>0</v>
      </c>
      <c r="AK302" s="411">
        <f t="shared" ref="AK302" si="654">AK301</f>
        <v>0</v>
      </c>
      <c r="AL302" s="411">
        <f t="shared" ref="AL302" si="655">AL301</f>
        <v>0</v>
      </c>
      <c r="AM302" s="306"/>
    </row>
    <row r="303" spans="1:39" ht="15.5"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765"/>
      <c r="Z303" s="765"/>
      <c r="AA303" s="765"/>
      <c r="AB303" s="765"/>
      <c r="AC303" s="425"/>
      <c r="AD303" s="425"/>
      <c r="AE303" s="425"/>
      <c r="AF303" s="425"/>
      <c r="AG303" s="425"/>
      <c r="AH303" s="425"/>
      <c r="AI303" s="425"/>
      <c r="AJ303" s="425"/>
      <c r="AK303" s="425"/>
      <c r="AL303" s="425"/>
      <c r="AM303" s="306"/>
    </row>
    <row r="304" spans="1:39" ht="15.5" outlineLevel="1">
      <c r="A304" s="518">
        <v>26</v>
      </c>
      <c r="B304" s="516" t="s">
        <v>118</v>
      </c>
      <c r="C304" s="291" t="s">
        <v>25</v>
      </c>
      <c r="D304" s="295"/>
      <c r="E304" s="295"/>
      <c r="F304" s="295">
        <v>2273860</v>
      </c>
      <c r="G304" s="295"/>
      <c r="H304" s="295"/>
      <c r="I304" s="295"/>
      <c r="J304" s="295"/>
      <c r="K304" s="295"/>
      <c r="L304" s="295"/>
      <c r="M304" s="295"/>
      <c r="N304" s="295">
        <v>12</v>
      </c>
      <c r="O304" s="295"/>
      <c r="P304" s="295"/>
      <c r="Q304" s="295">
        <v>319</v>
      </c>
      <c r="R304" s="295"/>
      <c r="S304" s="295"/>
      <c r="T304" s="295"/>
      <c r="U304" s="295"/>
      <c r="V304" s="295"/>
      <c r="W304" s="295"/>
      <c r="X304" s="295"/>
      <c r="Y304" s="799"/>
      <c r="Z304" s="784">
        <v>0.3</v>
      </c>
      <c r="AA304" s="784">
        <v>0.65</v>
      </c>
      <c r="AB304" s="784">
        <v>0.05</v>
      </c>
      <c r="AC304" s="410"/>
      <c r="AD304" s="410"/>
      <c r="AE304" s="410"/>
      <c r="AF304" s="410"/>
      <c r="AG304" s="415"/>
      <c r="AH304" s="415"/>
      <c r="AI304" s="415"/>
      <c r="AJ304" s="415"/>
      <c r="AK304" s="415"/>
      <c r="AL304" s="415"/>
      <c r="AM304" s="296">
        <f>SUM(Y304:AL304)</f>
        <v>1</v>
      </c>
    </row>
    <row r="305" spans="1:39" ht="15.5" outlineLevel="1">
      <c r="B305" s="294" t="s">
        <v>289</v>
      </c>
      <c r="C305" s="291" t="s">
        <v>163</v>
      </c>
      <c r="D305" s="295"/>
      <c r="E305" s="295"/>
      <c r="F305" s="295">
        <v>163558</v>
      </c>
      <c r="G305" s="295"/>
      <c r="H305" s="295"/>
      <c r="I305" s="295"/>
      <c r="J305" s="295"/>
      <c r="K305" s="295"/>
      <c r="L305" s="295"/>
      <c r="M305" s="295"/>
      <c r="N305" s="295">
        <f>N304</f>
        <v>12</v>
      </c>
      <c r="O305" s="295"/>
      <c r="P305" s="295"/>
      <c r="Q305" s="295">
        <v>-17</v>
      </c>
      <c r="R305" s="295"/>
      <c r="S305" s="295"/>
      <c r="T305" s="295"/>
      <c r="U305" s="295"/>
      <c r="V305" s="295"/>
      <c r="W305" s="295"/>
      <c r="X305" s="295"/>
      <c r="Y305" s="411">
        <f t="shared" ref="Y305:AB305" si="656">Y304</f>
        <v>0</v>
      </c>
      <c r="Z305" s="411">
        <f t="shared" si="656"/>
        <v>0.3</v>
      </c>
      <c r="AA305" s="411">
        <f t="shared" si="656"/>
        <v>0.65</v>
      </c>
      <c r="AB305" s="411">
        <f t="shared" si="656"/>
        <v>0.05</v>
      </c>
      <c r="AC305" s="411">
        <f t="shared" ref="AC305" si="657">AC304</f>
        <v>0</v>
      </c>
      <c r="AD305" s="411">
        <f t="shared" ref="AD305" si="658">AD304</f>
        <v>0</v>
      </c>
      <c r="AE305" s="411">
        <f t="shared" ref="AE305" si="659">AE304</f>
        <v>0</v>
      </c>
      <c r="AF305" s="411">
        <f t="shared" ref="AF305" si="660">AF304</f>
        <v>0</v>
      </c>
      <c r="AG305" s="411">
        <f t="shared" ref="AG305" si="661">AG304</f>
        <v>0</v>
      </c>
      <c r="AH305" s="411">
        <f t="shared" ref="AH305" si="662">AH304</f>
        <v>0</v>
      </c>
      <c r="AI305" s="411">
        <f t="shared" ref="AI305" si="663">AI304</f>
        <v>0</v>
      </c>
      <c r="AJ305" s="411">
        <f t="shared" ref="AJ305" si="664">AJ304</f>
        <v>0</v>
      </c>
      <c r="AK305" s="411">
        <f t="shared" ref="AK305" si="665">AK304</f>
        <v>0</v>
      </c>
      <c r="AL305" s="411">
        <f t="shared" ref="AL305" si="666">AL304</f>
        <v>0</v>
      </c>
      <c r="AM305" s="306"/>
    </row>
    <row r="306" spans="1:39" ht="15.5"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765"/>
      <c r="Z306" s="765"/>
      <c r="AA306" s="765"/>
      <c r="AB306" s="765"/>
      <c r="AC306" s="425"/>
      <c r="AD306" s="425"/>
      <c r="AE306" s="425"/>
      <c r="AF306" s="425"/>
      <c r="AG306" s="425"/>
      <c r="AH306" s="425"/>
      <c r="AI306" s="425"/>
      <c r="AJ306" s="425"/>
      <c r="AK306" s="425"/>
      <c r="AL306" s="425"/>
      <c r="AM306" s="306"/>
    </row>
    <row r="307" spans="1:39" ht="31" outlineLevel="1">
      <c r="A307" s="518">
        <v>27</v>
      </c>
      <c r="B307" s="516" t="s">
        <v>119</v>
      </c>
      <c r="C307" s="291" t="s">
        <v>25</v>
      </c>
      <c r="D307" s="295"/>
      <c r="E307" s="295"/>
      <c r="F307" s="295">
        <v>9710</v>
      </c>
      <c r="G307" s="295"/>
      <c r="H307" s="295"/>
      <c r="I307" s="295"/>
      <c r="J307" s="295"/>
      <c r="K307" s="295"/>
      <c r="L307" s="295"/>
      <c r="M307" s="295"/>
      <c r="N307" s="295">
        <v>12</v>
      </c>
      <c r="O307" s="295"/>
      <c r="P307" s="295"/>
      <c r="Q307" s="295">
        <v>1</v>
      </c>
      <c r="R307" s="295"/>
      <c r="S307" s="295"/>
      <c r="T307" s="295"/>
      <c r="U307" s="295"/>
      <c r="V307" s="295"/>
      <c r="W307" s="295"/>
      <c r="X307" s="295"/>
      <c r="Y307" s="799"/>
      <c r="Z307" s="784">
        <v>1</v>
      </c>
      <c r="AA307" s="784"/>
      <c r="AB307" s="784"/>
      <c r="AC307" s="410"/>
      <c r="AD307" s="410"/>
      <c r="AE307" s="410"/>
      <c r="AF307" s="410"/>
      <c r="AG307" s="415"/>
      <c r="AH307" s="415"/>
      <c r="AI307" s="415"/>
      <c r="AJ307" s="415"/>
      <c r="AK307" s="415"/>
      <c r="AL307" s="415"/>
      <c r="AM307" s="296">
        <f>SUM(Y307:AL307)</f>
        <v>1</v>
      </c>
    </row>
    <row r="308" spans="1:39" ht="15.5" outlineLevel="1">
      <c r="B308" s="294" t="s">
        <v>289</v>
      </c>
      <c r="C308" s="291" t="s">
        <v>163</v>
      </c>
      <c r="D308" s="295"/>
      <c r="E308" s="295"/>
      <c r="F308" s="295">
        <v>2276</v>
      </c>
      <c r="G308" s="295"/>
      <c r="H308" s="295"/>
      <c r="I308" s="295"/>
      <c r="J308" s="295"/>
      <c r="K308" s="295"/>
      <c r="L308" s="295"/>
      <c r="M308" s="295"/>
      <c r="N308" s="295">
        <f>N307</f>
        <v>12</v>
      </c>
      <c r="O308" s="295"/>
      <c r="P308" s="295"/>
      <c r="Q308" s="295">
        <v>0</v>
      </c>
      <c r="R308" s="295"/>
      <c r="S308" s="295"/>
      <c r="T308" s="295"/>
      <c r="U308" s="295"/>
      <c r="V308" s="295"/>
      <c r="W308" s="295"/>
      <c r="X308" s="295"/>
      <c r="Y308" s="411">
        <f t="shared" ref="Y308:AB308" si="667">Y307</f>
        <v>0</v>
      </c>
      <c r="Z308" s="411">
        <f t="shared" si="667"/>
        <v>1</v>
      </c>
      <c r="AA308" s="411">
        <f t="shared" si="667"/>
        <v>0</v>
      </c>
      <c r="AB308" s="411">
        <f t="shared" si="667"/>
        <v>0</v>
      </c>
      <c r="AC308" s="411">
        <f t="shared" ref="AC308" si="668">AC307</f>
        <v>0</v>
      </c>
      <c r="AD308" s="411">
        <f t="shared" ref="AD308" si="669">AD307</f>
        <v>0</v>
      </c>
      <c r="AE308" s="411">
        <f t="shared" ref="AE308" si="670">AE307</f>
        <v>0</v>
      </c>
      <c r="AF308" s="411">
        <f t="shared" ref="AF308" si="671">AF307</f>
        <v>0</v>
      </c>
      <c r="AG308" s="411">
        <f t="shared" ref="AG308" si="672">AG307</f>
        <v>0</v>
      </c>
      <c r="AH308" s="411">
        <f t="shared" ref="AH308" si="673">AH307</f>
        <v>0</v>
      </c>
      <c r="AI308" s="411">
        <f t="shared" ref="AI308" si="674">AI307</f>
        <v>0</v>
      </c>
      <c r="AJ308" s="411">
        <f t="shared" ref="AJ308" si="675">AJ307</f>
        <v>0</v>
      </c>
      <c r="AK308" s="411">
        <f t="shared" ref="AK308" si="676">AK307</f>
        <v>0</v>
      </c>
      <c r="AL308" s="411">
        <f t="shared" ref="AL308" si="677">AL307</f>
        <v>0</v>
      </c>
      <c r="AM308" s="306"/>
    </row>
    <row r="309" spans="1:39" ht="15.5"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765"/>
      <c r="Z309" s="765"/>
      <c r="AA309" s="765"/>
      <c r="AB309" s="765"/>
      <c r="AC309" s="425"/>
      <c r="AD309" s="425"/>
      <c r="AE309" s="425"/>
      <c r="AF309" s="425"/>
      <c r="AG309" s="425"/>
      <c r="AH309" s="425"/>
      <c r="AI309" s="425"/>
      <c r="AJ309" s="425"/>
      <c r="AK309" s="425"/>
      <c r="AL309" s="425"/>
      <c r="AM309" s="306"/>
    </row>
    <row r="310" spans="1:39" ht="31" outlineLevel="1">
      <c r="A310" s="518">
        <v>28</v>
      </c>
      <c r="B310" s="516" t="s">
        <v>120</v>
      </c>
      <c r="C310" s="291" t="s">
        <v>25</v>
      </c>
      <c r="D310" s="295"/>
      <c r="E310" s="295"/>
      <c r="F310" s="295">
        <v>12703</v>
      </c>
      <c r="G310" s="295"/>
      <c r="H310" s="295"/>
      <c r="I310" s="295"/>
      <c r="J310" s="295"/>
      <c r="K310" s="295"/>
      <c r="L310" s="295"/>
      <c r="M310" s="295"/>
      <c r="N310" s="295">
        <v>12</v>
      </c>
      <c r="O310" s="295"/>
      <c r="P310" s="295"/>
      <c r="Q310" s="295">
        <v>759</v>
      </c>
      <c r="R310" s="295"/>
      <c r="S310" s="295"/>
      <c r="T310" s="295"/>
      <c r="U310" s="295"/>
      <c r="V310" s="295"/>
      <c r="W310" s="295"/>
      <c r="X310" s="295"/>
      <c r="Y310" s="799"/>
      <c r="Z310" s="784"/>
      <c r="AA310" s="784">
        <v>1</v>
      </c>
      <c r="AB310" s="784"/>
      <c r="AC310" s="410"/>
      <c r="AD310" s="410"/>
      <c r="AE310" s="410"/>
      <c r="AF310" s="410"/>
      <c r="AG310" s="415"/>
      <c r="AH310" s="415"/>
      <c r="AI310" s="415"/>
      <c r="AJ310" s="415"/>
      <c r="AK310" s="415"/>
      <c r="AL310" s="415"/>
      <c r="AM310" s="296">
        <f>SUM(Y310:AL310)</f>
        <v>1</v>
      </c>
    </row>
    <row r="311" spans="1:39" ht="15.5"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 t="shared" ref="Y311:AB311" si="678">Y310</f>
        <v>0</v>
      </c>
      <c r="Z311" s="411">
        <f t="shared" si="678"/>
        <v>0</v>
      </c>
      <c r="AA311" s="411">
        <f t="shared" si="678"/>
        <v>1</v>
      </c>
      <c r="AB311" s="411">
        <f t="shared" si="678"/>
        <v>0</v>
      </c>
      <c r="AC311" s="411">
        <f t="shared" ref="AC311" si="679">AC310</f>
        <v>0</v>
      </c>
      <c r="AD311" s="411">
        <f t="shared" ref="AD311" si="680">AD310</f>
        <v>0</v>
      </c>
      <c r="AE311" s="411">
        <f t="shared" ref="AE311" si="681">AE310</f>
        <v>0</v>
      </c>
      <c r="AF311" s="411">
        <f t="shared" ref="AF311" si="682">AF310</f>
        <v>0</v>
      </c>
      <c r="AG311" s="411">
        <f t="shared" ref="AG311" si="683">AG310</f>
        <v>0</v>
      </c>
      <c r="AH311" s="411">
        <f t="shared" ref="AH311" si="684">AH310</f>
        <v>0</v>
      </c>
      <c r="AI311" s="411">
        <f t="shared" ref="AI311" si="685">AI310</f>
        <v>0</v>
      </c>
      <c r="AJ311" s="411">
        <f t="shared" ref="AJ311" si="686">AJ310</f>
        <v>0</v>
      </c>
      <c r="AK311" s="411">
        <f t="shared" ref="AK311" si="687">AK310</f>
        <v>0</v>
      </c>
      <c r="AL311" s="411">
        <f t="shared" ref="AL311" si="688">AL310</f>
        <v>0</v>
      </c>
      <c r="AM311" s="306"/>
    </row>
    <row r="312" spans="1:39" ht="15.5"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765"/>
      <c r="Z312" s="765"/>
      <c r="AA312" s="765"/>
      <c r="AB312" s="765"/>
      <c r="AC312" s="425"/>
      <c r="AD312" s="425"/>
      <c r="AE312" s="425"/>
      <c r="AF312" s="425"/>
      <c r="AG312" s="425"/>
      <c r="AH312" s="425"/>
      <c r="AI312" s="425"/>
      <c r="AJ312" s="425"/>
      <c r="AK312" s="425"/>
      <c r="AL312" s="425"/>
      <c r="AM312" s="306"/>
    </row>
    <row r="313" spans="1:39" ht="31" outlineLevel="1">
      <c r="A313" s="518">
        <v>29</v>
      </c>
      <c r="B313" s="516"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784"/>
      <c r="Z313" s="784"/>
      <c r="AA313" s="784"/>
      <c r="AB313" s="784"/>
      <c r="AC313" s="410"/>
      <c r="AD313" s="410"/>
      <c r="AE313" s="410"/>
      <c r="AF313" s="410"/>
      <c r="AG313" s="415"/>
      <c r="AH313" s="415"/>
      <c r="AI313" s="415"/>
      <c r="AJ313" s="415"/>
      <c r="AK313" s="415"/>
      <c r="AL313" s="415"/>
      <c r="AM313" s="296">
        <f>SUM(Y313:AL313)</f>
        <v>0</v>
      </c>
    </row>
    <row r="314" spans="1:39" ht="15.5"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 t="shared" ref="Y314:AB314" si="689">Y313</f>
        <v>0</v>
      </c>
      <c r="Z314" s="411">
        <f t="shared" si="689"/>
        <v>0</v>
      </c>
      <c r="AA314" s="411">
        <f t="shared" si="689"/>
        <v>0</v>
      </c>
      <c r="AB314" s="411">
        <f t="shared" si="689"/>
        <v>0</v>
      </c>
      <c r="AC314" s="411">
        <f t="shared" ref="AC314" si="690">AC313</f>
        <v>0</v>
      </c>
      <c r="AD314" s="411">
        <f t="shared" ref="AD314" si="691">AD313</f>
        <v>0</v>
      </c>
      <c r="AE314" s="411">
        <f t="shared" ref="AE314" si="692">AE313</f>
        <v>0</v>
      </c>
      <c r="AF314" s="411">
        <f t="shared" ref="AF314" si="693">AF313</f>
        <v>0</v>
      </c>
      <c r="AG314" s="411">
        <f t="shared" ref="AG314" si="694">AG313</f>
        <v>0</v>
      </c>
      <c r="AH314" s="411">
        <f t="shared" ref="AH314" si="695">AH313</f>
        <v>0</v>
      </c>
      <c r="AI314" s="411">
        <f t="shared" ref="AI314" si="696">AI313</f>
        <v>0</v>
      </c>
      <c r="AJ314" s="411">
        <f t="shared" ref="AJ314" si="697">AJ313</f>
        <v>0</v>
      </c>
      <c r="AK314" s="411">
        <f t="shared" ref="AK314" si="698">AK313</f>
        <v>0</v>
      </c>
      <c r="AL314" s="411">
        <f t="shared" ref="AL314" si="699">AL313</f>
        <v>0</v>
      </c>
      <c r="AM314" s="306"/>
    </row>
    <row r="315" spans="1:39" ht="15.5"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765"/>
      <c r="Z315" s="765"/>
      <c r="AA315" s="765"/>
      <c r="AB315" s="765"/>
      <c r="AC315" s="425"/>
      <c r="AD315" s="425"/>
      <c r="AE315" s="425"/>
      <c r="AF315" s="425"/>
      <c r="AG315" s="425"/>
      <c r="AH315" s="425"/>
      <c r="AI315" s="425"/>
      <c r="AJ315" s="425"/>
      <c r="AK315" s="425"/>
      <c r="AL315" s="425"/>
      <c r="AM315" s="306"/>
    </row>
    <row r="316" spans="1:39" ht="31" outlineLevel="1">
      <c r="A316" s="518">
        <v>30</v>
      </c>
      <c r="B316" s="516"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784"/>
      <c r="Z316" s="784"/>
      <c r="AA316" s="784"/>
      <c r="AB316" s="784"/>
      <c r="AC316" s="410"/>
      <c r="AD316" s="410"/>
      <c r="AE316" s="410"/>
      <c r="AF316" s="410"/>
      <c r="AG316" s="415"/>
      <c r="AH316" s="415"/>
      <c r="AI316" s="415"/>
      <c r="AJ316" s="415"/>
      <c r="AK316" s="415"/>
      <c r="AL316" s="415"/>
      <c r="AM316" s="296">
        <f>SUM(Y316:AL316)</f>
        <v>0</v>
      </c>
    </row>
    <row r="317" spans="1:39" ht="15.5"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 t="shared" ref="Y317:AB317" si="700">Y316</f>
        <v>0</v>
      </c>
      <c r="Z317" s="411">
        <f t="shared" si="700"/>
        <v>0</v>
      </c>
      <c r="AA317" s="411">
        <f t="shared" si="700"/>
        <v>0</v>
      </c>
      <c r="AB317" s="411">
        <f t="shared" si="700"/>
        <v>0</v>
      </c>
      <c r="AC317" s="411">
        <f t="shared" ref="AC317" si="701">AC316</f>
        <v>0</v>
      </c>
      <c r="AD317" s="411">
        <f t="shared" ref="AD317" si="702">AD316</f>
        <v>0</v>
      </c>
      <c r="AE317" s="411">
        <f t="shared" ref="AE317" si="703">AE316</f>
        <v>0</v>
      </c>
      <c r="AF317" s="411">
        <f t="shared" ref="AF317" si="704">AF316</f>
        <v>0</v>
      </c>
      <c r="AG317" s="411">
        <f t="shared" ref="AG317" si="705">AG316</f>
        <v>0</v>
      </c>
      <c r="AH317" s="411">
        <f t="shared" ref="AH317" si="706">AH316</f>
        <v>0</v>
      </c>
      <c r="AI317" s="411">
        <f t="shared" ref="AI317" si="707">AI316</f>
        <v>0</v>
      </c>
      <c r="AJ317" s="411">
        <f t="shared" ref="AJ317" si="708">AJ316</f>
        <v>0</v>
      </c>
      <c r="AK317" s="411">
        <f t="shared" ref="AK317" si="709">AK316</f>
        <v>0</v>
      </c>
      <c r="AL317" s="411">
        <f t="shared" ref="AL317" si="710">AL316</f>
        <v>0</v>
      </c>
      <c r="AM317" s="306"/>
    </row>
    <row r="318" spans="1:39" ht="15.5"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765"/>
      <c r="Z318" s="765"/>
      <c r="AA318" s="765"/>
      <c r="AB318" s="765"/>
      <c r="AC318" s="425"/>
      <c r="AD318" s="425"/>
      <c r="AE318" s="425"/>
      <c r="AF318" s="425"/>
      <c r="AG318" s="425"/>
      <c r="AH318" s="425"/>
      <c r="AI318" s="425"/>
      <c r="AJ318" s="425"/>
      <c r="AK318" s="425"/>
      <c r="AL318" s="425"/>
      <c r="AM318" s="306"/>
    </row>
    <row r="319" spans="1:39" ht="31" outlineLevel="1">
      <c r="A319" s="518">
        <v>31</v>
      </c>
      <c r="B319" s="516"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784"/>
      <c r="Z319" s="784"/>
      <c r="AA319" s="784"/>
      <c r="AB319" s="784"/>
      <c r="AC319" s="410"/>
      <c r="AD319" s="410"/>
      <c r="AE319" s="410"/>
      <c r="AF319" s="410"/>
      <c r="AG319" s="415"/>
      <c r="AH319" s="415"/>
      <c r="AI319" s="415"/>
      <c r="AJ319" s="415"/>
      <c r="AK319" s="415"/>
      <c r="AL319" s="415"/>
      <c r="AM319" s="296">
        <f>SUM(Y319:AL319)</f>
        <v>0</v>
      </c>
    </row>
    <row r="320" spans="1:39" ht="15.5"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 t="shared" ref="Y320:AB320" si="711">Y319</f>
        <v>0</v>
      </c>
      <c r="Z320" s="411">
        <f t="shared" si="711"/>
        <v>0</v>
      </c>
      <c r="AA320" s="411">
        <f t="shared" si="711"/>
        <v>0</v>
      </c>
      <c r="AB320" s="411">
        <f t="shared" si="711"/>
        <v>0</v>
      </c>
      <c r="AC320" s="411">
        <f t="shared" ref="AC320" si="712">AC319</f>
        <v>0</v>
      </c>
      <c r="AD320" s="411">
        <f t="shared" ref="AD320" si="713">AD319</f>
        <v>0</v>
      </c>
      <c r="AE320" s="411">
        <f t="shared" ref="AE320" si="714">AE319</f>
        <v>0</v>
      </c>
      <c r="AF320" s="411">
        <f t="shared" ref="AF320" si="715">AF319</f>
        <v>0</v>
      </c>
      <c r="AG320" s="411">
        <f t="shared" ref="AG320" si="716">AG319</f>
        <v>0</v>
      </c>
      <c r="AH320" s="411">
        <f t="shared" ref="AH320" si="717">AH319</f>
        <v>0</v>
      </c>
      <c r="AI320" s="411">
        <f t="shared" ref="AI320" si="718">AI319</f>
        <v>0</v>
      </c>
      <c r="AJ320" s="411">
        <f t="shared" ref="AJ320" si="719">AJ319</f>
        <v>0</v>
      </c>
      <c r="AK320" s="411">
        <f t="shared" ref="AK320" si="720">AK319</f>
        <v>0</v>
      </c>
      <c r="AL320" s="411">
        <f t="shared" ref="AL320" si="721">AL319</f>
        <v>0</v>
      </c>
      <c r="AM320" s="306"/>
    </row>
    <row r="321" spans="1:39" ht="15.5" outlineLevel="1">
      <c r="B321" s="516"/>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765"/>
      <c r="Z321" s="765"/>
      <c r="AA321" s="765"/>
      <c r="AB321" s="765"/>
      <c r="AC321" s="425"/>
      <c r="AD321" s="425"/>
      <c r="AE321" s="425"/>
      <c r="AF321" s="425"/>
      <c r="AG321" s="425"/>
      <c r="AH321" s="425"/>
      <c r="AI321" s="425"/>
      <c r="AJ321" s="425"/>
      <c r="AK321" s="425"/>
      <c r="AL321" s="425"/>
      <c r="AM321" s="306"/>
    </row>
    <row r="322" spans="1:39" ht="15.5" outlineLevel="1">
      <c r="A322" s="518">
        <v>32</v>
      </c>
      <c r="B322" s="516"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784"/>
      <c r="Z322" s="784"/>
      <c r="AA322" s="784"/>
      <c r="AB322" s="784"/>
      <c r="AC322" s="410"/>
      <c r="AD322" s="410"/>
      <c r="AE322" s="410"/>
      <c r="AF322" s="410"/>
      <c r="AG322" s="415"/>
      <c r="AH322" s="415"/>
      <c r="AI322" s="415"/>
      <c r="AJ322" s="415"/>
      <c r="AK322" s="415"/>
      <c r="AL322" s="415"/>
      <c r="AM322" s="296">
        <f>SUM(Y322:AL322)</f>
        <v>0</v>
      </c>
    </row>
    <row r="323" spans="1:39" ht="15.5"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 t="shared" ref="Y323:AB323" si="722">Y322</f>
        <v>0</v>
      </c>
      <c r="Z323" s="411">
        <f t="shared" si="722"/>
        <v>0</v>
      </c>
      <c r="AA323" s="411">
        <f t="shared" si="722"/>
        <v>0</v>
      </c>
      <c r="AB323" s="411">
        <f t="shared" si="722"/>
        <v>0</v>
      </c>
      <c r="AC323" s="411">
        <f t="shared" ref="AC323" si="723">AC322</f>
        <v>0</v>
      </c>
      <c r="AD323" s="411">
        <f t="shared" ref="AD323" si="724">AD322</f>
        <v>0</v>
      </c>
      <c r="AE323" s="411">
        <f t="shared" ref="AE323" si="725">AE322</f>
        <v>0</v>
      </c>
      <c r="AF323" s="411">
        <f t="shared" ref="AF323" si="726">AF322</f>
        <v>0</v>
      </c>
      <c r="AG323" s="411">
        <f t="shared" ref="AG323" si="727">AG322</f>
        <v>0</v>
      </c>
      <c r="AH323" s="411">
        <f t="shared" ref="AH323" si="728">AH322</f>
        <v>0</v>
      </c>
      <c r="AI323" s="411">
        <f t="shared" ref="AI323" si="729">AI322</f>
        <v>0</v>
      </c>
      <c r="AJ323" s="411">
        <f t="shared" ref="AJ323" si="730">AJ322</f>
        <v>0</v>
      </c>
      <c r="AK323" s="411">
        <f t="shared" ref="AK323" si="731">AK322</f>
        <v>0</v>
      </c>
      <c r="AL323" s="411">
        <f t="shared" ref="AL323" si="732">AL322</f>
        <v>0</v>
      </c>
      <c r="AM323" s="306"/>
    </row>
    <row r="324" spans="1:39" ht="15.5" outlineLevel="1">
      <c r="B324" s="516"/>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765"/>
      <c r="Z324" s="765"/>
      <c r="AA324" s="765"/>
      <c r="AB324" s="765"/>
      <c r="AC324" s="425"/>
      <c r="AD324" s="425"/>
      <c r="AE324" s="425"/>
      <c r="AF324" s="425"/>
      <c r="AG324" s="425"/>
      <c r="AH324" s="425"/>
      <c r="AI324" s="425"/>
      <c r="AJ324" s="425"/>
      <c r="AK324" s="425"/>
      <c r="AL324" s="425"/>
      <c r="AM324" s="306"/>
    </row>
    <row r="325" spans="1:39" ht="15.5" outlineLevel="1">
      <c r="B325" s="288" t="s">
        <v>500</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765"/>
      <c r="Z325" s="765"/>
      <c r="AA325" s="765"/>
      <c r="AB325" s="765"/>
      <c r="AC325" s="425"/>
      <c r="AD325" s="425"/>
      <c r="AE325" s="425"/>
      <c r="AF325" s="425"/>
      <c r="AG325" s="425"/>
      <c r="AH325" s="425"/>
      <c r="AI325" s="425"/>
      <c r="AJ325" s="425"/>
      <c r="AK325" s="425"/>
      <c r="AL325" s="425"/>
      <c r="AM325" s="306"/>
    </row>
    <row r="326" spans="1:39" ht="15.5" outlineLevel="1">
      <c r="A326" s="518">
        <v>33</v>
      </c>
      <c r="B326" s="516"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784"/>
      <c r="Z326" s="784"/>
      <c r="AA326" s="784"/>
      <c r="AB326" s="784"/>
      <c r="AC326" s="410"/>
      <c r="AD326" s="410"/>
      <c r="AE326" s="410"/>
      <c r="AF326" s="410"/>
      <c r="AG326" s="415"/>
      <c r="AH326" s="415"/>
      <c r="AI326" s="415"/>
      <c r="AJ326" s="415"/>
      <c r="AK326" s="415"/>
      <c r="AL326" s="415"/>
      <c r="AM326" s="296">
        <f>SUM(Y326:AL326)</f>
        <v>0</v>
      </c>
    </row>
    <row r="327" spans="1:39" ht="15.5"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 t="shared" ref="Y327:AB327" si="733">Y326</f>
        <v>0</v>
      </c>
      <c r="Z327" s="411">
        <f t="shared" si="733"/>
        <v>0</v>
      </c>
      <c r="AA327" s="411">
        <f t="shared" si="733"/>
        <v>0</v>
      </c>
      <c r="AB327" s="411">
        <f t="shared" si="733"/>
        <v>0</v>
      </c>
      <c r="AC327" s="411">
        <f t="shared" ref="AC327" si="734">AC326</f>
        <v>0</v>
      </c>
      <c r="AD327" s="411">
        <f t="shared" ref="AD327" si="735">AD326</f>
        <v>0</v>
      </c>
      <c r="AE327" s="411">
        <f t="shared" ref="AE327" si="736">AE326</f>
        <v>0</v>
      </c>
      <c r="AF327" s="411">
        <f t="shared" ref="AF327" si="737">AF326</f>
        <v>0</v>
      </c>
      <c r="AG327" s="411">
        <f t="shared" ref="AG327" si="738">AG326</f>
        <v>0</v>
      </c>
      <c r="AH327" s="411">
        <f t="shared" ref="AH327" si="739">AH326</f>
        <v>0</v>
      </c>
      <c r="AI327" s="411">
        <f t="shared" ref="AI327" si="740">AI326</f>
        <v>0</v>
      </c>
      <c r="AJ327" s="411">
        <f t="shared" ref="AJ327" si="741">AJ326</f>
        <v>0</v>
      </c>
      <c r="AK327" s="411">
        <f t="shared" ref="AK327" si="742">AK326</f>
        <v>0</v>
      </c>
      <c r="AL327" s="411">
        <f t="shared" ref="AL327" si="743">AL326</f>
        <v>0</v>
      </c>
      <c r="AM327" s="306"/>
    </row>
    <row r="328" spans="1:39" ht="15.5" outlineLevel="1">
      <c r="B328" s="516"/>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765"/>
      <c r="Z328" s="765"/>
      <c r="AA328" s="765"/>
      <c r="AB328" s="765"/>
      <c r="AC328" s="425"/>
      <c r="AD328" s="425"/>
      <c r="AE328" s="425"/>
      <c r="AF328" s="425"/>
      <c r="AG328" s="425"/>
      <c r="AH328" s="425"/>
      <c r="AI328" s="425"/>
      <c r="AJ328" s="425"/>
      <c r="AK328" s="425"/>
      <c r="AL328" s="425"/>
      <c r="AM328" s="306"/>
    </row>
    <row r="329" spans="1:39" ht="15.5" outlineLevel="1">
      <c r="A329" s="518">
        <v>34</v>
      </c>
      <c r="B329" s="516"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784"/>
      <c r="Z329" s="784"/>
      <c r="AA329" s="784"/>
      <c r="AB329" s="784"/>
      <c r="AC329" s="410"/>
      <c r="AD329" s="410"/>
      <c r="AE329" s="410"/>
      <c r="AF329" s="410"/>
      <c r="AG329" s="415"/>
      <c r="AH329" s="415"/>
      <c r="AI329" s="415"/>
      <c r="AJ329" s="415"/>
      <c r="AK329" s="415"/>
      <c r="AL329" s="415"/>
      <c r="AM329" s="296">
        <f>SUM(Y329:AL329)</f>
        <v>0</v>
      </c>
    </row>
    <row r="330" spans="1:39" ht="15.5"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 t="shared" ref="Y330:AB330" si="744">Y329</f>
        <v>0</v>
      </c>
      <c r="Z330" s="411">
        <f t="shared" si="744"/>
        <v>0</v>
      </c>
      <c r="AA330" s="411">
        <f t="shared" si="744"/>
        <v>0</v>
      </c>
      <c r="AB330" s="411">
        <f t="shared" si="744"/>
        <v>0</v>
      </c>
      <c r="AC330" s="411">
        <f t="shared" ref="AC330" si="745">AC329</f>
        <v>0</v>
      </c>
      <c r="AD330" s="411">
        <f t="shared" ref="AD330" si="746">AD329</f>
        <v>0</v>
      </c>
      <c r="AE330" s="411">
        <f t="shared" ref="AE330" si="747">AE329</f>
        <v>0</v>
      </c>
      <c r="AF330" s="411">
        <f t="shared" ref="AF330" si="748">AF329</f>
        <v>0</v>
      </c>
      <c r="AG330" s="411">
        <f t="shared" ref="AG330" si="749">AG329</f>
        <v>0</v>
      </c>
      <c r="AH330" s="411">
        <f t="shared" ref="AH330" si="750">AH329</f>
        <v>0</v>
      </c>
      <c r="AI330" s="411">
        <f t="shared" ref="AI330" si="751">AI329</f>
        <v>0</v>
      </c>
      <c r="AJ330" s="411">
        <f t="shared" ref="AJ330" si="752">AJ329</f>
        <v>0</v>
      </c>
      <c r="AK330" s="411">
        <f t="shared" ref="AK330" si="753">AK329</f>
        <v>0</v>
      </c>
      <c r="AL330" s="411">
        <f t="shared" ref="AL330" si="754">AL329</f>
        <v>0</v>
      </c>
      <c r="AM330" s="306"/>
    </row>
    <row r="331" spans="1:39" ht="15.5" outlineLevel="1">
      <c r="B331" s="516"/>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765"/>
      <c r="Z331" s="765"/>
      <c r="AA331" s="765"/>
      <c r="AB331" s="765"/>
      <c r="AC331" s="425"/>
      <c r="AD331" s="425"/>
      <c r="AE331" s="425"/>
      <c r="AF331" s="425"/>
      <c r="AG331" s="425"/>
      <c r="AH331" s="425"/>
      <c r="AI331" s="425"/>
      <c r="AJ331" s="425"/>
      <c r="AK331" s="425"/>
      <c r="AL331" s="425"/>
      <c r="AM331" s="306"/>
    </row>
    <row r="332" spans="1:39" ht="15.5" outlineLevel="1">
      <c r="A332" s="518">
        <v>35</v>
      </c>
      <c r="B332" s="516"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784"/>
      <c r="Z332" s="784"/>
      <c r="AA332" s="784"/>
      <c r="AB332" s="784"/>
      <c r="AC332" s="410"/>
      <c r="AD332" s="410"/>
      <c r="AE332" s="410"/>
      <c r="AF332" s="410"/>
      <c r="AG332" s="415"/>
      <c r="AH332" s="415"/>
      <c r="AI332" s="415"/>
      <c r="AJ332" s="415"/>
      <c r="AK332" s="415"/>
      <c r="AL332" s="415"/>
      <c r="AM332" s="296">
        <f>SUM(Y332:AL332)</f>
        <v>0</v>
      </c>
    </row>
    <row r="333" spans="1:39" ht="15.5"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 t="shared" ref="Y333:AB333" si="755">Y332</f>
        <v>0</v>
      </c>
      <c r="Z333" s="411">
        <f t="shared" si="755"/>
        <v>0</v>
      </c>
      <c r="AA333" s="411">
        <f t="shared" si="755"/>
        <v>0</v>
      </c>
      <c r="AB333" s="411">
        <f t="shared" si="755"/>
        <v>0</v>
      </c>
      <c r="AC333" s="411">
        <f t="shared" ref="AC333" si="756">AC332</f>
        <v>0</v>
      </c>
      <c r="AD333" s="411">
        <f t="shared" ref="AD333" si="757">AD332</f>
        <v>0</v>
      </c>
      <c r="AE333" s="411">
        <f t="shared" ref="AE333" si="758">AE332</f>
        <v>0</v>
      </c>
      <c r="AF333" s="411">
        <f t="shared" ref="AF333" si="759">AF332</f>
        <v>0</v>
      </c>
      <c r="AG333" s="411">
        <f t="shared" ref="AG333" si="760">AG332</f>
        <v>0</v>
      </c>
      <c r="AH333" s="411">
        <f t="shared" ref="AH333" si="761">AH332</f>
        <v>0</v>
      </c>
      <c r="AI333" s="411">
        <f t="shared" ref="AI333" si="762">AI332</f>
        <v>0</v>
      </c>
      <c r="AJ333" s="411">
        <f t="shared" ref="AJ333" si="763">AJ332</f>
        <v>0</v>
      </c>
      <c r="AK333" s="411">
        <f t="shared" ref="AK333" si="764">AK332</f>
        <v>0</v>
      </c>
      <c r="AL333" s="411">
        <f t="shared" ref="AL333" si="765">AL332</f>
        <v>0</v>
      </c>
      <c r="AM333" s="306"/>
    </row>
    <row r="334" spans="1:39" ht="15.5"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765"/>
      <c r="Z334" s="765"/>
      <c r="AA334" s="765"/>
      <c r="AB334" s="765"/>
      <c r="AC334" s="425"/>
      <c r="AD334" s="425"/>
      <c r="AE334" s="425"/>
      <c r="AF334" s="425"/>
      <c r="AG334" s="425"/>
      <c r="AH334" s="425"/>
      <c r="AI334" s="425"/>
      <c r="AJ334" s="425"/>
      <c r="AK334" s="425"/>
      <c r="AL334" s="425"/>
      <c r="AM334" s="306"/>
    </row>
    <row r="335" spans="1:39" ht="15.5" outlineLevel="1">
      <c r="B335" s="288" t="s">
        <v>501</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765"/>
      <c r="Z335" s="765"/>
      <c r="AA335" s="765"/>
      <c r="AB335" s="765"/>
      <c r="AC335" s="425"/>
      <c r="AD335" s="425"/>
      <c r="AE335" s="425"/>
      <c r="AF335" s="425"/>
      <c r="AG335" s="425"/>
      <c r="AH335" s="425"/>
      <c r="AI335" s="425"/>
      <c r="AJ335" s="425"/>
      <c r="AK335" s="425"/>
      <c r="AL335" s="425"/>
      <c r="AM335" s="306"/>
    </row>
    <row r="336" spans="1:39" ht="46.5" outlineLevel="1">
      <c r="A336" s="518">
        <v>36</v>
      </c>
      <c r="B336" s="516" t="s">
        <v>128</v>
      </c>
      <c r="C336" s="291" t="s">
        <v>25</v>
      </c>
      <c r="D336" s="295"/>
      <c r="E336" s="295"/>
      <c r="F336" s="295" t="s">
        <v>718</v>
      </c>
      <c r="G336" s="295"/>
      <c r="H336" s="295"/>
      <c r="I336" s="295"/>
      <c r="J336" s="295"/>
      <c r="K336" s="295"/>
      <c r="L336" s="295"/>
      <c r="M336" s="295"/>
      <c r="N336" s="295">
        <v>12</v>
      </c>
      <c r="O336" s="295"/>
      <c r="P336" s="295"/>
      <c r="Q336" s="295"/>
      <c r="R336" s="295"/>
      <c r="S336" s="295"/>
      <c r="T336" s="295"/>
      <c r="U336" s="295"/>
      <c r="V336" s="295"/>
      <c r="W336" s="295"/>
      <c r="X336" s="295"/>
      <c r="Y336" s="784"/>
      <c r="Z336" s="784"/>
      <c r="AA336" s="784"/>
      <c r="AB336" s="784"/>
      <c r="AC336" s="410"/>
      <c r="AD336" s="410"/>
      <c r="AE336" s="410"/>
      <c r="AF336" s="410"/>
      <c r="AG336" s="415"/>
      <c r="AH336" s="415"/>
      <c r="AI336" s="415"/>
      <c r="AJ336" s="415"/>
      <c r="AK336" s="415"/>
      <c r="AL336" s="415"/>
      <c r="AM336" s="296">
        <f>SUM(Y336:AL336)</f>
        <v>0</v>
      </c>
    </row>
    <row r="337" spans="1:39" ht="15.5" outlineLevel="1">
      <c r="B337" s="294" t="s">
        <v>289</v>
      </c>
      <c r="C337" s="291" t="s">
        <v>163</v>
      </c>
      <c r="D337" s="295"/>
      <c r="E337" s="295"/>
      <c r="F337" s="295" t="s">
        <v>718</v>
      </c>
      <c r="G337" s="295"/>
      <c r="H337" s="295"/>
      <c r="I337" s="295"/>
      <c r="J337" s="295"/>
      <c r="K337" s="295"/>
      <c r="L337" s="295"/>
      <c r="M337" s="295"/>
      <c r="N337" s="295">
        <f>N336</f>
        <v>12</v>
      </c>
      <c r="O337" s="295"/>
      <c r="P337" s="295"/>
      <c r="Q337" s="295" t="s">
        <v>718</v>
      </c>
      <c r="R337" s="295"/>
      <c r="S337" s="295"/>
      <c r="T337" s="295"/>
      <c r="U337" s="295"/>
      <c r="V337" s="295"/>
      <c r="W337" s="295"/>
      <c r="X337" s="295"/>
      <c r="Y337" s="411">
        <f t="shared" ref="Y337:AC337" si="766">Y336</f>
        <v>0</v>
      </c>
      <c r="Z337" s="411">
        <f t="shared" si="766"/>
        <v>0</v>
      </c>
      <c r="AA337" s="411">
        <f t="shared" si="766"/>
        <v>0</v>
      </c>
      <c r="AB337" s="411">
        <f t="shared" si="766"/>
        <v>0</v>
      </c>
      <c r="AC337" s="411">
        <f t="shared" si="766"/>
        <v>0</v>
      </c>
      <c r="AD337" s="411">
        <f t="shared" ref="AD337" si="767">AD336</f>
        <v>0</v>
      </c>
      <c r="AE337" s="411">
        <f t="shared" ref="AE337" si="768">AE336</f>
        <v>0</v>
      </c>
      <c r="AF337" s="411">
        <f t="shared" ref="AF337" si="769">AF336</f>
        <v>0</v>
      </c>
      <c r="AG337" s="411">
        <f t="shared" ref="AG337" si="770">AG336</f>
        <v>0</v>
      </c>
      <c r="AH337" s="411">
        <f t="shared" ref="AH337" si="771">AH336</f>
        <v>0</v>
      </c>
      <c r="AI337" s="411">
        <f t="shared" ref="AI337" si="772">AI336</f>
        <v>0</v>
      </c>
      <c r="AJ337" s="411">
        <f t="shared" ref="AJ337" si="773">AJ336</f>
        <v>0</v>
      </c>
      <c r="AK337" s="411">
        <f t="shared" ref="AK337" si="774">AK336</f>
        <v>0</v>
      </c>
      <c r="AL337" s="411">
        <f t="shared" ref="AL337" si="775">AL336</f>
        <v>0</v>
      </c>
      <c r="AM337" s="306"/>
    </row>
    <row r="338" spans="1:39" ht="15.5" outlineLevel="1">
      <c r="B338" s="516"/>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765"/>
      <c r="Z338" s="765"/>
      <c r="AA338" s="765"/>
      <c r="AB338" s="765"/>
      <c r="AC338" s="425"/>
      <c r="AD338" s="425"/>
      <c r="AE338" s="425"/>
      <c r="AF338" s="425"/>
      <c r="AG338" s="425"/>
      <c r="AH338" s="425"/>
      <c r="AI338" s="425"/>
      <c r="AJ338" s="425"/>
      <c r="AK338" s="425"/>
      <c r="AL338" s="425"/>
      <c r="AM338" s="306"/>
    </row>
    <row r="339" spans="1:39" ht="31" outlineLevel="1">
      <c r="A339" s="518">
        <v>37</v>
      </c>
      <c r="B339" s="516" t="s">
        <v>129</v>
      </c>
      <c r="C339" s="291" t="s">
        <v>25</v>
      </c>
      <c r="D339" s="295"/>
      <c r="E339" s="295"/>
      <c r="F339" s="295" t="s">
        <v>718</v>
      </c>
      <c r="G339" s="295"/>
      <c r="H339" s="295"/>
      <c r="I339" s="295"/>
      <c r="J339" s="295"/>
      <c r="K339" s="295"/>
      <c r="L339" s="295"/>
      <c r="M339" s="295"/>
      <c r="N339" s="295">
        <v>12</v>
      </c>
      <c r="O339" s="295"/>
      <c r="P339" s="295"/>
      <c r="Q339" s="295" t="s">
        <v>718</v>
      </c>
      <c r="R339" s="295"/>
      <c r="S339" s="295"/>
      <c r="T339" s="295"/>
      <c r="U339" s="295"/>
      <c r="V339" s="295"/>
      <c r="W339" s="295"/>
      <c r="X339" s="295"/>
      <c r="Y339" s="784"/>
      <c r="Z339" s="784"/>
      <c r="AA339" s="784"/>
      <c r="AB339" s="784"/>
      <c r="AC339" s="410"/>
      <c r="AD339" s="410"/>
      <c r="AE339" s="410"/>
      <c r="AF339" s="410"/>
      <c r="AG339" s="415"/>
      <c r="AH339" s="415"/>
      <c r="AI339" s="415"/>
      <c r="AJ339" s="415"/>
      <c r="AK339" s="415"/>
      <c r="AL339" s="415"/>
      <c r="AM339" s="296">
        <f>SUM(Y339:AL339)</f>
        <v>0</v>
      </c>
    </row>
    <row r="340" spans="1:39" ht="15.5" outlineLevel="1">
      <c r="B340" s="294" t="s">
        <v>289</v>
      </c>
      <c r="C340" s="291" t="s">
        <v>163</v>
      </c>
      <c r="D340" s="295"/>
      <c r="E340" s="295"/>
      <c r="F340" s="295" t="s">
        <v>718</v>
      </c>
      <c r="G340" s="295"/>
      <c r="H340" s="295"/>
      <c r="I340" s="295"/>
      <c r="J340" s="295"/>
      <c r="K340" s="295"/>
      <c r="L340" s="295"/>
      <c r="M340" s="295"/>
      <c r="N340" s="295">
        <f>N339</f>
        <v>12</v>
      </c>
      <c r="O340" s="295"/>
      <c r="P340" s="295"/>
      <c r="Q340" s="295" t="s">
        <v>718</v>
      </c>
      <c r="R340" s="295"/>
      <c r="S340" s="295"/>
      <c r="T340" s="295"/>
      <c r="U340" s="295"/>
      <c r="V340" s="295"/>
      <c r="W340" s="295"/>
      <c r="X340" s="295"/>
      <c r="Y340" s="411">
        <f t="shared" ref="Y340:AB340" si="776">Y339</f>
        <v>0</v>
      </c>
      <c r="Z340" s="411">
        <f t="shared" si="776"/>
        <v>0</v>
      </c>
      <c r="AA340" s="411">
        <f t="shared" si="776"/>
        <v>0</v>
      </c>
      <c r="AB340" s="411">
        <f t="shared" si="776"/>
        <v>0</v>
      </c>
      <c r="AC340" s="411">
        <f t="shared" ref="AC340" si="777">AC339</f>
        <v>0</v>
      </c>
      <c r="AD340" s="411">
        <f t="shared" ref="AD340" si="778">AD339</f>
        <v>0</v>
      </c>
      <c r="AE340" s="411">
        <f t="shared" ref="AE340" si="779">AE339</f>
        <v>0</v>
      </c>
      <c r="AF340" s="411">
        <f t="shared" ref="AF340" si="780">AF339</f>
        <v>0</v>
      </c>
      <c r="AG340" s="411">
        <f t="shared" ref="AG340" si="781">AG339</f>
        <v>0</v>
      </c>
      <c r="AH340" s="411">
        <f t="shared" ref="AH340" si="782">AH339</f>
        <v>0</v>
      </c>
      <c r="AI340" s="411">
        <f t="shared" ref="AI340" si="783">AI339</f>
        <v>0</v>
      </c>
      <c r="AJ340" s="411">
        <f t="shared" ref="AJ340" si="784">AJ339</f>
        <v>0</v>
      </c>
      <c r="AK340" s="411">
        <f t="shared" ref="AK340" si="785">AK339</f>
        <v>0</v>
      </c>
      <c r="AL340" s="411">
        <f t="shared" ref="AL340" si="786">AL339</f>
        <v>0</v>
      </c>
      <c r="AM340" s="306"/>
    </row>
    <row r="341" spans="1:39" ht="15.5" outlineLevel="1">
      <c r="B341" s="516"/>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765"/>
      <c r="Z341" s="765"/>
      <c r="AA341" s="765"/>
      <c r="AB341" s="765"/>
      <c r="AC341" s="425"/>
      <c r="AD341" s="425"/>
      <c r="AE341" s="425"/>
      <c r="AF341" s="425"/>
      <c r="AG341" s="425"/>
      <c r="AH341" s="425"/>
      <c r="AI341" s="425"/>
      <c r="AJ341" s="425"/>
      <c r="AK341" s="425"/>
      <c r="AL341" s="425"/>
      <c r="AM341" s="306"/>
    </row>
    <row r="342" spans="1:39" ht="15.5" outlineLevel="1">
      <c r="A342" s="518">
        <v>38</v>
      </c>
      <c r="B342" s="516" t="s">
        <v>130</v>
      </c>
      <c r="C342" s="291" t="s">
        <v>25</v>
      </c>
      <c r="D342" s="295"/>
      <c r="E342" s="295"/>
      <c r="F342" s="295" t="s">
        <v>718</v>
      </c>
      <c r="G342" s="295"/>
      <c r="H342" s="295"/>
      <c r="I342" s="295"/>
      <c r="J342" s="295"/>
      <c r="K342" s="295"/>
      <c r="L342" s="295"/>
      <c r="M342" s="295"/>
      <c r="N342" s="295">
        <v>12</v>
      </c>
      <c r="O342" s="295"/>
      <c r="P342" s="295"/>
      <c r="Q342" s="295" t="s">
        <v>718</v>
      </c>
      <c r="R342" s="295"/>
      <c r="S342" s="295"/>
      <c r="T342" s="295"/>
      <c r="U342" s="295"/>
      <c r="V342" s="295"/>
      <c r="W342" s="295"/>
      <c r="X342" s="295"/>
      <c r="Y342" s="784"/>
      <c r="Z342" s="784"/>
      <c r="AA342" s="784"/>
      <c r="AB342" s="784"/>
      <c r="AC342" s="410"/>
      <c r="AD342" s="410"/>
      <c r="AE342" s="410"/>
      <c r="AF342" s="410"/>
      <c r="AG342" s="415"/>
      <c r="AH342" s="415"/>
      <c r="AI342" s="415"/>
      <c r="AJ342" s="415"/>
      <c r="AK342" s="415"/>
      <c r="AL342" s="415"/>
      <c r="AM342" s="296">
        <f>SUM(Y342:AL342)</f>
        <v>0</v>
      </c>
    </row>
    <row r="343" spans="1:39" ht="15.5" outlineLevel="1">
      <c r="B343" s="294" t="s">
        <v>289</v>
      </c>
      <c r="C343" s="291" t="s">
        <v>163</v>
      </c>
      <c r="D343" s="295"/>
      <c r="E343" s="295"/>
      <c r="F343" s="295" t="s">
        <v>718</v>
      </c>
      <c r="G343" s="295"/>
      <c r="H343" s="295"/>
      <c r="I343" s="295"/>
      <c r="J343" s="295"/>
      <c r="K343" s="295"/>
      <c r="L343" s="295"/>
      <c r="M343" s="295"/>
      <c r="N343" s="295">
        <f>N342</f>
        <v>12</v>
      </c>
      <c r="O343" s="295"/>
      <c r="P343" s="295"/>
      <c r="Q343" s="295" t="s">
        <v>718</v>
      </c>
      <c r="R343" s="295"/>
      <c r="S343" s="295"/>
      <c r="T343" s="295"/>
      <c r="U343" s="295"/>
      <c r="V343" s="295"/>
      <c r="W343" s="295"/>
      <c r="X343" s="295"/>
      <c r="Y343" s="411">
        <f t="shared" ref="Y343:AB343" si="787">Y342</f>
        <v>0</v>
      </c>
      <c r="Z343" s="411">
        <f t="shared" si="787"/>
        <v>0</v>
      </c>
      <c r="AA343" s="411">
        <f t="shared" si="787"/>
        <v>0</v>
      </c>
      <c r="AB343" s="411">
        <f t="shared" si="787"/>
        <v>0</v>
      </c>
      <c r="AC343" s="411">
        <f t="shared" ref="AC343" si="788">AC342</f>
        <v>0</v>
      </c>
      <c r="AD343" s="411">
        <f t="shared" ref="AD343" si="789">AD342</f>
        <v>0</v>
      </c>
      <c r="AE343" s="411">
        <f t="shared" ref="AE343" si="790">AE342</f>
        <v>0</v>
      </c>
      <c r="AF343" s="411">
        <f t="shared" ref="AF343" si="791">AF342</f>
        <v>0</v>
      </c>
      <c r="AG343" s="411">
        <f t="shared" ref="AG343" si="792">AG342</f>
        <v>0</v>
      </c>
      <c r="AH343" s="411">
        <f t="shared" ref="AH343" si="793">AH342</f>
        <v>0</v>
      </c>
      <c r="AI343" s="411">
        <f t="shared" ref="AI343" si="794">AI342</f>
        <v>0</v>
      </c>
      <c r="AJ343" s="411">
        <f t="shared" ref="AJ343" si="795">AJ342</f>
        <v>0</v>
      </c>
      <c r="AK343" s="411">
        <f t="shared" ref="AK343" si="796">AK342</f>
        <v>0</v>
      </c>
      <c r="AL343" s="411">
        <f t="shared" ref="AL343" si="797">AL342</f>
        <v>0</v>
      </c>
      <c r="AM343" s="306"/>
    </row>
    <row r="344" spans="1:39" ht="15.5" outlineLevel="1">
      <c r="B344" s="516"/>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765"/>
      <c r="Z344" s="765"/>
      <c r="AA344" s="765"/>
      <c r="AB344" s="765"/>
      <c r="AC344" s="425"/>
      <c r="AD344" s="425"/>
      <c r="AE344" s="425"/>
      <c r="AF344" s="425"/>
      <c r="AG344" s="425"/>
      <c r="AH344" s="425"/>
      <c r="AI344" s="425"/>
      <c r="AJ344" s="425"/>
      <c r="AK344" s="425"/>
      <c r="AL344" s="425"/>
      <c r="AM344" s="306"/>
    </row>
    <row r="345" spans="1:39" ht="31" outlineLevel="1">
      <c r="A345" s="518">
        <v>39</v>
      </c>
      <c r="B345" s="516" t="s">
        <v>131</v>
      </c>
      <c r="C345" s="291" t="s">
        <v>25</v>
      </c>
      <c r="D345" s="295"/>
      <c r="E345" s="295"/>
      <c r="F345" s="295" t="s">
        <v>718</v>
      </c>
      <c r="G345" s="295"/>
      <c r="H345" s="295"/>
      <c r="I345" s="295"/>
      <c r="J345" s="295"/>
      <c r="K345" s="295"/>
      <c r="L345" s="295"/>
      <c r="M345" s="295"/>
      <c r="N345" s="295">
        <v>12</v>
      </c>
      <c r="O345" s="295"/>
      <c r="P345" s="295"/>
      <c r="Q345" s="295" t="s">
        <v>718</v>
      </c>
      <c r="R345" s="295"/>
      <c r="S345" s="295"/>
      <c r="T345" s="295"/>
      <c r="U345" s="295"/>
      <c r="V345" s="295"/>
      <c r="W345" s="295"/>
      <c r="X345" s="295"/>
      <c r="Y345" s="784"/>
      <c r="Z345" s="784"/>
      <c r="AA345" s="784"/>
      <c r="AB345" s="784"/>
      <c r="AC345" s="410"/>
      <c r="AD345" s="410"/>
      <c r="AE345" s="410"/>
      <c r="AF345" s="410"/>
      <c r="AG345" s="415"/>
      <c r="AH345" s="415"/>
      <c r="AI345" s="415"/>
      <c r="AJ345" s="415"/>
      <c r="AK345" s="415"/>
      <c r="AL345" s="415"/>
      <c r="AM345" s="296">
        <f>SUM(Y345:AL345)</f>
        <v>0</v>
      </c>
    </row>
    <row r="346" spans="1:39" ht="15.5" outlineLevel="1">
      <c r="B346" s="294" t="s">
        <v>289</v>
      </c>
      <c r="C346" s="291" t="s">
        <v>163</v>
      </c>
      <c r="D346" s="295"/>
      <c r="E346" s="295"/>
      <c r="F346" s="295" t="s">
        <v>718</v>
      </c>
      <c r="G346" s="295"/>
      <c r="H346" s="295"/>
      <c r="I346" s="295"/>
      <c r="J346" s="295"/>
      <c r="K346" s="295"/>
      <c r="L346" s="295"/>
      <c r="M346" s="295"/>
      <c r="N346" s="295">
        <f>N345</f>
        <v>12</v>
      </c>
      <c r="O346" s="295"/>
      <c r="P346" s="295"/>
      <c r="Q346" s="295" t="s">
        <v>718</v>
      </c>
      <c r="R346" s="295"/>
      <c r="S346" s="295"/>
      <c r="T346" s="295"/>
      <c r="U346" s="295"/>
      <c r="V346" s="295"/>
      <c r="W346" s="295"/>
      <c r="X346" s="295"/>
      <c r="Y346" s="411">
        <f t="shared" ref="Y346:AB346" si="798">Y345</f>
        <v>0</v>
      </c>
      <c r="Z346" s="411">
        <f t="shared" si="798"/>
        <v>0</v>
      </c>
      <c r="AA346" s="411">
        <f t="shared" si="798"/>
        <v>0</v>
      </c>
      <c r="AB346" s="411">
        <f t="shared" si="798"/>
        <v>0</v>
      </c>
      <c r="AC346" s="411">
        <f t="shared" ref="AC346" si="799">AC345</f>
        <v>0</v>
      </c>
      <c r="AD346" s="411">
        <f t="shared" ref="AD346" si="800">AD345</f>
        <v>0</v>
      </c>
      <c r="AE346" s="411">
        <f t="shared" ref="AE346" si="801">AE345</f>
        <v>0</v>
      </c>
      <c r="AF346" s="411">
        <f t="shared" ref="AF346" si="802">AF345</f>
        <v>0</v>
      </c>
      <c r="AG346" s="411">
        <f t="shared" ref="AG346" si="803">AG345</f>
        <v>0</v>
      </c>
      <c r="AH346" s="411">
        <f t="shared" ref="AH346" si="804">AH345</f>
        <v>0</v>
      </c>
      <c r="AI346" s="411">
        <f t="shared" ref="AI346" si="805">AI345</f>
        <v>0</v>
      </c>
      <c r="AJ346" s="411">
        <f t="shared" ref="AJ346" si="806">AJ345</f>
        <v>0</v>
      </c>
      <c r="AK346" s="411">
        <f t="shared" ref="AK346" si="807">AK345</f>
        <v>0</v>
      </c>
      <c r="AL346" s="411">
        <f t="shared" ref="AL346" si="808">AL345</f>
        <v>0</v>
      </c>
      <c r="AM346" s="306"/>
    </row>
    <row r="347" spans="1:39" ht="15.5" outlineLevel="1">
      <c r="B347" s="516"/>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765"/>
      <c r="Z347" s="765"/>
      <c r="AA347" s="765"/>
      <c r="AB347" s="765"/>
      <c r="AC347" s="425"/>
      <c r="AD347" s="425"/>
      <c r="AE347" s="425"/>
      <c r="AF347" s="425"/>
      <c r="AG347" s="425"/>
      <c r="AH347" s="425"/>
      <c r="AI347" s="425"/>
      <c r="AJ347" s="425"/>
      <c r="AK347" s="425"/>
      <c r="AL347" s="425"/>
      <c r="AM347" s="306"/>
    </row>
    <row r="348" spans="1:39" ht="31" outlineLevel="1">
      <c r="A348" s="518">
        <v>40</v>
      </c>
      <c r="B348" s="516" t="s">
        <v>132</v>
      </c>
      <c r="C348" s="291" t="s">
        <v>25</v>
      </c>
      <c r="D348" s="295"/>
      <c r="E348" s="295"/>
      <c r="F348" s="295" t="s">
        <v>718</v>
      </c>
      <c r="G348" s="295"/>
      <c r="H348" s="295"/>
      <c r="I348" s="295"/>
      <c r="J348" s="295"/>
      <c r="K348" s="295"/>
      <c r="L348" s="295"/>
      <c r="M348" s="295"/>
      <c r="N348" s="295">
        <v>12</v>
      </c>
      <c r="O348" s="295"/>
      <c r="P348" s="295"/>
      <c r="Q348" s="295" t="s">
        <v>718</v>
      </c>
      <c r="R348" s="295"/>
      <c r="S348" s="295"/>
      <c r="T348" s="295"/>
      <c r="U348" s="295"/>
      <c r="V348" s="295"/>
      <c r="W348" s="295"/>
      <c r="X348" s="295"/>
      <c r="Y348" s="784"/>
      <c r="Z348" s="784"/>
      <c r="AA348" s="784"/>
      <c r="AB348" s="784"/>
      <c r="AC348" s="410"/>
      <c r="AD348" s="410"/>
      <c r="AE348" s="410"/>
      <c r="AF348" s="410"/>
      <c r="AG348" s="415"/>
      <c r="AH348" s="415"/>
      <c r="AI348" s="415"/>
      <c r="AJ348" s="415"/>
      <c r="AK348" s="415"/>
      <c r="AL348" s="415"/>
      <c r="AM348" s="296">
        <f>SUM(Y348:AL348)</f>
        <v>0</v>
      </c>
    </row>
    <row r="349" spans="1:39" ht="15.5" outlineLevel="1">
      <c r="B349" s="294" t="s">
        <v>289</v>
      </c>
      <c r="C349" s="291" t="s">
        <v>163</v>
      </c>
      <c r="D349" s="295"/>
      <c r="E349" s="295"/>
      <c r="F349" s="295" t="s">
        <v>718</v>
      </c>
      <c r="G349" s="295"/>
      <c r="H349" s="295"/>
      <c r="I349" s="295"/>
      <c r="J349" s="295"/>
      <c r="K349" s="295"/>
      <c r="L349" s="295"/>
      <c r="M349" s="295"/>
      <c r="N349" s="295">
        <f>N348</f>
        <v>12</v>
      </c>
      <c r="O349" s="295"/>
      <c r="P349" s="295"/>
      <c r="Q349" s="295" t="s">
        <v>718</v>
      </c>
      <c r="R349" s="295"/>
      <c r="S349" s="295"/>
      <c r="T349" s="295"/>
      <c r="U349" s="295"/>
      <c r="V349" s="295"/>
      <c r="W349" s="295"/>
      <c r="X349" s="295"/>
      <c r="Y349" s="411">
        <f t="shared" ref="Y349:AB349" si="809">Y348</f>
        <v>0</v>
      </c>
      <c r="Z349" s="411">
        <f t="shared" si="809"/>
        <v>0</v>
      </c>
      <c r="AA349" s="411">
        <f t="shared" si="809"/>
        <v>0</v>
      </c>
      <c r="AB349" s="411">
        <f t="shared" si="809"/>
        <v>0</v>
      </c>
      <c r="AC349" s="411">
        <f t="shared" ref="AC349" si="810">AC348</f>
        <v>0</v>
      </c>
      <c r="AD349" s="411">
        <f t="shared" ref="AD349" si="811">AD348</f>
        <v>0</v>
      </c>
      <c r="AE349" s="411">
        <f t="shared" ref="AE349" si="812">AE348</f>
        <v>0</v>
      </c>
      <c r="AF349" s="411">
        <f t="shared" ref="AF349" si="813">AF348</f>
        <v>0</v>
      </c>
      <c r="AG349" s="411">
        <f t="shared" ref="AG349" si="814">AG348</f>
        <v>0</v>
      </c>
      <c r="AH349" s="411">
        <f t="shared" ref="AH349" si="815">AH348</f>
        <v>0</v>
      </c>
      <c r="AI349" s="411">
        <f t="shared" ref="AI349" si="816">AI348</f>
        <v>0</v>
      </c>
      <c r="AJ349" s="411">
        <f t="shared" ref="AJ349" si="817">AJ348</f>
        <v>0</v>
      </c>
      <c r="AK349" s="411">
        <f t="shared" ref="AK349" si="818">AK348</f>
        <v>0</v>
      </c>
      <c r="AL349" s="411">
        <f t="shared" ref="AL349" si="819">AL348</f>
        <v>0</v>
      </c>
      <c r="AM349" s="306"/>
    </row>
    <row r="350" spans="1:39" ht="15.5" outlineLevel="1">
      <c r="B350" s="516"/>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765"/>
      <c r="Z350" s="765"/>
      <c r="AA350" s="765"/>
      <c r="AB350" s="765"/>
      <c r="AC350" s="425"/>
      <c r="AD350" s="425"/>
      <c r="AE350" s="425"/>
      <c r="AF350" s="425"/>
      <c r="AG350" s="425"/>
      <c r="AH350" s="425"/>
      <c r="AI350" s="425"/>
      <c r="AJ350" s="425"/>
      <c r="AK350" s="425"/>
      <c r="AL350" s="425"/>
      <c r="AM350" s="306"/>
    </row>
    <row r="351" spans="1:39" ht="46.5" outlineLevel="1">
      <c r="A351" s="518">
        <v>41</v>
      </c>
      <c r="B351" s="516" t="s">
        <v>133</v>
      </c>
      <c r="C351" s="291" t="s">
        <v>25</v>
      </c>
      <c r="D351" s="295"/>
      <c r="E351" s="295"/>
      <c r="F351" s="295" t="s">
        <v>718</v>
      </c>
      <c r="G351" s="295"/>
      <c r="H351" s="295"/>
      <c r="I351" s="295"/>
      <c r="J351" s="295"/>
      <c r="K351" s="295"/>
      <c r="L351" s="295"/>
      <c r="M351" s="295"/>
      <c r="N351" s="295">
        <v>12</v>
      </c>
      <c r="O351" s="295"/>
      <c r="P351" s="295"/>
      <c r="Q351" s="295" t="s">
        <v>718</v>
      </c>
      <c r="R351" s="295"/>
      <c r="S351" s="295"/>
      <c r="T351" s="295"/>
      <c r="U351" s="295"/>
      <c r="V351" s="295"/>
      <c r="W351" s="295"/>
      <c r="X351" s="295"/>
      <c r="Y351" s="784"/>
      <c r="Z351" s="784"/>
      <c r="AA351" s="784"/>
      <c r="AB351" s="784"/>
      <c r="AC351" s="410"/>
      <c r="AD351" s="410"/>
      <c r="AE351" s="410"/>
      <c r="AF351" s="410"/>
      <c r="AG351" s="415"/>
      <c r="AH351" s="415"/>
      <c r="AI351" s="415"/>
      <c r="AJ351" s="415"/>
      <c r="AK351" s="415"/>
      <c r="AL351" s="415"/>
      <c r="AM351" s="296">
        <f>SUM(Y351:AL351)</f>
        <v>0</v>
      </c>
    </row>
    <row r="352" spans="1:39" ht="15.5" outlineLevel="1">
      <c r="B352" s="294" t="s">
        <v>289</v>
      </c>
      <c r="C352" s="291" t="s">
        <v>163</v>
      </c>
      <c r="D352" s="295"/>
      <c r="E352" s="295"/>
      <c r="F352" s="295" t="s">
        <v>718</v>
      </c>
      <c r="G352" s="295"/>
      <c r="H352" s="295"/>
      <c r="I352" s="295"/>
      <c r="J352" s="295"/>
      <c r="K352" s="295"/>
      <c r="L352" s="295"/>
      <c r="M352" s="295"/>
      <c r="N352" s="295">
        <f>N351</f>
        <v>12</v>
      </c>
      <c r="O352" s="295"/>
      <c r="P352" s="295"/>
      <c r="Q352" s="295" t="s">
        <v>718</v>
      </c>
      <c r="R352" s="295"/>
      <c r="S352" s="295"/>
      <c r="T352" s="295"/>
      <c r="U352" s="295"/>
      <c r="V352" s="295"/>
      <c r="W352" s="295"/>
      <c r="X352" s="295"/>
      <c r="Y352" s="411">
        <f t="shared" ref="Y352:AB352" si="820">Y351</f>
        <v>0</v>
      </c>
      <c r="Z352" s="411">
        <f t="shared" si="820"/>
        <v>0</v>
      </c>
      <c r="AA352" s="411">
        <f t="shared" si="820"/>
        <v>0</v>
      </c>
      <c r="AB352" s="411">
        <f t="shared" si="820"/>
        <v>0</v>
      </c>
      <c r="AC352" s="411">
        <f t="shared" ref="AC352" si="821">AC351</f>
        <v>0</v>
      </c>
      <c r="AD352" s="411">
        <f t="shared" ref="AD352" si="822">AD351</f>
        <v>0</v>
      </c>
      <c r="AE352" s="411">
        <f t="shared" ref="AE352" si="823">AE351</f>
        <v>0</v>
      </c>
      <c r="AF352" s="411">
        <f t="shared" ref="AF352" si="824">AF351</f>
        <v>0</v>
      </c>
      <c r="AG352" s="411">
        <f t="shared" ref="AG352" si="825">AG351</f>
        <v>0</v>
      </c>
      <c r="AH352" s="411">
        <f t="shared" ref="AH352" si="826">AH351</f>
        <v>0</v>
      </c>
      <c r="AI352" s="411">
        <f t="shared" ref="AI352" si="827">AI351</f>
        <v>0</v>
      </c>
      <c r="AJ352" s="411">
        <f t="shared" ref="AJ352" si="828">AJ351</f>
        <v>0</v>
      </c>
      <c r="AK352" s="411">
        <f t="shared" ref="AK352" si="829">AK351</f>
        <v>0</v>
      </c>
      <c r="AL352" s="411">
        <f t="shared" ref="AL352" si="830">AL351</f>
        <v>0</v>
      </c>
      <c r="AM352" s="306"/>
    </row>
    <row r="353" spans="1:39" ht="15.5" outlineLevel="1">
      <c r="B353" s="516"/>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765"/>
      <c r="Z353" s="765"/>
      <c r="AA353" s="765"/>
      <c r="AB353" s="765"/>
      <c r="AC353" s="425"/>
      <c r="AD353" s="425"/>
      <c r="AE353" s="425"/>
      <c r="AF353" s="425"/>
      <c r="AG353" s="425"/>
      <c r="AH353" s="425"/>
      <c r="AI353" s="425"/>
      <c r="AJ353" s="425"/>
      <c r="AK353" s="425"/>
      <c r="AL353" s="425"/>
      <c r="AM353" s="306"/>
    </row>
    <row r="354" spans="1:39" ht="31" outlineLevel="1">
      <c r="A354" s="518">
        <v>42</v>
      </c>
      <c r="B354" s="516" t="s">
        <v>134</v>
      </c>
      <c r="C354" s="291" t="s">
        <v>25</v>
      </c>
      <c r="D354" s="295"/>
      <c r="E354" s="295"/>
      <c r="F354" s="295" t="s">
        <v>718</v>
      </c>
      <c r="G354" s="295"/>
      <c r="H354" s="295"/>
      <c r="I354" s="295"/>
      <c r="J354" s="295"/>
      <c r="K354" s="295"/>
      <c r="L354" s="295"/>
      <c r="M354" s="295"/>
      <c r="N354" s="291"/>
      <c r="O354" s="295"/>
      <c r="P354" s="295"/>
      <c r="Q354" s="295" t="s">
        <v>718</v>
      </c>
      <c r="R354" s="295"/>
      <c r="S354" s="295"/>
      <c r="T354" s="295"/>
      <c r="U354" s="295"/>
      <c r="V354" s="295"/>
      <c r="W354" s="295"/>
      <c r="X354" s="295"/>
      <c r="Y354" s="784"/>
      <c r="Z354" s="784"/>
      <c r="AA354" s="784"/>
      <c r="AB354" s="784"/>
      <c r="AC354" s="410"/>
      <c r="AD354" s="410"/>
      <c r="AE354" s="410"/>
      <c r="AF354" s="410"/>
      <c r="AG354" s="415"/>
      <c r="AH354" s="415"/>
      <c r="AI354" s="415"/>
      <c r="AJ354" s="415"/>
      <c r="AK354" s="415"/>
      <c r="AL354" s="415"/>
      <c r="AM354" s="296">
        <f>SUM(Y354:AL354)</f>
        <v>0</v>
      </c>
    </row>
    <row r="355" spans="1:39" ht="15.5" outlineLevel="1">
      <c r="B355" s="294" t="s">
        <v>289</v>
      </c>
      <c r="C355" s="291" t="s">
        <v>163</v>
      </c>
      <c r="D355" s="295"/>
      <c r="E355" s="295"/>
      <c r="F355" s="295" t="s">
        <v>718</v>
      </c>
      <c r="G355" s="295"/>
      <c r="H355" s="295"/>
      <c r="I355" s="295"/>
      <c r="J355" s="295"/>
      <c r="K355" s="295"/>
      <c r="L355" s="295"/>
      <c r="M355" s="295"/>
      <c r="N355" s="468"/>
      <c r="O355" s="295"/>
      <c r="P355" s="295"/>
      <c r="Q355" s="295" t="s">
        <v>718</v>
      </c>
      <c r="R355" s="295"/>
      <c r="S355" s="295"/>
      <c r="T355" s="295"/>
      <c r="U355" s="295"/>
      <c r="V355" s="295"/>
      <c r="W355" s="295"/>
      <c r="X355" s="295"/>
      <c r="Y355" s="411">
        <f t="shared" ref="Y355:AB355" si="831">Y354</f>
        <v>0</v>
      </c>
      <c r="Z355" s="411">
        <f t="shared" si="831"/>
        <v>0</v>
      </c>
      <c r="AA355" s="411">
        <f t="shared" si="831"/>
        <v>0</v>
      </c>
      <c r="AB355" s="411">
        <f t="shared" si="831"/>
        <v>0</v>
      </c>
      <c r="AC355" s="411">
        <f t="shared" ref="AC355" si="832">AC354</f>
        <v>0</v>
      </c>
      <c r="AD355" s="411">
        <f t="shared" ref="AD355" si="833">AD354</f>
        <v>0</v>
      </c>
      <c r="AE355" s="411">
        <f t="shared" ref="AE355" si="834">AE354</f>
        <v>0</v>
      </c>
      <c r="AF355" s="411">
        <f t="shared" ref="AF355" si="835">AF354</f>
        <v>0</v>
      </c>
      <c r="AG355" s="411">
        <f t="shared" ref="AG355" si="836">AG354</f>
        <v>0</v>
      </c>
      <c r="AH355" s="411">
        <f t="shared" ref="AH355" si="837">AH354</f>
        <v>0</v>
      </c>
      <c r="AI355" s="411">
        <f t="shared" ref="AI355" si="838">AI354</f>
        <v>0</v>
      </c>
      <c r="AJ355" s="411">
        <f t="shared" ref="AJ355" si="839">AJ354</f>
        <v>0</v>
      </c>
      <c r="AK355" s="411">
        <f t="shared" ref="AK355" si="840">AK354</f>
        <v>0</v>
      </c>
      <c r="AL355" s="411">
        <f t="shared" ref="AL355" si="841">AL354</f>
        <v>0</v>
      </c>
      <c r="AM355" s="306"/>
    </row>
    <row r="356" spans="1:39" ht="15.5" outlineLevel="1">
      <c r="B356" s="516"/>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765"/>
      <c r="Z356" s="765"/>
      <c r="AA356" s="765"/>
      <c r="AB356" s="765"/>
      <c r="AC356" s="425"/>
      <c r="AD356" s="425"/>
      <c r="AE356" s="425"/>
      <c r="AF356" s="425"/>
      <c r="AG356" s="425"/>
      <c r="AH356" s="425"/>
      <c r="AI356" s="425"/>
      <c r="AJ356" s="425"/>
      <c r="AK356" s="425"/>
      <c r="AL356" s="425"/>
      <c r="AM356" s="306"/>
    </row>
    <row r="357" spans="1:39" ht="15.5" outlineLevel="1">
      <c r="A357" s="518">
        <v>43</v>
      </c>
      <c r="B357" s="516" t="s">
        <v>135</v>
      </c>
      <c r="C357" s="291" t="s">
        <v>25</v>
      </c>
      <c r="D357" s="295"/>
      <c r="E357" s="295"/>
      <c r="F357" s="295" t="s">
        <v>718</v>
      </c>
      <c r="G357" s="295"/>
      <c r="H357" s="295"/>
      <c r="I357" s="295"/>
      <c r="J357" s="295"/>
      <c r="K357" s="295"/>
      <c r="L357" s="295"/>
      <c r="M357" s="295"/>
      <c r="N357" s="295">
        <v>12</v>
      </c>
      <c r="O357" s="295"/>
      <c r="P357" s="295"/>
      <c r="Q357" s="295" t="s">
        <v>718</v>
      </c>
      <c r="R357" s="295"/>
      <c r="S357" s="295"/>
      <c r="T357" s="295"/>
      <c r="U357" s="295"/>
      <c r="V357" s="295"/>
      <c r="W357" s="295"/>
      <c r="X357" s="295"/>
      <c r="Y357" s="784"/>
      <c r="Z357" s="784"/>
      <c r="AA357" s="784"/>
      <c r="AB357" s="784"/>
      <c r="AC357" s="410"/>
      <c r="AD357" s="410"/>
      <c r="AE357" s="410"/>
      <c r="AF357" s="410"/>
      <c r="AG357" s="415"/>
      <c r="AH357" s="415"/>
      <c r="AI357" s="415"/>
      <c r="AJ357" s="415"/>
      <c r="AK357" s="415"/>
      <c r="AL357" s="415"/>
      <c r="AM357" s="296">
        <f>SUM(Y357:AL357)</f>
        <v>0</v>
      </c>
    </row>
    <row r="358" spans="1:39" ht="15.5" outlineLevel="1">
      <c r="B358" s="294" t="s">
        <v>289</v>
      </c>
      <c r="C358" s="291" t="s">
        <v>163</v>
      </c>
      <c r="D358" s="295"/>
      <c r="E358" s="295"/>
      <c r="F358" s="295" t="s">
        <v>718</v>
      </c>
      <c r="G358" s="295"/>
      <c r="H358" s="295"/>
      <c r="I358" s="295"/>
      <c r="J358" s="295"/>
      <c r="K358" s="295"/>
      <c r="L358" s="295"/>
      <c r="M358" s="295"/>
      <c r="N358" s="295">
        <f>N357</f>
        <v>12</v>
      </c>
      <c r="O358" s="295"/>
      <c r="P358" s="295"/>
      <c r="Q358" s="295" t="s">
        <v>718</v>
      </c>
      <c r="R358" s="295"/>
      <c r="S358" s="295"/>
      <c r="T358" s="295"/>
      <c r="U358" s="295"/>
      <c r="V358" s="295"/>
      <c r="W358" s="295"/>
      <c r="X358" s="295"/>
      <c r="Y358" s="411">
        <f t="shared" ref="Y358:AB358" si="842">Y357</f>
        <v>0</v>
      </c>
      <c r="Z358" s="411">
        <f t="shared" si="842"/>
        <v>0</v>
      </c>
      <c r="AA358" s="411">
        <f t="shared" si="842"/>
        <v>0</v>
      </c>
      <c r="AB358" s="411">
        <f t="shared" si="842"/>
        <v>0</v>
      </c>
      <c r="AC358" s="411">
        <f t="shared" ref="AC358" si="843">AC357</f>
        <v>0</v>
      </c>
      <c r="AD358" s="411">
        <f t="shared" ref="AD358" si="844">AD357</f>
        <v>0</v>
      </c>
      <c r="AE358" s="411">
        <f t="shared" ref="AE358" si="845">AE357</f>
        <v>0</v>
      </c>
      <c r="AF358" s="411">
        <f t="shared" ref="AF358" si="846">AF357</f>
        <v>0</v>
      </c>
      <c r="AG358" s="411">
        <f t="shared" ref="AG358" si="847">AG357</f>
        <v>0</v>
      </c>
      <c r="AH358" s="411">
        <f t="shared" ref="AH358" si="848">AH357</f>
        <v>0</v>
      </c>
      <c r="AI358" s="411">
        <f t="shared" ref="AI358" si="849">AI357</f>
        <v>0</v>
      </c>
      <c r="AJ358" s="411">
        <f t="shared" ref="AJ358" si="850">AJ357</f>
        <v>0</v>
      </c>
      <c r="AK358" s="411">
        <f t="shared" ref="AK358" si="851">AK357</f>
        <v>0</v>
      </c>
      <c r="AL358" s="411">
        <f t="shared" ref="AL358" si="852">AL357</f>
        <v>0</v>
      </c>
      <c r="AM358" s="306"/>
    </row>
    <row r="359" spans="1:39" ht="15.5" outlineLevel="1">
      <c r="B359" s="516"/>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765"/>
      <c r="Z359" s="765"/>
      <c r="AA359" s="765"/>
      <c r="AB359" s="765"/>
      <c r="AC359" s="425"/>
      <c r="AD359" s="425"/>
      <c r="AE359" s="425"/>
      <c r="AF359" s="425"/>
      <c r="AG359" s="425"/>
      <c r="AH359" s="425"/>
      <c r="AI359" s="425"/>
      <c r="AJ359" s="425"/>
      <c r="AK359" s="425"/>
      <c r="AL359" s="425"/>
      <c r="AM359" s="306"/>
    </row>
    <row r="360" spans="1:39" ht="46.5" outlineLevel="1">
      <c r="A360" s="518">
        <v>44</v>
      </c>
      <c r="B360" s="516" t="s">
        <v>136</v>
      </c>
      <c r="C360" s="291" t="s">
        <v>25</v>
      </c>
      <c r="D360" s="295"/>
      <c r="E360" s="295"/>
      <c r="F360" s="295" t="s">
        <v>718</v>
      </c>
      <c r="G360" s="295"/>
      <c r="H360" s="295"/>
      <c r="I360" s="295"/>
      <c r="J360" s="295"/>
      <c r="K360" s="295"/>
      <c r="L360" s="295"/>
      <c r="M360" s="295"/>
      <c r="N360" s="295">
        <v>12</v>
      </c>
      <c r="O360" s="295"/>
      <c r="P360" s="295"/>
      <c r="Q360" s="295" t="s">
        <v>718</v>
      </c>
      <c r="R360" s="295"/>
      <c r="S360" s="295"/>
      <c r="T360" s="295"/>
      <c r="U360" s="295"/>
      <c r="V360" s="295"/>
      <c r="W360" s="295"/>
      <c r="X360" s="295"/>
      <c r="Y360" s="784"/>
      <c r="Z360" s="784"/>
      <c r="AA360" s="784"/>
      <c r="AB360" s="784"/>
      <c r="AC360" s="410"/>
      <c r="AD360" s="410"/>
      <c r="AE360" s="410"/>
      <c r="AF360" s="410"/>
      <c r="AG360" s="415"/>
      <c r="AH360" s="415"/>
      <c r="AI360" s="415"/>
      <c r="AJ360" s="415"/>
      <c r="AK360" s="415"/>
      <c r="AL360" s="415"/>
      <c r="AM360" s="296">
        <f>SUM(Y360:AL360)</f>
        <v>0</v>
      </c>
    </row>
    <row r="361" spans="1:39" ht="15.5" outlineLevel="1">
      <c r="B361" s="294" t="s">
        <v>289</v>
      </c>
      <c r="C361" s="291" t="s">
        <v>163</v>
      </c>
      <c r="D361" s="295"/>
      <c r="E361" s="295"/>
      <c r="F361" s="295" t="s">
        <v>718</v>
      </c>
      <c r="G361" s="295"/>
      <c r="H361" s="295"/>
      <c r="I361" s="295"/>
      <c r="J361" s="295"/>
      <c r="K361" s="295"/>
      <c r="L361" s="295"/>
      <c r="M361" s="295"/>
      <c r="N361" s="295">
        <f>N360</f>
        <v>12</v>
      </c>
      <c r="O361" s="295"/>
      <c r="P361" s="295"/>
      <c r="Q361" s="295" t="s">
        <v>718</v>
      </c>
      <c r="R361" s="295"/>
      <c r="S361" s="295"/>
      <c r="T361" s="295"/>
      <c r="U361" s="295"/>
      <c r="V361" s="295"/>
      <c r="W361" s="295"/>
      <c r="X361" s="295"/>
      <c r="Y361" s="411">
        <f t="shared" ref="Y361:AB361" si="853">Y360</f>
        <v>0</v>
      </c>
      <c r="Z361" s="411">
        <f t="shared" si="853"/>
        <v>0</v>
      </c>
      <c r="AA361" s="411">
        <f t="shared" si="853"/>
        <v>0</v>
      </c>
      <c r="AB361" s="411">
        <f t="shared" si="853"/>
        <v>0</v>
      </c>
      <c r="AC361" s="411">
        <f t="shared" ref="AC361" si="854">AC360</f>
        <v>0</v>
      </c>
      <c r="AD361" s="411">
        <f t="shared" ref="AD361" si="855">AD360</f>
        <v>0</v>
      </c>
      <c r="AE361" s="411">
        <f t="shared" ref="AE361" si="856">AE360</f>
        <v>0</v>
      </c>
      <c r="AF361" s="411">
        <f t="shared" ref="AF361" si="857">AF360</f>
        <v>0</v>
      </c>
      <c r="AG361" s="411">
        <f t="shared" ref="AG361" si="858">AG360</f>
        <v>0</v>
      </c>
      <c r="AH361" s="411">
        <f t="shared" ref="AH361" si="859">AH360</f>
        <v>0</v>
      </c>
      <c r="AI361" s="411">
        <f t="shared" ref="AI361" si="860">AI360</f>
        <v>0</v>
      </c>
      <c r="AJ361" s="411">
        <f t="shared" ref="AJ361" si="861">AJ360</f>
        <v>0</v>
      </c>
      <c r="AK361" s="411">
        <f t="shared" ref="AK361" si="862">AK360</f>
        <v>0</v>
      </c>
      <c r="AL361" s="411">
        <f t="shared" ref="AL361" si="863">AL360</f>
        <v>0</v>
      </c>
      <c r="AM361" s="306"/>
    </row>
    <row r="362" spans="1:39" ht="15.5" outlineLevel="1">
      <c r="B362" s="516"/>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765"/>
      <c r="Z362" s="765"/>
      <c r="AA362" s="765"/>
      <c r="AB362" s="765"/>
      <c r="AC362" s="425"/>
      <c r="AD362" s="425"/>
      <c r="AE362" s="425"/>
      <c r="AF362" s="425"/>
      <c r="AG362" s="425"/>
      <c r="AH362" s="425"/>
      <c r="AI362" s="425"/>
      <c r="AJ362" s="425"/>
      <c r="AK362" s="425"/>
      <c r="AL362" s="425"/>
      <c r="AM362" s="306"/>
    </row>
    <row r="363" spans="1:39" ht="31" outlineLevel="1">
      <c r="A363" s="518">
        <v>45</v>
      </c>
      <c r="B363" s="516" t="s">
        <v>137</v>
      </c>
      <c r="C363" s="291" t="s">
        <v>25</v>
      </c>
      <c r="D363" s="295"/>
      <c r="E363" s="295"/>
      <c r="F363" s="295" t="s">
        <v>718</v>
      </c>
      <c r="G363" s="295"/>
      <c r="H363" s="295"/>
      <c r="I363" s="295"/>
      <c r="J363" s="295"/>
      <c r="K363" s="295"/>
      <c r="L363" s="295"/>
      <c r="M363" s="295"/>
      <c r="N363" s="295">
        <v>12</v>
      </c>
      <c r="O363" s="295"/>
      <c r="P363" s="295"/>
      <c r="Q363" s="295" t="s">
        <v>718</v>
      </c>
      <c r="R363" s="295"/>
      <c r="S363" s="295"/>
      <c r="T363" s="295"/>
      <c r="U363" s="295"/>
      <c r="V363" s="295"/>
      <c r="W363" s="295"/>
      <c r="X363" s="295"/>
      <c r="Y363" s="784"/>
      <c r="Z363" s="784"/>
      <c r="AA363" s="784"/>
      <c r="AB363" s="784"/>
      <c r="AC363" s="410"/>
      <c r="AD363" s="410"/>
      <c r="AE363" s="410"/>
      <c r="AF363" s="410"/>
      <c r="AG363" s="415"/>
      <c r="AH363" s="415"/>
      <c r="AI363" s="415"/>
      <c r="AJ363" s="415"/>
      <c r="AK363" s="415"/>
      <c r="AL363" s="415"/>
      <c r="AM363" s="296">
        <f>SUM(Y363:AL363)</f>
        <v>0</v>
      </c>
    </row>
    <row r="364" spans="1:39" ht="15.5" outlineLevel="1">
      <c r="B364" s="294" t="s">
        <v>289</v>
      </c>
      <c r="C364" s="291" t="s">
        <v>163</v>
      </c>
      <c r="D364" s="295"/>
      <c r="E364" s="295"/>
      <c r="F364" s="295" t="s">
        <v>718</v>
      </c>
      <c r="G364" s="295"/>
      <c r="H364" s="295"/>
      <c r="I364" s="295"/>
      <c r="J364" s="295"/>
      <c r="K364" s="295"/>
      <c r="L364" s="295"/>
      <c r="M364" s="295"/>
      <c r="N364" s="295">
        <f>N363</f>
        <v>12</v>
      </c>
      <c r="O364" s="295"/>
      <c r="P364" s="295"/>
      <c r="Q364" s="295" t="s">
        <v>718</v>
      </c>
      <c r="R364" s="295"/>
      <c r="S364" s="295"/>
      <c r="T364" s="295"/>
      <c r="U364" s="295"/>
      <c r="V364" s="295"/>
      <c r="W364" s="295"/>
      <c r="X364" s="295"/>
      <c r="Y364" s="411">
        <f t="shared" ref="Y364:AB364" si="864">Y363</f>
        <v>0</v>
      </c>
      <c r="Z364" s="411">
        <f t="shared" si="864"/>
        <v>0</v>
      </c>
      <c r="AA364" s="411">
        <f t="shared" si="864"/>
        <v>0</v>
      </c>
      <c r="AB364" s="411">
        <f t="shared" si="864"/>
        <v>0</v>
      </c>
      <c r="AC364" s="411">
        <f t="shared" ref="AC364" si="865">AC363</f>
        <v>0</v>
      </c>
      <c r="AD364" s="411">
        <f t="shared" ref="AD364" si="866">AD363</f>
        <v>0</v>
      </c>
      <c r="AE364" s="411">
        <f t="shared" ref="AE364" si="867">AE363</f>
        <v>0</v>
      </c>
      <c r="AF364" s="411">
        <f t="shared" ref="AF364" si="868">AF363</f>
        <v>0</v>
      </c>
      <c r="AG364" s="411">
        <f t="shared" ref="AG364" si="869">AG363</f>
        <v>0</v>
      </c>
      <c r="AH364" s="411">
        <f t="shared" ref="AH364" si="870">AH363</f>
        <v>0</v>
      </c>
      <c r="AI364" s="411">
        <f t="shared" ref="AI364" si="871">AI363</f>
        <v>0</v>
      </c>
      <c r="AJ364" s="411">
        <f t="shared" ref="AJ364" si="872">AJ363</f>
        <v>0</v>
      </c>
      <c r="AK364" s="411">
        <f t="shared" ref="AK364" si="873">AK363</f>
        <v>0</v>
      </c>
      <c r="AL364" s="411">
        <f t="shared" ref="AL364" si="874">AL363</f>
        <v>0</v>
      </c>
      <c r="AM364" s="306"/>
    </row>
    <row r="365" spans="1:39" ht="15.5" outlineLevel="1">
      <c r="B365" s="516"/>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765"/>
      <c r="Z365" s="765"/>
      <c r="AA365" s="765"/>
      <c r="AB365" s="765"/>
      <c r="AC365" s="425"/>
      <c r="AD365" s="425"/>
      <c r="AE365" s="425"/>
      <c r="AF365" s="425"/>
      <c r="AG365" s="425"/>
      <c r="AH365" s="425"/>
      <c r="AI365" s="425"/>
      <c r="AJ365" s="425"/>
      <c r="AK365" s="425"/>
      <c r="AL365" s="425"/>
      <c r="AM365" s="306"/>
    </row>
    <row r="366" spans="1:39" ht="31" outlineLevel="1">
      <c r="A366" s="518">
        <v>46</v>
      </c>
      <c r="B366" s="516" t="s">
        <v>138</v>
      </c>
      <c r="C366" s="291" t="s">
        <v>25</v>
      </c>
      <c r="D366" s="295"/>
      <c r="E366" s="295"/>
      <c r="F366" s="295" t="s">
        <v>718</v>
      </c>
      <c r="G366" s="295"/>
      <c r="H366" s="295"/>
      <c r="I366" s="295"/>
      <c r="J366" s="295"/>
      <c r="K366" s="295"/>
      <c r="L366" s="295"/>
      <c r="M366" s="295"/>
      <c r="N366" s="295">
        <v>12</v>
      </c>
      <c r="O366" s="295"/>
      <c r="P366" s="295"/>
      <c r="Q366" s="295" t="s">
        <v>718</v>
      </c>
      <c r="R366" s="295"/>
      <c r="S366" s="295"/>
      <c r="T366" s="295"/>
      <c r="U366" s="295"/>
      <c r="V366" s="295"/>
      <c r="W366" s="295"/>
      <c r="X366" s="295"/>
      <c r="Y366" s="784"/>
      <c r="Z366" s="784"/>
      <c r="AA366" s="784"/>
      <c r="AB366" s="784"/>
      <c r="AC366" s="410"/>
      <c r="AD366" s="410"/>
      <c r="AE366" s="410"/>
      <c r="AF366" s="410"/>
      <c r="AG366" s="415"/>
      <c r="AH366" s="415"/>
      <c r="AI366" s="415"/>
      <c r="AJ366" s="415"/>
      <c r="AK366" s="415"/>
      <c r="AL366" s="415"/>
      <c r="AM366" s="296">
        <f>SUM(Y366:AL366)</f>
        <v>0</v>
      </c>
    </row>
    <row r="367" spans="1:39" ht="15.5" outlineLevel="1">
      <c r="B367" s="294" t="s">
        <v>289</v>
      </c>
      <c r="C367" s="291" t="s">
        <v>163</v>
      </c>
      <c r="D367" s="295"/>
      <c r="E367" s="295"/>
      <c r="F367" s="295" t="s">
        <v>718</v>
      </c>
      <c r="G367" s="295"/>
      <c r="H367" s="295"/>
      <c r="I367" s="295"/>
      <c r="J367" s="295"/>
      <c r="K367" s="295"/>
      <c r="L367" s="295"/>
      <c r="M367" s="295"/>
      <c r="N367" s="295">
        <f>N366</f>
        <v>12</v>
      </c>
      <c r="O367" s="295"/>
      <c r="P367" s="295"/>
      <c r="Q367" s="295" t="s">
        <v>718</v>
      </c>
      <c r="R367" s="295"/>
      <c r="S367" s="295"/>
      <c r="T367" s="295"/>
      <c r="U367" s="295"/>
      <c r="V367" s="295"/>
      <c r="W367" s="295"/>
      <c r="X367" s="295"/>
      <c r="Y367" s="411">
        <f t="shared" ref="Y367:AB367" si="875">Y366</f>
        <v>0</v>
      </c>
      <c r="Z367" s="411">
        <f t="shared" si="875"/>
        <v>0</v>
      </c>
      <c r="AA367" s="411">
        <f t="shared" si="875"/>
        <v>0</v>
      </c>
      <c r="AB367" s="411">
        <f t="shared" si="875"/>
        <v>0</v>
      </c>
      <c r="AC367" s="411">
        <f t="shared" ref="AC367" si="876">AC366</f>
        <v>0</v>
      </c>
      <c r="AD367" s="411">
        <f t="shared" ref="AD367" si="877">AD366</f>
        <v>0</v>
      </c>
      <c r="AE367" s="411">
        <f t="shared" ref="AE367" si="878">AE366</f>
        <v>0</v>
      </c>
      <c r="AF367" s="411">
        <f t="shared" ref="AF367" si="879">AF366</f>
        <v>0</v>
      </c>
      <c r="AG367" s="411">
        <f t="shared" ref="AG367" si="880">AG366</f>
        <v>0</v>
      </c>
      <c r="AH367" s="411">
        <f t="shared" ref="AH367" si="881">AH366</f>
        <v>0</v>
      </c>
      <c r="AI367" s="411">
        <f t="shared" ref="AI367" si="882">AI366</f>
        <v>0</v>
      </c>
      <c r="AJ367" s="411">
        <f t="shared" ref="AJ367" si="883">AJ366</f>
        <v>0</v>
      </c>
      <c r="AK367" s="411">
        <f t="shared" ref="AK367" si="884">AK366</f>
        <v>0</v>
      </c>
      <c r="AL367" s="411">
        <f t="shared" ref="AL367" si="885">AL366</f>
        <v>0</v>
      </c>
      <c r="AM367" s="306"/>
    </row>
    <row r="368" spans="1:39" ht="15.5" outlineLevel="1">
      <c r="B368" s="516"/>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765"/>
      <c r="Z368" s="765"/>
      <c r="AA368" s="765"/>
      <c r="AB368" s="765"/>
      <c r="AC368" s="425"/>
      <c r="AD368" s="425"/>
      <c r="AE368" s="425"/>
      <c r="AF368" s="425"/>
      <c r="AG368" s="425"/>
      <c r="AH368" s="425"/>
      <c r="AI368" s="425"/>
      <c r="AJ368" s="425"/>
      <c r="AK368" s="425"/>
      <c r="AL368" s="425"/>
      <c r="AM368" s="306"/>
    </row>
    <row r="369" spans="1:41" ht="31" outlineLevel="1">
      <c r="A369" s="518">
        <v>47</v>
      </c>
      <c r="B369" s="516" t="s">
        <v>139</v>
      </c>
      <c r="C369" s="291" t="s">
        <v>25</v>
      </c>
      <c r="D369" s="295"/>
      <c r="E369" s="295"/>
      <c r="F369" s="295" t="s">
        <v>718</v>
      </c>
      <c r="G369" s="295"/>
      <c r="H369" s="295"/>
      <c r="I369" s="295"/>
      <c r="J369" s="295"/>
      <c r="K369" s="295"/>
      <c r="L369" s="295"/>
      <c r="M369" s="295"/>
      <c r="N369" s="295">
        <v>12</v>
      </c>
      <c r="O369" s="295"/>
      <c r="P369" s="295"/>
      <c r="Q369" s="295" t="s">
        <v>718</v>
      </c>
      <c r="R369" s="295"/>
      <c r="S369" s="295"/>
      <c r="T369" s="295"/>
      <c r="U369" s="295"/>
      <c r="V369" s="295"/>
      <c r="W369" s="295"/>
      <c r="X369" s="295"/>
      <c r="Y369" s="784"/>
      <c r="Z369" s="784"/>
      <c r="AA369" s="784"/>
      <c r="AB369" s="784"/>
      <c r="AC369" s="410"/>
      <c r="AD369" s="410"/>
      <c r="AE369" s="410"/>
      <c r="AF369" s="410"/>
      <c r="AG369" s="415"/>
      <c r="AH369" s="415"/>
      <c r="AI369" s="415"/>
      <c r="AJ369" s="415"/>
      <c r="AK369" s="415"/>
      <c r="AL369" s="415"/>
      <c r="AM369" s="296">
        <f>SUM(Y369:AL369)</f>
        <v>0</v>
      </c>
    </row>
    <row r="370" spans="1:41" ht="15.5" outlineLevel="1">
      <c r="B370" s="294" t="s">
        <v>289</v>
      </c>
      <c r="C370" s="291" t="s">
        <v>163</v>
      </c>
      <c r="D370" s="295"/>
      <c r="E370" s="295"/>
      <c r="F370" s="295" t="s">
        <v>718</v>
      </c>
      <c r="G370" s="295"/>
      <c r="H370" s="295"/>
      <c r="I370" s="295"/>
      <c r="J370" s="295"/>
      <c r="K370" s="295"/>
      <c r="L370" s="295"/>
      <c r="M370" s="295"/>
      <c r="N370" s="295">
        <f>N369</f>
        <v>12</v>
      </c>
      <c r="O370" s="295"/>
      <c r="P370" s="295"/>
      <c r="Q370" s="295" t="s">
        <v>718</v>
      </c>
      <c r="R370" s="295"/>
      <c r="S370" s="295"/>
      <c r="T370" s="295"/>
      <c r="U370" s="295"/>
      <c r="V370" s="295"/>
      <c r="W370" s="295"/>
      <c r="X370" s="295"/>
      <c r="Y370" s="411">
        <f t="shared" ref="Y370:AB370" si="886">Y369</f>
        <v>0</v>
      </c>
      <c r="Z370" s="411">
        <f t="shared" si="886"/>
        <v>0</v>
      </c>
      <c r="AA370" s="411">
        <f t="shared" si="886"/>
        <v>0</v>
      </c>
      <c r="AB370" s="411">
        <f t="shared" si="886"/>
        <v>0</v>
      </c>
      <c r="AC370" s="411">
        <f t="shared" ref="AC370" si="887">AC369</f>
        <v>0</v>
      </c>
      <c r="AD370" s="411">
        <f t="shared" ref="AD370" si="888">AD369</f>
        <v>0</v>
      </c>
      <c r="AE370" s="411">
        <f t="shared" ref="AE370" si="889">AE369</f>
        <v>0</v>
      </c>
      <c r="AF370" s="411">
        <f t="shared" ref="AF370" si="890">AF369</f>
        <v>0</v>
      </c>
      <c r="AG370" s="411">
        <f t="shared" ref="AG370" si="891">AG369</f>
        <v>0</v>
      </c>
      <c r="AH370" s="411">
        <f t="shared" ref="AH370" si="892">AH369</f>
        <v>0</v>
      </c>
      <c r="AI370" s="411">
        <f t="shared" ref="AI370" si="893">AI369</f>
        <v>0</v>
      </c>
      <c r="AJ370" s="411">
        <f t="shared" ref="AJ370" si="894">AJ369</f>
        <v>0</v>
      </c>
      <c r="AK370" s="411">
        <f t="shared" ref="AK370" si="895">AK369</f>
        <v>0</v>
      </c>
      <c r="AL370" s="411">
        <f t="shared" ref="AL370" si="896">AL369</f>
        <v>0</v>
      </c>
      <c r="AM370" s="306"/>
    </row>
    <row r="371" spans="1:41" ht="15.5" outlineLevel="1">
      <c r="B371" s="516"/>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765"/>
      <c r="Z371" s="765"/>
      <c r="AA371" s="765"/>
      <c r="AB371" s="765"/>
      <c r="AC371" s="425"/>
      <c r="AD371" s="425"/>
      <c r="AE371" s="425"/>
      <c r="AF371" s="425"/>
      <c r="AG371" s="425"/>
      <c r="AH371" s="425"/>
      <c r="AI371" s="425"/>
      <c r="AJ371" s="425"/>
      <c r="AK371" s="425"/>
      <c r="AL371" s="425"/>
      <c r="AM371" s="306"/>
    </row>
    <row r="372" spans="1:41" ht="31" outlineLevel="1">
      <c r="A372" s="518">
        <v>48</v>
      </c>
      <c r="B372" s="516" t="s">
        <v>140</v>
      </c>
      <c r="C372" s="291" t="s">
        <v>25</v>
      </c>
      <c r="D372" s="295"/>
      <c r="E372" s="295"/>
      <c r="F372" s="295" t="s">
        <v>718</v>
      </c>
      <c r="G372" s="295"/>
      <c r="H372" s="295"/>
      <c r="I372" s="295"/>
      <c r="J372" s="295"/>
      <c r="K372" s="295"/>
      <c r="L372" s="295"/>
      <c r="M372" s="295"/>
      <c r="N372" s="295">
        <v>12</v>
      </c>
      <c r="O372" s="295"/>
      <c r="P372" s="295"/>
      <c r="Q372" s="295" t="s">
        <v>718</v>
      </c>
      <c r="R372" s="295"/>
      <c r="S372" s="295"/>
      <c r="T372" s="295"/>
      <c r="U372" s="295"/>
      <c r="V372" s="295"/>
      <c r="W372" s="295"/>
      <c r="X372" s="295"/>
      <c r="Y372" s="784"/>
      <c r="Z372" s="784"/>
      <c r="AA372" s="784"/>
      <c r="AB372" s="784"/>
      <c r="AC372" s="410"/>
      <c r="AD372" s="410"/>
      <c r="AE372" s="410"/>
      <c r="AF372" s="410"/>
      <c r="AG372" s="415"/>
      <c r="AH372" s="415"/>
      <c r="AI372" s="415"/>
      <c r="AJ372" s="415"/>
      <c r="AK372" s="415"/>
      <c r="AL372" s="415"/>
      <c r="AM372" s="296">
        <f>SUM(Y372:AL372)</f>
        <v>0</v>
      </c>
    </row>
    <row r="373" spans="1:41" ht="15.5" outlineLevel="1">
      <c r="B373" s="294" t="s">
        <v>289</v>
      </c>
      <c r="C373" s="291" t="s">
        <v>163</v>
      </c>
      <c r="D373" s="295"/>
      <c r="E373" s="295"/>
      <c r="F373" s="295" t="s">
        <v>718</v>
      </c>
      <c r="G373" s="295"/>
      <c r="H373" s="295"/>
      <c r="I373" s="295"/>
      <c r="J373" s="295"/>
      <c r="K373" s="295"/>
      <c r="L373" s="295"/>
      <c r="M373" s="295"/>
      <c r="N373" s="295">
        <f>N372</f>
        <v>12</v>
      </c>
      <c r="O373" s="295"/>
      <c r="P373" s="295"/>
      <c r="Q373" s="295" t="s">
        <v>718</v>
      </c>
      <c r="R373" s="295"/>
      <c r="S373" s="295"/>
      <c r="T373" s="295"/>
      <c r="U373" s="295"/>
      <c r="V373" s="295"/>
      <c r="W373" s="295"/>
      <c r="X373" s="295"/>
      <c r="Y373" s="411">
        <f t="shared" ref="Y373:AB373" si="897">Y372</f>
        <v>0</v>
      </c>
      <c r="Z373" s="411">
        <f t="shared" si="897"/>
        <v>0</v>
      </c>
      <c r="AA373" s="411">
        <f t="shared" si="897"/>
        <v>0</v>
      </c>
      <c r="AB373" s="411">
        <f t="shared" si="897"/>
        <v>0</v>
      </c>
      <c r="AC373" s="411">
        <f t="shared" ref="AC373" si="898">AC372</f>
        <v>0</v>
      </c>
      <c r="AD373" s="411">
        <f t="shared" ref="AD373" si="899">AD372</f>
        <v>0</v>
      </c>
      <c r="AE373" s="411">
        <f t="shared" ref="AE373" si="900">AE372</f>
        <v>0</v>
      </c>
      <c r="AF373" s="411">
        <f t="shared" ref="AF373" si="901">AF372</f>
        <v>0</v>
      </c>
      <c r="AG373" s="411">
        <f t="shared" ref="AG373" si="902">AG372</f>
        <v>0</v>
      </c>
      <c r="AH373" s="411">
        <f t="shared" ref="AH373" si="903">AH372</f>
        <v>0</v>
      </c>
      <c r="AI373" s="411">
        <f t="shared" ref="AI373" si="904">AI372</f>
        <v>0</v>
      </c>
      <c r="AJ373" s="411">
        <f t="shared" ref="AJ373" si="905">AJ372</f>
        <v>0</v>
      </c>
      <c r="AK373" s="411">
        <f t="shared" ref="AK373" si="906">AK372</f>
        <v>0</v>
      </c>
      <c r="AL373" s="411">
        <f t="shared" ref="AL373" si="907">AL372</f>
        <v>0</v>
      </c>
      <c r="AM373" s="306"/>
    </row>
    <row r="374" spans="1:41" ht="15.5" outlineLevel="1">
      <c r="B374" s="516"/>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765"/>
      <c r="Z374" s="765"/>
      <c r="AA374" s="765"/>
      <c r="AB374" s="765"/>
      <c r="AC374" s="425"/>
      <c r="AD374" s="425"/>
      <c r="AE374" s="425"/>
      <c r="AF374" s="425"/>
      <c r="AG374" s="425"/>
      <c r="AH374" s="425"/>
      <c r="AI374" s="425"/>
      <c r="AJ374" s="425"/>
      <c r="AK374" s="425"/>
      <c r="AL374" s="425"/>
      <c r="AM374" s="306"/>
    </row>
    <row r="375" spans="1:41" ht="31" outlineLevel="1">
      <c r="A375" s="518">
        <v>49</v>
      </c>
      <c r="B375" s="516" t="s">
        <v>141</v>
      </c>
      <c r="C375" s="291" t="s">
        <v>25</v>
      </c>
      <c r="D375" s="295"/>
      <c r="E375" s="295"/>
      <c r="F375" s="295" t="s">
        <v>718</v>
      </c>
      <c r="G375" s="295"/>
      <c r="H375" s="295"/>
      <c r="I375" s="295"/>
      <c r="J375" s="295"/>
      <c r="K375" s="295"/>
      <c r="L375" s="295"/>
      <c r="M375" s="295"/>
      <c r="N375" s="295">
        <v>12</v>
      </c>
      <c r="O375" s="295"/>
      <c r="P375" s="295"/>
      <c r="Q375" s="295" t="s">
        <v>718</v>
      </c>
      <c r="R375" s="295"/>
      <c r="S375" s="295"/>
      <c r="T375" s="295"/>
      <c r="U375" s="295"/>
      <c r="V375" s="295"/>
      <c r="W375" s="295"/>
      <c r="X375" s="295"/>
      <c r="Y375" s="784"/>
      <c r="Z375" s="784"/>
      <c r="AA375" s="784"/>
      <c r="AB375" s="784"/>
      <c r="AC375" s="410"/>
      <c r="AD375" s="410"/>
      <c r="AE375" s="410"/>
      <c r="AF375" s="410"/>
      <c r="AG375" s="415"/>
      <c r="AH375" s="415"/>
      <c r="AI375" s="415"/>
      <c r="AJ375" s="415"/>
      <c r="AK375" s="415"/>
      <c r="AL375" s="415"/>
      <c r="AM375" s="296">
        <f>SUM(Y375:AL375)</f>
        <v>0</v>
      </c>
    </row>
    <row r="376" spans="1:41" ht="15.5" outlineLevel="1">
      <c r="B376" s="294" t="s">
        <v>289</v>
      </c>
      <c r="C376" s="291" t="s">
        <v>163</v>
      </c>
      <c r="D376" s="295"/>
      <c r="E376" s="295"/>
      <c r="F376" s="295" t="s">
        <v>718</v>
      </c>
      <c r="G376" s="295"/>
      <c r="H376" s="295"/>
      <c r="I376" s="295"/>
      <c r="J376" s="295"/>
      <c r="K376" s="295"/>
      <c r="L376" s="295"/>
      <c r="M376" s="295"/>
      <c r="N376" s="295">
        <f>N375</f>
        <v>12</v>
      </c>
      <c r="O376" s="295"/>
      <c r="P376" s="295"/>
      <c r="Q376" s="295" t="s">
        <v>718</v>
      </c>
      <c r="R376" s="295"/>
      <c r="S376" s="295"/>
      <c r="T376" s="295"/>
      <c r="U376" s="295"/>
      <c r="V376" s="295"/>
      <c r="W376" s="295"/>
      <c r="X376" s="295"/>
      <c r="Y376" s="411">
        <f t="shared" ref="Y376:AB376" si="908">Y375</f>
        <v>0</v>
      </c>
      <c r="Z376" s="411">
        <f t="shared" si="908"/>
        <v>0</v>
      </c>
      <c r="AA376" s="411">
        <f t="shared" si="908"/>
        <v>0</v>
      </c>
      <c r="AB376" s="411">
        <f t="shared" si="908"/>
        <v>0</v>
      </c>
      <c r="AC376" s="411">
        <f t="shared" ref="AC376" si="909">AC375</f>
        <v>0</v>
      </c>
      <c r="AD376" s="411">
        <f t="shared" ref="AD376" si="910">AD375</f>
        <v>0</v>
      </c>
      <c r="AE376" s="411">
        <f t="shared" ref="AE376" si="911">AE375</f>
        <v>0</v>
      </c>
      <c r="AF376" s="411">
        <f t="shared" ref="AF376" si="912">AF375</f>
        <v>0</v>
      </c>
      <c r="AG376" s="411">
        <f t="shared" ref="AG376" si="913">AG375</f>
        <v>0</v>
      </c>
      <c r="AH376" s="411">
        <f t="shared" ref="AH376" si="914">AH375</f>
        <v>0</v>
      </c>
      <c r="AI376" s="411">
        <f t="shared" ref="AI376" si="915">AI375</f>
        <v>0</v>
      </c>
      <c r="AJ376" s="411">
        <f t="shared" ref="AJ376" si="916">AJ375</f>
        <v>0</v>
      </c>
      <c r="AK376" s="411">
        <f t="shared" ref="AK376" si="917">AK375</f>
        <v>0</v>
      </c>
      <c r="AL376" s="411">
        <f t="shared" ref="AL376" si="918">AL375</f>
        <v>0</v>
      </c>
      <c r="AM376" s="306"/>
    </row>
    <row r="377" spans="1:41" ht="15.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1" ht="15.5">
      <c r="B378" s="327" t="s">
        <v>274</v>
      </c>
      <c r="C378" s="329"/>
      <c r="D378" s="329">
        <f>SUM(D221:D376)</f>
        <v>0</v>
      </c>
      <c r="E378" s="329">
        <f t="shared" ref="E378:M378" si="919">SUM(E221:E376)</f>
        <v>0</v>
      </c>
      <c r="F378" s="329">
        <f t="shared" si="919"/>
        <v>5375259</v>
      </c>
      <c r="G378" s="329">
        <f t="shared" si="919"/>
        <v>0</v>
      </c>
      <c r="H378" s="329">
        <f t="shared" si="919"/>
        <v>0</v>
      </c>
      <c r="I378" s="329">
        <f t="shared" si="919"/>
        <v>0</v>
      </c>
      <c r="J378" s="329">
        <f t="shared" si="919"/>
        <v>0</v>
      </c>
      <c r="K378" s="329">
        <f t="shared" si="919"/>
        <v>0</v>
      </c>
      <c r="L378" s="329">
        <f t="shared" si="919"/>
        <v>0</v>
      </c>
      <c r="M378" s="329">
        <f t="shared" si="919"/>
        <v>0</v>
      </c>
      <c r="N378" s="329"/>
      <c r="O378" s="329">
        <f>SUM(O221:O376)</f>
        <v>0</v>
      </c>
      <c r="P378" s="329">
        <f t="shared" ref="P378:X378" si="920">SUM(P221:P376)</f>
        <v>0</v>
      </c>
      <c r="Q378" s="329">
        <f t="shared" si="920"/>
        <v>1402</v>
      </c>
      <c r="R378" s="329">
        <f t="shared" si="920"/>
        <v>0</v>
      </c>
      <c r="S378" s="329">
        <f t="shared" si="920"/>
        <v>0</v>
      </c>
      <c r="T378" s="329">
        <f t="shared" si="920"/>
        <v>0</v>
      </c>
      <c r="U378" s="329">
        <f t="shared" si="920"/>
        <v>0</v>
      </c>
      <c r="V378" s="329">
        <f t="shared" si="920"/>
        <v>0</v>
      </c>
      <c r="W378" s="329">
        <f t="shared" si="920"/>
        <v>0</v>
      </c>
      <c r="X378" s="329">
        <f t="shared" si="920"/>
        <v>0</v>
      </c>
      <c r="Y378" s="329">
        <f>IF(Y219="kWh",SUMPRODUCT(D221:D376,Y221:Y376))</f>
        <v>0</v>
      </c>
      <c r="Z378" s="329">
        <f>IF(Z219="kWh",SUMPRODUCT(D221:D376,Z221:Z376))</f>
        <v>0</v>
      </c>
      <c r="AA378" s="329">
        <f>IF(AA219="kw",SUMPRODUCT(N221:N376,O221:O376,AA221:AA376),SUMPRODUCT(D221:D376,AA221:AA376))</f>
        <v>0</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1" ht="15.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1" ht="15.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1" ht="15.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1.11E-2</v>
      </c>
      <c r="Z381" s="341">
        <f>HLOOKUP(Z$35,'3.  Distribution Rates'!$C$122:$P$133,8,FALSE)</f>
        <v>1.9599999999999999E-2</v>
      </c>
      <c r="AA381" s="341">
        <f>HLOOKUP(AA$35,'3.  Distribution Rates'!$C$122:$P$133,8,FALSE)</f>
        <v>4.6923000000000004</v>
      </c>
      <c r="AB381" s="341">
        <f>HLOOKUP(AB$35,'3.  Distribution Rates'!$C$122:$P$133,8,FALSE)</f>
        <v>4.8242000000000003</v>
      </c>
      <c r="AC381" s="341">
        <f>HLOOKUP(AC$35,'3.  Distribution Rates'!$C$122:$P$133,8,FALSE)</f>
        <v>15.5061</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row>
    <row r="382" spans="1:41" ht="15.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5">
        <f>SUM(Y382:AL382)</f>
        <v>0</v>
      </c>
    </row>
    <row r="383" spans="1:41" ht="15.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5">
        <f>SUM(Y383:AL383)</f>
        <v>0</v>
      </c>
    </row>
    <row r="384" spans="1:41" ht="15.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0</v>
      </c>
      <c r="Z384" s="378">
        <f>'4.  2011-2014 LRAM'!Z397*Z381</f>
        <v>0</v>
      </c>
      <c r="AA384" s="378">
        <f>'4.  2011-2014 LRAM'!AA397*AA381</f>
        <v>0</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5">
        <f>SUM(Y384:AL384)</f>
        <v>0</v>
      </c>
    </row>
    <row r="385" spans="2:39" ht="15.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0</v>
      </c>
      <c r="Z385" s="378">
        <f>'4.  2011-2014 LRAM'!Z527*Z381</f>
        <v>0</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5">
        <f t="shared" ref="AM385:AM387" si="921">SUM(Y385:AL385)</f>
        <v>0</v>
      </c>
    </row>
    <row r="386" spans="2:39" ht="15.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922">Y208*Y381</f>
        <v>0</v>
      </c>
      <c r="Z386" s="378">
        <f t="shared" si="922"/>
        <v>0</v>
      </c>
      <c r="AA386" s="378">
        <f t="shared" si="922"/>
        <v>0</v>
      </c>
      <c r="AB386" s="378">
        <f t="shared" si="922"/>
        <v>0</v>
      </c>
      <c r="AC386" s="378">
        <f t="shared" si="922"/>
        <v>0</v>
      </c>
      <c r="AD386" s="378">
        <f t="shared" si="922"/>
        <v>0</v>
      </c>
      <c r="AE386" s="378">
        <f t="shared" si="922"/>
        <v>0</v>
      </c>
      <c r="AF386" s="378">
        <f t="shared" si="922"/>
        <v>0</v>
      </c>
      <c r="AG386" s="378">
        <f t="shared" si="922"/>
        <v>0</v>
      </c>
      <c r="AH386" s="378">
        <f t="shared" si="922"/>
        <v>0</v>
      </c>
      <c r="AI386" s="378">
        <f t="shared" si="922"/>
        <v>0</v>
      </c>
      <c r="AJ386" s="378">
        <f t="shared" si="922"/>
        <v>0</v>
      </c>
      <c r="AK386" s="378">
        <f t="shared" si="922"/>
        <v>0</v>
      </c>
      <c r="AL386" s="378">
        <f t="shared" si="922"/>
        <v>0</v>
      </c>
      <c r="AM386" s="625">
        <f t="shared" si="921"/>
        <v>0</v>
      </c>
    </row>
    <row r="387" spans="2:39" ht="15.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0</v>
      </c>
      <c r="Z387" s="378">
        <f t="shared" ref="Z387:AL387" si="923">Z378*Z381</f>
        <v>0</v>
      </c>
      <c r="AA387" s="378">
        <f t="shared" si="923"/>
        <v>0</v>
      </c>
      <c r="AB387" s="378">
        <f t="shared" si="923"/>
        <v>0</v>
      </c>
      <c r="AC387" s="378">
        <f t="shared" si="923"/>
        <v>0</v>
      </c>
      <c r="AD387" s="378">
        <f t="shared" si="923"/>
        <v>0</v>
      </c>
      <c r="AE387" s="378">
        <f t="shared" si="923"/>
        <v>0</v>
      </c>
      <c r="AF387" s="378">
        <f t="shared" si="923"/>
        <v>0</v>
      </c>
      <c r="AG387" s="378">
        <f t="shared" si="923"/>
        <v>0</v>
      </c>
      <c r="AH387" s="378">
        <f t="shared" si="923"/>
        <v>0</v>
      </c>
      <c r="AI387" s="378">
        <f t="shared" si="923"/>
        <v>0</v>
      </c>
      <c r="AJ387" s="378">
        <f t="shared" si="923"/>
        <v>0</v>
      </c>
      <c r="AK387" s="378">
        <f t="shared" si="923"/>
        <v>0</v>
      </c>
      <c r="AL387" s="378">
        <f t="shared" si="923"/>
        <v>0</v>
      </c>
      <c r="AM387" s="625">
        <f t="shared" si="921"/>
        <v>0</v>
      </c>
    </row>
    <row r="388" spans="2:39" ht="15.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0</v>
      </c>
      <c r="Z388" s="346">
        <f t="shared" ref="Z388:AE388" si="924">SUM(Z382:Z387)</f>
        <v>0</v>
      </c>
      <c r="AA388" s="346">
        <f t="shared" si="924"/>
        <v>0</v>
      </c>
      <c r="AB388" s="346">
        <f t="shared" si="924"/>
        <v>0</v>
      </c>
      <c r="AC388" s="346">
        <f t="shared" si="924"/>
        <v>0</v>
      </c>
      <c r="AD388" s="346">
        <f t="shared" si="924"/>
        <v>0</v>
      </c>
      <c r="AE388" s="346">
        <f t="shared" si="924"/>
        <v>0</v>
      </c>
      <c r="AF388" s="346">
        <f>SUM(AF382:AF387)</f>
        <v>0</v>
      </c>
      <c r="AG388" s="346">
        <f t="shared" ref="AG388:AL388" si="925">SUM(AG382:AG387)</f>
        <v>0</v>
      </c>
      <c r="AH388" s="346">
        <f t="shared" si="925"/>
        <v>0</v>
      </c>
      <c r="AI388" s="346">
        <f t="shared" si="925"/>
        <v>0</v>
      </c>
      <c r="AJ388" s="346">
        <f t="shared" si="925"/>
        <v>0</v>
      </c>
      <c r="AK388" s="346">
        <f t="shared" si="925"/>
        <v>0</v>
      </c>
      <c r="AL388" s="346">
        <f t="shared" si="925"/>
        <v>0</v>
      </c>
      <c r="AM388" s="407">
        <f>SUM(AM382:AM387)</f>
        <v>0</v>
      </c>
    </row>
    <row r="389" spans="2:39" ht="15.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926">Z379*Z381</f>
        <v>0</v>
      </c>
      <c r="AA389" s="347">
        <f t="shared" si="926"/>
        <v>0</v>
      </c>
      <c r="AB389" s="347">
        <f t="shared" si="926"/>
        <v>0</v>
      </c>
      <c r="AC389" s="347">
        <f t="shared" si="926"/>
        <v>0</v>
      </c>
      <c r="AD389" s="347">
        <f t="shared" si="926"/>
        <v>0</v>
      </c>
      <c r="AE389" s="347">
        <f t="shared" si="926"/>
        <v>0</v>
      </c>
      <c r="AF389" s="347">
        <f>AF379*AF381</f>
        <v>0</v>
      </c>
      <c r="AG389" s="347">
        <f t="shared" ref="AG389:AL389" si="927">AG379*AG381</f>
        <v>0</v>
      </c>
      <c r="AH389" s="347">
        <f t="shared" si="927"/>
        <v>0</v>
      </c>
      <c r="AI389" s="347">
        <f t="shared" si="927"/>
        <v>0</v>
      </c>
      <c r="AJ389" s="347">
        <f t="shared" si="927"/>
        <v>0</v>
      </c>
      <c r="AK389" s="347">
        <f t="shared" si="927"/>
        <v>0</v>
      </c>
      <c r="AL389" s="347">
        <f t="shared" si="927"/>
        <v>0</v>
      </c>
      <c r="AM389" s="407">
        <f>SUM(Y389:AL389)</f>
        <v>0</v>
      </c>
    </row>
    <row r="390" spans="2:39" ht="15.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0</v>
      </c>
    </row>
    <row r="391" spans="2:39" ht="15.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0</v>
      </c>
      <c r="Z392" s="291">
        <f>SUMPRODUCT(E221:E376,Z221:Z376)</f>
        <v>0</v>
      </c>
      <c r="AA392" s="291">
        <f t="shared" ref="AA392:AL392" si="928">IF(AA219="kw",SUMPRODUCT($N$221:$N$376,$P$221:$P$376,AA221:AA376),SUMPRODUCT($E$221:$E$376,AA221:AA376))</f>
        <v>0</v>
      </c>
      <c r="AB392" s="291">
        <f t="shared" si="928"/>
        <v>0</v>
      </c>
      <c r="AC392" s="291">
        <f t="shared" si="928"/>
        <v>0</v>
      </c>
      <c r="AD392" s="291">
        <f t="shared" si="928"/>
        <v>0</v>
      </c>
      <c r="AE392" s="291">
        <f t="shared" si="928"/>
        <v>0</v>
      </c>
      <c r="AF392" s="291">
        <f t="shared" si="928"/>
        <v>0</v>
      </c>
      <c r="AG392" s="291">
        <f t="shared" si="928"/>
        <v>0</v>
      </c>
      <c r="AH392" s="291">
        <f t="shared" si="928"/>
        <v>0</v>
      </c>
      <c r="AI392" s="291">
        <f t="shared" si="928"/>
        <v>0</v>
      </c>
      <c r="AJ392" s="291">
        <f t="shared" si="928"/>
        <v>0</v>
      </c>
      <c r="AK392" s="291">
        <f t="shared" si="928"/>
        <v>0</v>
      </c>
      <c r="AL392" s="291">
        <f t="shared" si="928"/>
        <v>0</v>
      </c>
      <c r="AM392" s="348"/>
    </row>
    <row r="393" spans="2:39" ht="15.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2860581</v>
      </c>
      <c r="Z393" s="291">
        <f>SUMPRODUCT(F221:F376,Z221:Z376)</f>
        <v>743211.4</v>
      </c>
      <c r="AA393" s="291">
        <f t="shared" ref="AA393:AL393" si="929">IF(AA219="kw",SUMPRODUCT($N$221:$N$376,$Q$221:$Q$376,AA221:AA376),SUMPRODUCT($F$221:$F$376,AA221:AA376))</f>
        <v>11547.6</v>
      </c>
      <c r="AB393" s="291">
        <f t="shared" si="929"/>
        <v>181.20000000000002</v>
      </c>
      <c r="AC393" s="291">
        <f t="shared" si="929"/>
        <v>0</v>
      </c>
      <c r="AD393" s="291">
        <f t="shared" si="929"/>
        <v>0</v>
      </c>
      <c r="AE393" s="291">
        <f t="shared" si="929"/>
        <v>0</v>
      </c>
      <c r="AF393" s="291">
        <f t="shared" si="929"/>
        <v>0</v>
      </c>
      <c r="AG393" s="291">
        <f t="shared" si="929"/>
        <v>0</v>
      </c>
      <c r="AH393" s="291">
        <f t="shared" si="929"/>
        <v>0</v>
      </c>
      <c r="AI393" s="291">
        <f t="shared" si="929"/>
        <v>0</v>
      </c>
      <c r="AJ393" s="291">
        <f t="shared" si="929"/>
        <v>0</v>
      </c>
      <c r="AK393" s="291">
        <f t="shared" si="929"/>
        <v>0</v>
      </c>
      <c r="AL393" s="291">
        <f t="shared" si="929"/>
        <v>0</v>
      </c>
      <c r="AM393" s="337"/>
    </row>
    <row r="394" spans="2:39" ht="15.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930">IF(AA219="kw",SUMPRODUCT($N$221:$N$376,$R$221:$R$376,AA221:AA376),SUMPRODUCT($G$221:$G$376,AA221:AA376))</f>
        <v>0</v>
      </c>
      <c r="AB394" s="291">
        <f t="shared" si="930"/>
        <v>0</v>
      </c>
      <c r="AC394" s="291">
        <f t="shared" si="930"/>
        <v>0</v>
      </c>
      <c r="AD394" s="291">
        <f t="shared" si="930"/>
        <v>0</v>
      </c>
      <c r="AE394" s="291">
        <f t="shared" si="930"/>
        <v>0</v>
      </c>
      <c r="AF394" s="291">
        <f t="shared" si="930"/>
        <v>0</v>
      </c>
      <c r="AG394" s="291">
        <f t="shared" si="930"/>
        <v>0</v>
      </c>
      <c r="AH394" s="291">
        <f t="shared" si="930"/>
        <v>0</v>
      </c>
      <c r="AI394" s="291">
        <f t="shared" si="930"/>
        <v>0</v>
      </c>
      <c r="AJ394" s="291">
        <f t="shared" si="930"/>
        <v>0</v>
      </c>
      <c r="AK394" s="291">
        <f t="shared" si="930"/>
        <v>0</v>
      </c>
      <c r="AL394" s="291">
        <f t="shared" si="930"/>
        <v>0</v>
      </c>
      <c r="AM394" s="337"/>
    </row>
    <row r="395" spans="2:39" ht="15.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931">IF(AA219="kw",SUMPRODUCT($N$221:$N$376,$S$221:$S$376,AA221:AA376),SUMPRODUCT($H$221:$H$376,AA221:AA376))</f>
        <v>0</v>
      </c>
      <c r="AB395" s="326">
        <f t="shared" si="931"/>
        <v>0</v>
      </c>
      <c r="AC395" s="326">
        <f t="shared" si="931"/>
        <v>0</v>
      </c>
      <c r="AD395" s="326">
        <f t="shared" si="931"/>
        <v>0</v>
      </c>
      <c r="AE395" s="326">
        <f t="shared" si="931"/>
        <v>0</v>
      </c>
      <c r="AF395" s="326">
        <f t="shared" si="931"/>
        <v>0</v>
      </c>
      <c r="AG395" s="326">
        <f t="shared" si="931"/>
        <v>0</v>
      </c>
      <c r="AH395" s="326">
        <f t="shared" si="931"/>
        <v>0</v>
      </c>
      <c r="AI395" s="326">
        <f t="shared" si="931"/>
        <v>0</v>
      </c>
      <c r="AJ395" s="326">
        <f t="shared" si="931"/>
        <v>0</v>
      </c>
      <c r="AK395" s="326">
        <f t="shared" si="931"/>
        <v>0</v>
      </c>
      <c r="AL395" s="326">
        <f t="shared" si="931"/>
        <v>0</v>
      </c>
      <c r="AM395" s="386"/>
    </row>
    <row r="396" spans="2:39" ht="21" customHeight="1">
      <c r="B396" s="368" t="s">
        <v>583</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5">
      <c r="B399" s="280" t="s">
        <v>291</v>
      </c>
      <c r="C399" s="281"/>
      <c r="D399" s="586" t="s">
        <v>525</v>
      </c>
      <c r="E399" s="253"/>
      <c r="F399" s="588"/>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71" t="s">
        <v>211</v>
      </c>
      <c r="C400" s="873" t="s">
        <v>33</v>
      </c>
      <c r="D400" s="284" t="s">
        <v>421</v>
      </c>
      <c r="E400" s="875" t="s">
        <v>209</v>
      </c>
      <c r="F400" s="876"/>
      <c r="G400" s="876"/>
      <c r="H400" s="876"/>
      <c r="I400" s="876"/>
      <c r="J400" s="876"/>
      <c r="K400" s="876"/>
      <c r="L400" s="876"/>
      <c r="M400" s="877"/>
      <c r="N400" s="881" t="s">
        <v>213</v>
      </c>
      <c r="O400" s="284" t="s">
        <v>422</v>
      </c>
      <c r="P400" s="875" t="s">
        <v>212</v>
      </c>
      <c r="Q400" s="876"/>
      <c r="R400" s="876"/>
      <c r="S400" s="876"/>
      <c r="T400" s="876"/>
      <c r="U400" s="876"/>
      <c r="V400" s="876"/>
      <c r="W400" s="876"/>
      <c r="X400" s="877"/>
      <c r="Y400" s="878" t="s">
        <v>243</v>
      </c>
      <c r="Z400" s="879"/>
      <c r="AA400" s="879"/>
      <c r="AB400" s="879"/>
      <c r="AC400" s="879"/>
      <c r="AD400" s="879"/>
      <c r="AE400" s="879"/>
      <c r="AF400" s="879"/>
      <c r="AG400" s="879"/>
      <c r="AH400" s="879"/>
      <c r="AI400" s="879"/>
      <c r="AJ400" s="879"/>
      <c r="AK400" s="879"/>
      <c r="AL400" s="879"/>
      <c r="AM400" s="880"/>
    </row>
    <row r="401" spans="1:39" ht="61.5" customHeight="1">
      <c r="B401" s="872"/>
      <c r="C401" s="874"/>
      <c r="D401" s="285">
        <v>2017</v>
      </c>
      <c r="E401" s="285">
        <v>2018</v>
      </c>
      <c r="F401" s="285">
        <v>2019</v>
      </c>
      <c r="G401" s="285">
        <v>2020</v>
      </c>
      <c r="H401" s="285">
        <v>2021</v>
      </c>
      <c r="I401" s="285">
        <v>2022</v>
      </c>
      <c r="J401" s="285">
        <v>2023</v>
      </c>
      <c r="K401" s="285">
        <v>2024</v>
      </c>
      <c r="L401" s="285">
        <v>2025</v>
      </c>
      <c r="M401" s="285">
        <v>2026</v>
      </c>
      <c r="N401" s="882"/>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 kW - Thermal Demand Meter</v>
      </c>
      <c r="AB401" s="285" t="str">
        <f>'1.  LRAMVA Summary'!G52</f>
        <v>GS&gt;50 kW - Interval Meter</v>
      </c>
      <c r="AC401" s="285" t="str">
        <f>'1.  LRAMVA Summary'!H52</f>
        <v>Street Lighting</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28"/>
      <c r="B402" s="520" t="s">
        <v>503</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5" outlineLevel="1">
      <c r="A403" s="528"/>
      <c r="B403" s="500" t="s">
        <v>496</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762"/>
      <c r="Z403" s="762"/>
      <c r="AA403" s="762"/>
      <c r="AB403" s="762"/>
      <c r="AC403" s="291"/>
      <c r="AD403" s="291"/>
      <c r="AE403" s="291"/>
      <c r="AF403" s="291"/>
      <c r="AG403" s="291"/>
      <c r="AH403" s="291"/>
      <c r="AI403" s="291"/>
      <c r="AJ403" s="291"/>
      <c r="AK403" s="291"/>
      <c r="AL403" s="291"/>
      <c r="AM403" s="292"/>
    </row>
    <row r="404" spans="1:39" ht="15.5" outlineLevel="1">
      <c r="A404" s="528">
        <v>1</v>
      </c>
      <c r="B404" s="428" t="s">
        <v>95</v>
      </c>
      <c r="C404" s="291" t="s">
        <v>25</v>
      </c>
      <c r="D404" s="295"/>
      <c r="E404" s="295">
        <v>1916641</v>
      </c>
      <c r="F404" s="295"/>
      <c r="G404" s="295"/>
      <c r="H404" s="295"/>
      <c r="I404" s="295"/>
      <c r="J404" s="295"/>
      <c r="K404" s="295"/>
      <c r="L404" s="295"/>
      <c r="M404" s="295"/>
      <c r="N404" s="291"/>
      <c r="O404" s="295"/>
      <c r="P404" s="295">
        <v>133</v>
      </c>
      <c r="Q404" s="295"/>
      <c r="R404" s="295"/>
      <c r="S404" s="295"/>
      <c r="T404" s="295"/>
      <c r="U404" s="295"/>
      <c r="V404" s="295"/>
      <c r="W404" s="295"/>
      <c r="X404" s="295"/>
      <c r="Y404" s="764">
        <v>1</v>
      </c>
      <c r="Z404" s="764"/>
      <c r="AA404" s="764"/>
      <c r="AB404" s="764"/>
      <c r="AC404" s="410"/>
      <c r="AD404" s="410"/>
      <c r="AE404" s="410"/>
      <c r="AF404" s="410"/>
      <c r="AG404" s="410"/>
      <c r="AH404" s="410"/>
      <c r="AI404" s="410"/>
      <c r="AJ404" s="410"/>
      <c r="AK404" s="410"/>
      <c r="AL404" s="410"/>
      <c r="AM404" s="296">
        <f>SUM(Y404:AL404)</f>
        <v>1</v>
      </c>
    </row>
    <row r="405" spans="1:39" ht="15.5" outlineLevel="1">
      <c r="A405" s="528"/>
      <c r="B405" s="431" t="s">
        <v>308</v>
      </c>
      <c r="C405" s="291" t="s">
        <v>163</v>
      </c>
      <c r="D405" s="295"/>
      <c r="E405" s="295" t="s">
        <v>718</v>
      </c>
      <c r="F405" s="295"/>
      <c r="G405" s="295"/>
      <c r="H405" s="295"/>
      <c r="I405" s="295"/>
      <c r="J405" s="295"/>
      <c r="K405" s="295"/>
      <c r="L405" s="295"/>
      <c r="M405" s="295"/>
      <c r="N405" s="468"/>
      <c r="O405" s="295"/>
      <c r="P405" s="295" t="s">
        <v>718</v>
      </c>
      <c r="Q405" s="295"/>
      <c r="R405" s="295"/>
      <c r="S405" s="295"/>
      <c r="T405" s="295"/>
      <c r="U405" s="295"/>
      <c r="V405" s="295"/>
      <c r="W405" s="295"/>
      <c r="X405" s="295"/>
      <c r="Y405" s="774">
        <f>Y404</f>
        <v>1</v>
      </c>
      <c r="Z405" s="774">
        <f t="shared" ref="Z405:AB405" si="932">Z404</f>
        <v>0</v>
      </c>
      <c r="AA405" s="774">
        <f t="shared" si="932"/>
        <v>0</v>
      </c>
      <c r="AB405" s="774">
        <f t="shared" si="932"/>
        <v>0</v>
      </c>
      <c r="AC405" s="411">
        <f t="shared" ref="AC405" si="933">AC404</f>
        <v>0</v>
      </c>
      <c r="AD405" s="411">
        <f t="shared" ref="AD405" si="934">AD404</f>
        <v>0</v>
      </c>
      <c r="AE405" s="411">
        <f t="shared" ref="AE405" si="935">AE404</f>
        <v>0</v>
      </c>
      <c r="AF405" s="411">
        <f t="shared" ref="AF405" si="936">AF404</f>
        <v>0</v>
      </c>
      <c r="AG405" s="411">
        <f t="shared" ref="AG405" si="937">AG404</f>
        <v>0</v>
      </c>
      <c r="AH405" s="411">
        <f t="shared" ref="AH405" si="938">AH404</f>
        <v>0</v>
      </c>
      <c r="AI405" s="411">
        <f t="shared" ref="AI405" si="939">AI404</f>
        <v>0</v>
      </c>
      <c r="AJ405" s="411">
        <f t="shared" ref="AJ405" si="940">AJ404</f>
        <v>0</v>
      </c>
      <c r="AK405" s="411">
        <f t="shared" ref="AK405" si="941">AK404</f>
        <v>0</v>
      </c>
      <c r="AL405" s="411">
        <f t="shared" ref="AL405" si="942">AL404</f>
        <v>0</v>
      </c>
      <c r="AM405" s="297"/>
    </row>
    <row r="406" spans="1:39" ht="15.5" outlineLevel="1">
      <c r="A406" s="528"/>
      <c r="B406" s="521"/>
      <c r="C406" s="299"/>
      <c r="D406" s="299"/>
      <c r="E406" s="787"/>
      <c r="F406" s="299"/>
      <c r="G406" s="299"/>
      <c r="H406" s="299"/>
      <c r="I406" s="299"/>
      <c r="J406" s="299"/>
      <c r="K406" s="299"/>
      <c r="L406" s="299"/>
      <c r="M406" s="299"/>
      <c r="N406" s="300"/>
      <c r="O406" s="299"/>
      <c r="P406" s="787"/>
      <c r="Q406" s="299"/>
      <c r="R406" s="299"/>
      <c r="S406" s="299"/>
      <c r="T406" s="299"/>
      <c r="U406" s="299"/>
      <c r="V406" s="299"/>
      <c r="W406" s="299"/>
      <c r="X406" s="299"/>
      <c r="Y406" s="773"/>
      <c r="Z406" s="802"/>
      <c r="AA406" s="802"/>
      <c r="AB406" s="802"/>
      <c r="AC406" s="413"/>
      <c r="AD406" s="413"/>
      <c r="AE406" s="413"/>
      <c r="AF406" s="413"/>
      <c r="AG406" s="413"/>
      <c r="AH406" s="413"/>
      <c r="AI406" s="413"/>
      <c r="AJ406" s="413"/>
      <c r="AK406" s="413"/>
      <c r="AL406" s="413"/>
      <c r="AM406" s="302"/>
    </row>
    <row r="407" spans="1:39" ht="15.5" outlineLevel="1">
      <c r="A407" s="528">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764"/>
      <c r="Z407" s="764"/>
      <c r="AA407" s="764"/>
      <c r="AB407" s="764"/>
      <c r="AC407" s="410"/>
      <c r="AD407" s="410"/>
      <c r="AE407" s="410"/>
      <c r="AF407" s="410"/>
      <c r="AG407" s="410"/>
      <c r="AH407" s="410"/>
      <c r="AI407" s="410"/>
      <c r="AJ407" s="410"/>
      <c r="AK407" s="410"/>
      <c r="AL407" s="410"/>
      <c r="AM407" s="296">
        <f>SUM(Y407:AL407)</f>
        <v>0</v>
      </c>
    </row>
    <row r="408" spans="1:39" ht="15.5" outlineLevel="1">
      <c r="A408" s="528"/>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774">
        <f>Y407</f>
        <v>0</v>
      </c>
      <c r="Z408" s="774">
        <f t="shared" ref="Z408:AB408" si="943">Z407</f>
        <v>0</v>
      </c>
      <c r="AA408" s="774">
        <f t="shared" si="943"/>
        <v>0</v>
      </c>
      <c r="AB408" s="774">
        <f t="shared" si="943"/>
        <v>0</v>
      </c>
      <c r="AC408" s="411">
        <f t="shared" ref="AC408" si="944">AC407</f>
        <v>0</v>
      </c>
      <c r="AD408" s="411">
        <f t="shared" ref="AD408" si="945">AD407</f>
        <v>0</v>
      </c>
      <c r="AE408" s="411">
        <f t="shared" ref="AE408" si="946">AE407</f>
        <v>0</v>
      </c>
      <c r="AF408" s="411">
        <f t="shared" ref="AF408" si="947">AF407</f>
        <v>0</v>
      </c>
      <c r="AG408" s="411">
        <f t="shared" ref="AG408" si="948">AG407</f>
        <v>0</v>
      </c>
      <c r="AH408" s="411">
        <f t="shared" ref="AH408" si="949">AH407</f>
        <v>0</v>
      </c>
      <c r="AI408" s="411">
        <f t="shared" ref="AI408" si="950">AI407</f>
        <v>0</v>
      </c>
      <c r="AJ408" s="411">
        <f t="shared" ref="AJ408" si="951">AJ407</f>
        <v>0</v>
      </c>
      <c r="AK408" s="411">
        <f t="shared" ref="AK408" si="952">AK407</f>
        <v>0</v>
      </c>
      <c r="AL408" s="411">
        <f t="shared" ref="AL408" si="953">AL407</f>
        <v>0</v>
      </c>
      <c r="AM408" s="297"/>
    </row>
    <row r="409" spans="1:39" ht="15.5" outlineLevel="1">
      <c r="A409" s="528"/>
      <c r="B409" s="521"/>
      <c r="C409" s="299"/>
      <c r="D409" s="304"/>
      <c r="E409" s="790"/>
      <c r="F409" s="304"/>
      <c r="G409" s="304"/>
      <c r="H409" s="304"/>
      <c r="I409" s="304"/>
      <c r="J409" s="304"/>
      <c r="K409" s="304"/>
      <c r="L409" s="304"/>
      <c r="M409" s="304"/>
      <c r="N409" s="300"/>
      <c r="O409" s="304"/>
      <c r="P409" s="790"/>
      <c r="Q409" s="304"/>
      <c r="R409" s="304"/>
      <c r="S409" s="304"/>
      <c r="T409" s="304"/>
      <c r="U409" s="304"/>
      <c r="V409" s="304"/>
      <c r="W409" s="304"/>
      <c r="X409" s="304"/>
      <c r="Y409" s="773"/>
      <c r="Z409" s="802"/>
      <c r="AA409" s="802"/>
      <c r="AB409" s="802"/>
      <c r="AC409" s="413"/>
      <c r="AD409" s="413"/>
      <c r="AE409" s="413"/>
      <c r="AF409" s="413"/>
      <c r="AG409" s="413"/>
      <c r="AH409" s="413"/>
      <c r="AI409" s="413"/>
      <c r="AJ409" s="413"/>
      <c r="AK409" s="413"/>
      <c r="AL409" s="413"/>
      <c r="AM409" s="302"/>
    </row>
    <row r="410" spans="1:39" ht="15.5" outlineLevel="1">
      <c r="A410" s="528">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764"/>
      <c r="Z410" s="764"/>
      <c r="AA410" s="764"/>
      <c r="AB410" s="764"/>
      <c r="AC410" s="410"/>
      <c r="AD410" s="410"/>
      <c r="AE410" s="410"/>
      <c r="AF410" s="410"/>
      <c r="AG410" s="410"/>
      <c r="AH410" s="410"/>
      <c r="AI410" s="410"/>
      <c r="AJ410" s="410"/>
      <c r="AK410" s="410"/>
      <c r="AL410" s="410"/>
      <c r="AM410" s="296">
        <f>SUM(Y410:AL410)</f>
        <v>0</v>
      </c>
    </row>
    <row r="411" spans="1:39" ht="15.5" outlineLevel="1">
      <c r="A411" s="528"/>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774">
        <f>Y410</f>
        <v>0</v>
      </c>
      <c r="Z411" s="774">
        <f t="shared" ref="Z411:AB411" si="954">Z410</f>
        <v>0</v>
      </c>
      <c r="AA411" s="774">
        <f t="shared" si="954"/>
        <v>0</v>
      </c>
      <c r="AB411" s="774">
        <f t="shared" si="954"/>
        <v>0</v>
      </c>
      <c r="AC411" s="411">
        <f t="shared" ref="AC411" si="955">AC410</f>
        <v>0</v>
      </c>
      <c r="AD411" s="411">
        <f t="shared" ref="AD411" si="956">AD410</f>
        <v>0</v>
      </c>
      <c r="AE411" s="411">
        <f t="shared" ref="AE411" si="957">AE410</f>
        <v>0</v>
      </c>
      <c r="AF411" s="411">
        <f t="shared" ref="AF411" si="958">AF410</f>
        <v>0</v>
      </c>
      <c r="AG411" s="411">
        <f t="shared" ref="AG411" si="959">AG410</f>
        <v>0</v>
      </c>
      <c r="AH411" s="411">
        <f t="shared" ref="AH411" si="960">AH410</f>
        <v>0</v>
      </c>
      <c r="AI411" s="411">
        <f t="shared" ref="AI411" si="961">AI410</f>
        <v>0</v>
      </c>
      <c r="AJ411" s="411">
        <f t="shared" ref="AJ411" si="962">AJ410</f>
        <v>0</v>
      </c>
      <c r="AK411" s="411">
        <f t="shared" ref="AK411" si="963">AK410</f>
        <v>0</v>
      </c>
      <c r="AL411" s="411">
        <f t="shared" ref="AL411" si="964">AL410</f>
        <v>0</v>
      </c>
      <c r="AM411" s="297"/>
    </row>
    <row r="412" spans="1:39" ht="15.5" outlineLevel="1">
      <c r="A412" s="528"/>
      <c r="B412" s="431"/>
      <c r="C412" s="305"/>
      <c r="D412" s="291"/>
      <c r="E412" s="762"/>
      <c r="F412" s="291"/>
      <c r="G412" s="291"/>
      <c r="H412" s="291"/>
      <c r="I412" s="291"/>
      <c r="J412" s="291"/>
      <c r="K412" s="291"/>
      <c r="L412" s="291"/>
      <c r="M412" s="291"/>
      <c r="N412" s="291"/>
      <c r="O412" s="291"/>
      <c r="P412" s="762"/>
      <c r="Q412" s="291"/>
      <c r="R412" s="291"/>
      <c r="S412" s="291"/>
      <c r="T412" s="291"/>
      <c r="U412" s="291"/>
      <c r="V412" s="291"/>
      <c r="W412" s="291"/>
      <c r="X412" s="291"/>
      <c r="Y412" s="773"/>
      <c r="Z412" s="773"/>
      <c r="AA412" s="773"/>
      <c r="AB412" s="773"/>
      <c r="AC412" s="412"/>
      <c r="AD412" s="412"/>
      <c r="AE412" s="412"/>
      <c r="AF412" s="412"/>
      <c r="AG412" s="412"/>
      <c r="AH412" s="412"/>
      <c r="AI412" s="412"/>
      <c r="AJ412" s="412"/>
      <c r="AK412" s="412"/>
      <c r="AL412" s="412"/>
      <c r="AM412" s="306"/>
    </row>
    <row r="413" spans="1:39" ht="15.5" outlineLevel="1">
      <c r="A413" s="528">
        <v>4</v>
      </c>
      <c r="B413" s="516" t="s">
        <v>673</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764"/>
      <c r="Z413" s="764"/>
      <c r="AA413" s="764"/>
      <c r="AB413" s="764"/>
      <c r="AC413" s="410"/>
      <c r="AD413" s="410"/>
      <c r="AE413" s="410"/>
      <c r="AF413" s="410"/>
      <c r="AG413" s="410"/>
      <c r="AH413" s="410"/>
      <c r="AI413" s="410"/>
      <c r="AJ413" s="410"/>
      <c r="AK413" s="410"/>
      <c r="AL413" s="410"/>
      <c r="AM413" s="296">
        <f>SUM(Y413:AL413)</f>
        <v>0</v>
      </c>
    </row>
    <row r="414" spans="1:39" ht="15.5" outlineLevel="1">
      <c r="A414" s="528"/>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774">
        <f>Y413</f>
        <v>0</v>
      </c>
      <c r="Z414" s="774">
        <f t="shared" ref="Z414:AB414" si="965">Z413</f>
        <v>0</v>
      </c>
      <c r="AA414" s="774">
        <f t="shared" si="965"/>
        <v>0</v>
      </c>
      <c r="AB414" s="774">
        <f t="shared" si="965"/>
        <v>0</v>
      </c>
      <c r="AC414" s="411">
        <f t="shared" ref="AC414" si="966">AC413</f>
        <v>0</v>
      </c>
      <c r="AD414" s="411">
        <f t="shared" ref="AD414" si="967">AD413</f>
        <v>0</v>
      </c>
      <c r="AE414" s="411">
        <f t="shared" ref="AE414" si="968">AE413</f>
        <v>0</v>
      </c>
      <c r="AF414" s="411">
        <f t="shared" ref="AF414" si="969">AF413</f>
        <v>0</v>
      </c>
      <c r="AG414" s="411">
        <f t="shared" ref="AG414" si="970">AG413</f>
        <v>0</v>
      </c>
      <c r="AH414" s="411">
        <f t="shared" ref="AH414" si="971">AH413</f>
        <v>0</v>
      </c>
      <c r="AI414" s="411">
        <f t="shared" ref="AI414" si="972">AI413</f>
        <v>0</v>
      </c>
      <c r="AJ414" s="411">
        <f t="shared" ref="AJ414" si="973">AJ413</f>
        <v>0</v>
      </c>
      <c r="AK414" s="411">
        <f t="shared" ref="AK414" si="974">AK413</f>
        <v>0</v>
      </c>
      <c r="AL414" s="411">
        <f t="shared" ref="AL414" si="975">AL413</f>
        <v>0</v>
      </c>
      <c r="AM414" s="297"/>
    </row>
    <row r="415" spans="1:39" ht="15.5" outlineLevel="1">
      <c r="A415" s="528"/>
      <c r="B415" s="431"/>
      <c r="C415" s="305"/>
      <c r="D415" s="304"/>
      <c r="E415" s="790"/>
      <c r="F415" s="304"/>
      <c r="G415" s="304"/>
      <c r="H415" s="304"/>
      <c r="I415" s="304"/>
      <c r="J415" s="304"/>
      <c r="K415" s="304"/>
      <c r="L415" s="304"/>
      <c r="M415" s="304"/>
      <c r="N415" s="291"/>
      <c r="O415" s="304"/>
      <c r="P415" s="790"/>
      <c r="Q415" s="304"/>
      <c r="R415" s="304"/>
      <c r="S415" s="304"/>
      <c r="T415" s="304"/>
      <c r="U415" s="304"/>
      <c r="V415" s="304"/>
      <c r="W415" s="304"/>
      <c r="X415" s="304"/>
      <c r="Y415" s="773"/>
      <c r="Z415" s="773"/>
      <c r="AA415" s="773"/>
      <c r="AB415" s="773"/>
      <c r="AC415" s="412"/>
      <c r="AD415" s="412"/>
      <c r="AE415" s="412"/>
      <c r="AF415" s="412"/>
      <c r="AG415" s="412"/>
      <c r="AH415" s="412"/>
      <c r="AI415" s="412"/>
      <c r="AJ415" s="412"/>
      <c r="AK415" s="412"/>
      <c r="AL415" s="412"/>
      <c r="AM415" s="306"/>
    </row>
    <row r="416" spans="1:39" ht="31" outlineLevel="1">
      <c r="A416" s="528">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764"/>
      <c r="Z416" s="764"/>
      <c r="AA416" s="764"/>
      <c r="AB416" s="764"/>
      <c r="AC416" s="410"/>
      <c r="AD416" s="410"/>
      <c r="AE416" s="410"/>
      <c r="AF416" s="410"/>
      <c r="AG416" s="410"/>
      <c r="AH416" s="410"/>
      <c r="AI416" s="410"/>
      <c r="AJ416" s="410"/>
      <c r="AK416" s="410"/>
      <c r="AL416" s="410"/>
      <c r="AM416" s="296">
        <f>SUM(Y416:AL416)</f>
        <v>0</v>
      </c>
    </row>
    <row r="417" spans="1:39" ht="15.5" outlineLevel="1">
      <c r="A417" s="528"/>
      <c r="B417" s="431" t="s">
        <v>308</v>
      </c>
      <c r="C417" s="291" t="s">
        <v>163</v>
      </c>
      <c r="D417" s="295"/>
      <c r="E417" s="295" t="s">
        <v>718</v>
      </c>
      <c r="F417" s="295"/>
      <c r="G417" s="295"/>
      <c r="H417" s="295"/>
      <c r="I417" s="295"/>
      <c r="J417" s="295"/>
      <c r="K417" s="295"/>
      <c r="L417" s="295"/>
      <c r="M417" s="295"/>
      <c r="N417" s="468"/>
      <c r="O417" s="295"/>
      <c r="P417" s="295" t="s">
        <v>718</v>
      </c>
      <c r="Q417" s="295"/>
      <c r="R417" s="295"/>
      <c r="S417" s="295"/>
      <c r="T417" s="295"/>
      <c r="U417" s="295"/>
      <c r="V417" s="295"/>
      <c r="W417" s="295"/>
      <c r="X417" s="295"/>
      <c r="Y417" s="774">
        <f>Y416</f>
        <v>0</v>
      </c>
      <c r="Z417" s="774">
        <f t="shared" ref="Z417:AB417" si="976">Z416</f>
        <v>0</v>
      </c>
      <c r="AA417" s="774">
        <f t="shared" si="976"/>
        <v>0</v>
      </c>
      <c r="AB417" s="774">
        <f t="shared" si="976"/>
        <v>0</v>
      </c>
      <c r="AC417" s="411">
        <f t="shared" ref="AC417" si="977">AC416</f>
        <v>0</v>
      </c>
      <c r="AD417" s="411">
        <f t="shared" ref="AD417" si="978">AD416</f>
        <v>0</v>
      </c>
      <c r="AE417" s="411">
        <f t="shared" ref="AE417" si="979">AE416</f>
        <v>0</v>
      </c>
      <c r="AF417" s="411">
        <f t="shared" ref="AF417" si="980">AF416</f>
        <v>0</v>
      </c>
      <c r="AG417" s="411">
        <f t="shared" ref="AG417" si="981">AG416</f>
        <v>0</v>
      </c>
      <c r="AH417" s="411">
        <f t="shared" ref="AH417" si="982">AH416</f>
        <v>0</v>
      </c>
      <c r="AI417" s="411">
        <f t="shared" ref="AI417" si="983">AI416</f>
        <v>0</v>
      </c>
      <c r="AJ417" s="411">
        <f t="shared" ref="AJ417" si="984">AJ416</f>
        <v>0</v>
      </c>
      <c r="AK417" s="411">
        <f t="shared" ref="AK417" si="985">AK416</f>
        <v>0</v>
      </c>
      <c r="AL417" s="411">
        <f t="shared" ref="AL417" si="986">AL416</f>
        <v>0</v>
      </c>
      <c r="AM417" s="297"/>
    </row>
    <row r="418" spans="1:39" ht="15.5" outlineLevel="1">
      <c r="A418" s="528"/>
      <c r="B418" s="431"/>
      <c r="C418" s="291"/>
      <c r="D418" s="291"/>
      <c r="E418" s="762"/>
      <c r="F418" s="291"/>
      <c r="G418" s="291"/>
      <c r="H418" s="291"/>
      <c r="I418" s="291"/>
      <c r="J418" s="291"/>
      <c r="K418" s="291"/>
      <c r="L418" s="291"/>
      <c r="M418" s="291"/>
      <c r="N418" s="291"/>
      <c r="O418" s="291"/>
      <c r="P418" s="762"/>
      <c r="Q418" s="291"/>
      <c r="R418" s="291"/>
      <c r="S418" s="291"/>
      <c r="T418" s="291"/>
      <c r="U418" s="291"/>
      <c r="V418" s="291"/>
      <c r="W418" s="291"/>
      <c r="X418" s="291"/>
      <c r="Y418" s="765"/>
      <c r="Z418" s="766"/>
      <c r="AA418" s="766"/>
      <c r="AB418" s="766"/>
      <c r="AC418" s="423"/>
      <c r="AD418" s="423"/>
      <c r="AE418" s="423"/>
      <c r="AF418" s="423"/>
      <c r="AG418" s="423"/>
      <c r="AH418" s="423"/>
      <c r="AI418" s="423"/>
      <c r="AJ418" s="423"/>
      <c r="AK418" s="423"/>
      <c r="AL418" s="423"/>
      <c r="AM418" s="297"/>
    </row>
    <row r="419" spans="1:39" ht="15.5" outlineLevel="1">
      <c r="A419" s="528"/>
      <c r="B419" s="510" t="s">
        <v>497</v>
      </c>
      <c r="C419" s="289"/>
      <c r="D419" s="289"/>
      <c r="E419" s="782"/>
      <c r="F419" s="289"/>
      <c r="G419" s="289"/>
      <c r="H419" s="289"/>
      <c r="I419" s="289"/>
      <c r="J419" s="289"/>
      <c r="K419" s="289"/>
      <c r="L419" s="289"/>
      <c r="M419" s="289"/>
      <c r="N419" s="290"/>
      <c r="O419" s="289"/>
      <c r="P419" s="782"/>
      <c r="Q419" s="289"/>
      <c r="R419" s="289"/>
      <c r="S419" s="289"/>
      <c r="T419" s="289"/>
      <c r="U419" s="289"/>
      <c r="V419" s="289"/>
      <c r="W419" s="289"/>
      <c r="X419" s="289"/>
      <c r="Y419" s="767"/>
      <c r="Z419" s="767"/>
      <c r="AA419" s="767"/>
      <c r="AB419" s="767"/>
      <c r="AC419" s="414"/>
      <c r="AD419" s="414"/>
      <c r="AE419" s="414"/>
      <c r="AF419" s="414"/>
      <c r="AG419" s="414"/>
      <c r="AH419" s="414"/>
      <c r="AI419" s="414"/>
      <c r="AJ419" s="414"/>
      <c r="AK419" s="414"/>
      <c r="AL419" s="414"/>
      <c r="AM419" s="292"/>
    </row>
    <row r="420" spans="1:39" ht="15.5" outlineLevel="1">
      <c r="A420" s="528">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768"/>
      <c r="Z420" s="764"/>
      <c r="AA420" s="764"/>
      <c r="AB420" s="764"/>
      <c r="AC420" s="410"/>
      <c r="AD420" s="410"/>
      <c r="AE420" s="410"/>
      <c r="AF420" s="415"/>
      <c r="AG420" s="415"/>
      <c r="AH420" s="415"/>
      <c r="AI420" s="415"/>
      <c r="AJ420" s="415"/>
      <c r="AK420" s="415"/>
      <c r="AL420" s="415"/>
      <c r="AM420" s="296">
        <f>SUM(Y420:AL420)</f>
        <v>0</v>
      </c>
    </row>
    <row r="421" spans="1:39" ht="15.5" outlineLevel="1">
      <c r="A421" s="528"/>
      <c r="B421" s="431" t="s">
        <v>308</v>
      </c>
      <c r="C421" s="291" t="s">
        <v>163</v>
      </c>
      <c r="D421" s="295"/>
      <c r="E421" s="295" t="s">
        <v>718</v>
      </c>
      <c r="F421" s="295"/>
      <c r="G421" s="295"/>
      <c r="H421" s="295"/>
      <c r="I421" s="295"/>
      <c r="J421" s="295"/>
      <c r="K421" s="295"/>
      <c r="L421" s="295"/>
      <c r="M421" s="295"/>
      <c r="N421" s="295">
        <f>N420</f>
        <v>12</v>
      </c>
      <c r="O421" s="295"/>
      <c r="P421" s="295" t="s">
        <v>718</v>
      </c>
      <c r="Q421" s="295"/>
      <c r="R421" s="295"/>
      <c r="S421" s="295"/>
      <c r="T421" s="295"/>
      <c r="U421" s="295"/>
      <c r="V421" s="295"/>
      <c r="W421" s="295"/>
      <c r="X421" s="295"/>
      <c r="Y421" s="774">
        <f>Y420</f>
        <v>0</v>
      </c>
      <c r="Z421" s="774">
        <f t="shared" ref="Z421:AB421" si="987">Z420</f>
        <v>0</v>
      </c>
      <c r="AA421" s="774">
        <f t="shared" si="987"/>
        <v>0</v>
      </c>
      <c r="AB421" s="774">
        <f t="shared" si="987"/>
        <v>0</v>
      </c>
      <c r="AC421" s="411">
        <f t="shared" ref="AC421" si="988">AC420</f>
        <v>0</v>
      </c>
      <c r="AD421" s="411">
        <f t="shared" ref="AD421" si="989">AD420</f>
        <v>0</v>
      </c>
      <c r="AE421" s="411">
        <f t="shared" ref="AE421" si="990">AE420</f>
        <v>0</v>
      </c>
      <c r="AF421" s="411">
        <f t="shared" ref="AF421" si="991">AF420</f>
        <v>0</v>
      </c>
      <c r="AG421" s="411">
        <f t="shared" ref="AG421" si="992">AG420</f>
        <v>0</v>
      </c>
      <c r="AH421" s="411">
        <f t="shared" ref="AH421" si="993">AH420</f>
        <v>0</v>
      </c>
      <c r="AI421" s="411">
        <f t="shared" ref="AI421" si="994">AI420</f>
        <v>0</v>
      </c>
      <c r="AJ421" s="411">
        <f t="shared" ref="AJ421" si="995">AJ420</f>
        <v>0</v>
      </c>
      <c r="AK421" s="411">
        <f t="shared" ref="AK421" si="996">AK420</f>
        <v>0</v>
      </c>
      <c r="AL421" s="411">
        <f t="shared" ref="AL421" si="997">AL420</f>
        <v>0</v>
      </c>
      <c r="AM421" s="311"/>
    </row>
    <row r="422" spans="1:39" ht="15.5" outlineLevel="1">
      <c r="A422" s="528"/>
      <c r="B422" s="522"/>
      <c r="C422" s="312"/>
      <c r="D422" s="291"/>
      <c r="E422" s="762"/>
      <c r="F422" s="291"/>
      <c r="G422" s="291"/>
      <c r="H422" s="291"/>
      <c r="I422" s="291"/>
      <c r="J422" s="291"/>
      <c r="K422" s="291"/>
      <c r="L422" s="291"/>
      <c r="M422" s="291"/>
      <c r="N422" s="291"/>
      <c r="O422" s="291"/>
      <c r="P422" s="762"/>
      <c r="Q422" s="291"/>
      <c r="R422" s="291"/>
      <c r="S422" s="291"/>
      <c r="T422" s="291"/>
      <c r="U422" s="291"/>
      <c r="V422" s="291"/>
      <c r="W422" s="291"/>
      <c r="X422" s="291"/>
      <c r="Y422" s="770"/>
      <c r="Z422" s="770"/>
      <c r="AA422" s="770"/>
      <c r="AB422" s="770"/>
      <c r="AC422" s="416"/>
      <c r="AD422" s="416"/>
      <c r="AE422" s="416"/>
      <c r="AF422" s="416"/>
      <c r="AG422" s="416"/>
      <c r="AH422" s="416"/>
      <c r="AI422" s="416"/>
      <c r="AJ422" s="416"/>
      <c r="AK422" s="416"/>
      <c r="AL422" s="416"/>
      <c r="AM422" s="313"/>
    </row>
    <row r="423" spans="1:39" ht="31" outlineLevel="1">
      <c r="A423" s="528">
        <v>7</v>
      </c>
      <c r="B423" s="428" t="s">
        <v>100</v>
      </c>
      <c r="C423" s="291" t="s">
        <v>25</v>
      </c>
      <c r="D423" s="295"/>
      <c r="E423" s="295" t="s">
        <v>718</v>
      </c>
      <c r="F423" s="295"/>
      <c r="G423" s="295"/>
      <c r="H423" s="295"/>
      <c r="I423" s="295"/>
      <c r="J423" s="295"/>
      <c r="K423" s="295"/>
      <c r="L423" s="295"/>
      <c r="M423" s="295"/>
      <c r="N423" s="295">
        <v>12</v>
      </c>
      <c r="O423" s="295"/>
      <c r="P423" s="295" t="s">
        <v>718</v>
      </c>
      <c r="Q423" s="295"/>
      <c r="R423" s="295"/>
      <c r="S423" s="295"/>
      <c r="T423" s="295"/>
      <c r="U423" s="295"/>
      <c r="V423" s="295"/>
      <c r="W423" s="295"/>
      <c r="X423" s="295"/>
      <c r="Y423" s="797"/>
      <c r="Z423" s="797"/>
      <c r="AA423" s="764"/>
      <c r="AB423" s="764"/>
      <c r="AC423" s="410"/>
      <c r="AD423" s="410"/>
      <c r="AE423" s="410"/>
      <c r="AF423" s="415"/>
      <c r="AG423" s="415"/>
      <c r="AH423" s="415"/>
      <c r="AI423" s="415"/>
      <c r="AJ423" s="415"/>
      <c r="AK423" s="415"/>
      <c r="AL423" s="415"/>
      <c r="AM423" s="296">
        <f>SUM(Y423:AL423)</f>
        <v>0</v>
      </c>
    </row>
    <row r="424" spans="1:39" ht="15.5" outlineLevel="1">
      <c r="A424" s="528"/>
      <c r="B424" s="431" t="s">
        <v>308</v>
      </c>
      <c r="C424" s="291" t="s">
        <v>163</v>
      </c>
      <c r="D424" s="295"/>
      <c r="E424" s="295" t="s">
        <v>718</v>
      </c>
      <c r="F424" s="295"/>
      <c r="G424" s="295"/>
      <c r="H424" s="295"/>
      <c r="I424" s="295"/>
      <c r="J424" s="295"/>
      <c r="K424" s="295"/>
      <c r="L424" s="295"/>
      <c r="M424" s="295"/>
      <c r="N424" s="295">
        <f>N423</f>
        <v>12</v>
      </c>
      <c r="O424" s="295"/>
      <c r="P424" s="295" t="s">
        <v>718</v>
      </c>
      <c r="Q424" s="295"/>
      <c r="R424" s="295"/>
      <c r="S424" s="295"/>
      <c r="T424" s="295"/>
      <c r="U424" s="295"/>
      <c r="V424" s="295"/>
      <c r="W424" s="295"/>
      <c r="X424" s="295"/>
      <c r="Y424" s="774">
        <f>Y423</f>
        <v>0</v>
      </c>
      <c r="Z424" s="774">
        <f>Z423</f>
        <v>0</v>
      </c>
      <c r="AA424" s="774">
        <f t="shared" ref="AA424:AB424" si="998">AA423</f>
        <v>0</v>
      </c>
      <c r="AB424" s="774">
        <f t="shared" si="998"/>
        <v>0</v>
      </c>
      <c r="AC424" s="411">
        <f t="shared" ref="AC424" si="999">AC423</f>
        <v>0</v>
      </c>
      <c r="AD424" s="411">
        <f t="shared" ref="AD424" si="1000">AD423</f>
        <v>0</v>
      </c>
      <c r="AE424" s="411">
        <f t="shared" ref="AE424" si="1001">AE423</f>
        <v>0</v>
      </c>
      <c r="AF424" s="411">
        <f t="shared" ref="AF424" si="1002">AF423</f>
        <v>0</v>
      </c>
      <c r="AG424" s="411">
        <f t="shared" ref="AG424" si="1003">AG423</f>
        <v>0</v>
      </c>
      <c r="AH424" s="411">
        <f t="shared" ref="AH424" si="1004">AH423</f>
        <v>0</v>
      </c>
      <c r="AI424" s="411">
        <f t="shared" ref="AI424" si="1005">AI423</f>
        <v>0</v>
      </c>
      <c r="AJ424" s="411">
        <f t="shared" ref="AJ424" si="1006">AJ423</f>
        <v>0</v>
      </c>
      <c r="AK424" s="411">
        <f t="shared" ref="AK424" si="1007">AK423</f>
        <v>0</v>
      </c>
      <c r="AL424" s="411">
        <f t="shared" ref="AL424" si="1008">AL423</f>
        <v>0</v>
      </c>
      <c r="AM424" s="311"/>
    </row>
    <row r="425" spans="1:39" ht="15.5" outlineLevel="1">
      <c r="A425" s="528"/>
      <c r="B425" s="523"/>
      <c r="C425" s="312"/>
      <c r="D425" s="291"/>
      <c r="E425" s="762"/>
      <c r="F425" s="291"/>
      <c r="G425" s="291"/>
      <c r="H425" s="291"/>
      <c r="I425" s="291"/>
      <c r="J425" s="291"/>
      <c r="K425" s="291"/>
      <c r="L425" s="291"/>
      <c r="M425" s="291"/>
      <c r="N425" s="291"/>
      <c r="O425" s="291"/>
      <c r="P425" s="762"/>
      <c r="Q425" s="291"/>
      <c r="R425" s="291"/>
      <c r="S425" s="291"/>
      <c r="T425" s="291"/>
      <c r="U425" s="291"/>
      <c r="V425" s="291"/>
      <c r="W425" s="291"/>
      <c r="X425" s="291"/>
      <c r="Y425" s="770"/>
      <c r="Z425" s="771"/>
      <c r="AA425" s="770"/>
      <c r="AB425" s="770"/>
      <c r="AC425" s="416"/>
      <c r="AD425" s="416"/>
      <c r="AE425" s="416"/>
      <c r="AF425" s="416"/>
      <c r="AG425" s="416"/>
      <c r="AH425" s="416"/>
      <c r="AI425" s="416"/>
      <c r="AJ425" s="416"/>
      <c r="AK425" s="416"/>
      <c r="AL425" s="416"/>
      <c r="AM425" s="313"/>
    </row>
    <row r="426" spans="1:39" ht="31" outlineLevel="1">
      <c r="A426" s="528">
        <v>8</v>
      </c>
      <c r="B426" s="428" t="s">
        <v>101</v>
      </c>
      <c r="C426" s="291" t="s">
        <v>25</v>
      </c>
      <c r="D426" s="295"/>
      <c r="E426" s="295" t="s">
        <v>718</v>
      </c>
      <c r="F426" s="295"/>
      <c r="G426" s="295"/>
      <c r="H426" s="295"/>
      <c r="I426" s="295"/>
      <c r="J426" s="295"/>
      <c r="K426" s="295"/>
      <c r="L426" s="295"/>
      <c r="M426" s="295"/>
      <c r="N426" s="295">
        <v>12</v>
      </c>
      <c r="O426" s="295"/>
      <c r="P426" s="295" t="s">
        <v>718</v>
      </c>
      <c r="Q426" s="295"/>
      <c r="R426" s="295"/>
      <c r="S426" s="295"/>
      <c r="T426" s="295"/>
      <c r="U426" s="295"/>
      <c r="V426" s="295"/>
      <c r="W426" s="295"/>
      <c r="X426" s="295"/>
      <c r="Y426" s="768"/>
      <c r="Z426" s="797"/>
      <c r="AA426" s="764"/>
      <c r="AB426" s="764"/>
      <c r="AC426" s="410"/>
      <c r="AD426" s="410"/>
      <c r="AE426" s="410"/>
      <c r="AF426" s="415"/>
      <c r="AG426" s="415"/>
      <c r="AH426" s="415"/>
      <c r="AI426" s="415"/>
      <c r="AJ426" s="415"/>
      <c r="AK426" s="415"/>
      <c r="AL426" s="415"/>
      <c r="AM426" s="296">
        <f>SUM(Y426:AL426)</f>
        <v>0</v>
      </c>
    </row>
    <row r="427" spans="1:39" ht="15.5" outlineLevel="1">
      <c r="A427" s="528"/>
      <c r="B427" s="431" t="s">
        <v>308</v>
      </c>
      <c r="C427" s="291" t="s">
        <v>163</v>
      </c>
      <c r="D427" s="295"/>
      <c r="E427" s="295" t="s">
        <v>718</v>
      </c>
      <c r="F427" s="295"/>
      <c r="G427" s="295"/>
      <c r="H427" s="295"/>
      <c r="I427" s="295"/>
      <c r="J427" s="295"/>
      <c r="K427" s="295"/>
      <c r="L427" s="295"/>
      <c r="M427" s="295"/>
      <c r="N427" s="295">
        <f>N426</f>
        <v>12</v>
      </c>
      <c r="O427" s="295"/>
      <c r="P427" s="295" t="s">
        <v>718</v>
      </c>
      <c r="Q427" s="295"/>
      <c r="R427" s="295"/>
      <c r="S427" s="295"/>
      <c r="T427" s="295"/>
      <c r="U427" s="295"/>
      <c r="V427" s="295"/>
      <c r="W427" s="295"/>
      <c r="X427" s="295"/>
      <c r="Y427" s="774">
        <f>Y426</f>
        <v>0</v>
      </c>
      <c r="Z427" s="774">
        <f t="shared" ref="Z427:AB427" si="1009">Z426</f>
        <v>0</v>
      </c>
      <c r="AA427" s="774">
        <f t="shared" si="1009"/>
        <v>0</v>
      </c>
      <c r="AB427" s="774">
        <f t="shared" si="1009"/>
        <v>0</v>
      </c>
      <c r="AC427" s="411">
        <f t="shared" ref="AC427" si="1010">AC426</f>
        <v>0</v>
      </c>
      <c r="AD427" s="411">
        <f t="shared" ref="AD427" si="1011">AD426</f>
        <v>0</v>
      </c>
      <c r="AE427" s="411">
        <f t="shared" ref="AE427" si="1012">AE426</f>
        <v>0</v>
      </c>
      <c r="AF427" s="411">
        <f t="shared" ref="AF427" si="1013">AF426</f>
        <v>0</v>
      </c>
      <c r="AG427" s="411">
        <f t="shared" ref="AG427" si="1014">AG426</f>
        <v>0</v>
      </c>
      <c r="AH427" s="411">
        <f t="shared" ref="AH427" si="1015">AH426</f>
        <v>0</v>
      </c>
      <c r="AI427" s="411">
        <f t="shared" ref="AI427" si="1016">AI426</f>
        <v>0</v>
      </c>
      <c r="AJ427" s="411">
        <f t="shared" ref="AJ427" si="1017">AJ426</f>
        <v>0</v>
      </c>
      <c r="AK427" s="411">
        <f t="shared" ref="AK427" si="1018">AK426</f>
        <v>0</v>
      </c>
      <c r="AL427" s="411">
        <f t="shared" ref="AL427" si="1019">AL426</f>
        <v>0</v>
      </c>
      <c r="AM427" s="311"/>
    </row>
    <row r="428" spans="1:39" ht="15.5" outlineLevel="1">
      <c r="A428" s="528"/>
      <c r="B428" s="523"/>
      <c r="C428" s="312"/>
      <c r="D428" s="316"/>
      <c r="E428" s="798"/>
      <c r="F428" s="316"/>
      <c r="G428" s="316"/>
      <c r="H428" s="316"/>
      <c r="I428" s="316"/>
      <c r="J428" s="316"/>
      <c r="K428" s="316"/>
      <c r="L428" s="316"/>
      <c r="M428" s="316"/>
      <c r="N428" s="291"/>
      <c r="O428" s="316"/>
      <c r="P428" s="798"/>
      <c r="Q428" s="316"/>
      <c r="R428" s="316"/>
      <c r="S428" s="316"/>
      <c r="T428" s="316"/>
      <c r="U428" s="316"/>
      <c r="V428" s="316"/>
      <c r="W428" s="316"/>
      <c r="X428" s="316"/>
      <c r="Y428" s="770"/>
      <c r="Z428" s="771"/>
      <c r="AA428" s="770"/>
      <c r="AB428" s="770"/>
      <c r="AC428" s="416"/>
      <c r="AD428" s="416"/>
      <c r="AE428" s="416"/>
      <c r="AF428" s="416"/>
      <c r="AG428" s="416"/>
      <c r="AH428" s="416"/>
      <c r="AI428" s="416"/>
      <c r="AJ428" s="416"/>
      <c r="AK428" s="416"/>
      <c r="AL428" s="416"/>
      <c r="AM428" s="313"/>
    </row>
    <row r="429" spans="1:39" ht="31" outlineLevel="1">
      <c r="A429" s="528">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768"/>
      <c r="Z429" s="764"/>
      <c r="AA429" s="764"/>
      <c r="AB429" s="764"/>
      <c r="AC429" s="410"/>
      <c r="AD429" s="410"/>
      <c r="AE429" s="410"/>
      <c r="AF429" s="415"/>
      <c r="AG429" s="415"/>
      <c r="AH429" s="415"/>
      <c r="AI429" s="415"/>
      <c r="AJ429" s="415"/>
      <c r="AK429" s="415"/>
      <c r="AL429" s="415"/>
      <c r="AM429" s="296">
        <f>SUM(Y429:AL429)</f>
        <v>0</v>
      </c>
    </row>
    <row r="430" spans="1:39" ht="15.5" outlineLevel="1">
      <c r="A430" s="528"/>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774">
        <f>Y429</f>
        <v>0</v>
      </c>
      <c r="Z430" s="774">
        <f t="shared" ref="Z430:AB430" si="1020">Z429</f>
        <v>0</v>
      </c>
      <c r="AA430" s="774">
        <f t="shared" si="1020"/>
        <v>0</v>
      </c>
      <c r="AB430" s="774">
        <f t="shared" si="1020"/>
        <v>0</v>
      </c>
      <c r="AC430" s="411">
        <f t="shared" ref="AC430" si="1021">AC429</f>
        <v>0</v>
      </c>
      <c r="AD430" s="411">
        <f t="shared" ref="AD430" si="1022">AD429</f>
        <v>0</v>
      </c>
      <c r="AE430" s="411">
        <f t="shared" ref="AE430" si="1023">AE429</f>
        <v>0</v>
      </c>
      <c r="AF430" s="411">
        <f t="shared" ref="AF430" si="1024">AF429</f>
        <v>0</v>
      </c>
      <c r="AG430" s="411">
        <f t="shared" ref="AG430" si="1025">AG429</f>
        <v>0</v>
      </c>
      <c r="AH430" s="411">
        <f t="shared" ref="AH430" si="1026">AH429</f>
        <v>0</v>
      </c>
      <c r="AI430" s="411">
        <f t="shared" ref="AI430" si="1027">AI429</f>
        <v>0</v>
      </c>
      <c r="AJ430" s="411">
        <f t="shared" ref="AJ430" si="1028">AJ429</f>
        <v>0</v>
      </c>
      <c r="AK430" s="411">
        <f t="shared" ref="AK430" si="1029">AK429</f>
        <v>0</v>
      </c>
      <c r="AL430" s="411">
        <f t="shared" ref="AL430" si="1030">AL429</f>
        <v>0</v>
      </c>
      <c r="AM430" s="311"/>
    </row>
    <row r="431" spans="1:39" ht="15.5" outlineLevel="1">
      <c r="A431" s="528"/>
      <c r="B431" s="523"/>
      <c r="C431" s="312"/>
      <c r="D431" s="316"/>
      <c r="E431" s="798"/>
      <c r="F431" s="316"/>
      <c r="G431" s="316"/>
      <c r="H431" s="316"/>
      <c r="I431" s="316"/>
      <c r="J431" s="316"/>
      <c r="K431" s="316"/>
      <c r="L431" s="316"/>
      <c r="M431" s="316"/>
      <c r="N431" s="291"/>
      <c r="O431" s="316"/>
      <c r="P431" s="798"/>
      <c r="Q431" s="316"/>
      <c r="R431" s="316"/>
      <c r="S431" s="316"/>
      <c r="T431" s="316"/>
      <c r="U431" s="316"/>
      <c r="V431" s="316"/>
      <c r="W431" s="316"/>
      <c r="X431" s="316"/>
      <c r="Y431" s="770"/>
      <c r="Z431" s="770"/>
      <c r="AA431" s="770"/>
      <c r="AB431" s="770"/>
      <c r="AC431" s="416"/>
      <c r="AD431" s="416"/>
      <c r="AE431" s="416"/>
      <c r="AF431" s="416"/>
      <c r="AG431" s="416"/>
      <c r="AH431" s="416"/>
      <c r="AI431" s="416"/>
      <c r="AJ431" s="416"/>
      <c r="AK431" s="416"/>
      <c r="AL431" s="416"/>
      <c r="AM431" s="313"/>
    </row>
    <row r="432" spans="1:39" ht="31" outlineLevel="1">
      <c r="A432" s="528">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768"/>
      <c r="Z432" s="764"/>
      <c r="AA432" s="764"/>
      <c r="AB432" s="764"/>
      <c r="AC432" s="410"/>
      <c r="AD432" s="410"/>
      <c r="AE432" s="410"/>
      <c r="AF432" s="415"/>
      <c r="AG432" s="415"/>
      <c r="AH432" s="415"/>
      <c r="AI432" s="415"/>
      <c r="AJ432" s="415"/>
      <c r="AK432" s="415"/>
      <c r="AL432" s="415"/>
      <c r="AM432" s="296">
        <f>SUM(Y432:AL432)</f>
        <v>0</v>
      </c>
    </row>
    <row r="433" spans="1:40" ht="15.5" outlineLevel="1">
      <c r="A433" s="528"/>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774">
        <f>Y432</f>
        <v>0</v>
      </c>
      <c r="Z433" s="774">
        <f t="shared" ref="Z433:AB433" si="1031">Z432</f>
        <v>0</v>
      </c>
      <c r="AA433" s="774">
        <f t="shared" si="1031"/>
        <v>0</v>
      </c>
      <c r="AB433" s="774">
        <f t="shared" si="1031"/>
        <v>0</v>
      </c>
      <c r="AC433" s="411">
        <f t="shared" ref="AC433" si="1032">AC432</f>
        <v>0</v>
      </c>
      <c r="AD433" s="411">
        <f t="shared" ref="AD433" si="1033">AD432</f>
        <v>0</v>
      </c>
      <c r="AE433" s="411">
        <f t="shared" ref="AE433" si="1034">AE432</f>
        <v>0</v>
      </c>
      <c r="AF433" s="411">
        <f t="shared" ref="AF433" si="1035">AF432</f>
        <v>0</v>
      </c>
      <c r="AG433" s="411">
        <f t="shared" ref="AG433" si="1036">AG432</f>
        <v>0</v>
      </c>
      <c r="AH433" s="411">
        <f t="shared" ref="AH433" si="1037">AH432</f>
        <v>0</v>
      </c>
      <c r="AI433" s="411">
        <f t="shared" ref="AI433" si="1038">AI432</f>
        <v>0</v>
      </c>
      <c r="AJ433" s="411">
        <f t="shared" ref="AJ433" si="1039">AJ432</f>
        <v>0</v>
      </c>
      <c r="AK433" s="411">
        <f t="shared" ref="AK433" si="1040">AK432</f>
        <v>0</v>
      </c>
      <c r="AL433" s="411">
        <f t="shared" ref="AL433" si="1041">AL432</f>
        <v>0</v>
      </c>
      <c r="AM433" s="311"/>
    </row>
    <row r="434" spans="1:40" ht="15.5" outlineLevel="1">
      <c r="A434" s="528"/>
      <c r="B434" s="523"/>
      <c r="C434" s="312"/>
      <c r="D434" s="316"/>
      <c r="E434" s="798"/>
      <c r="F434" s="316"/>
      <c r="G434" s="316"/>
      <c r="H434" s="316"/>
      <c r="I434" s="316"/>
      <c r="J434" s="316"/>
      <c r="K434" s="316"/>
      <c r="L434" s="316"/>
      <c r="M434" s="316"/>
      <c r="N434" s="291"/>
      <c r="O434" s="316"/>
      <c r="P434" s="798"/>
      <c r="Q434" s="316"/>
      <c r="R434" s="316"/>
      <c r="S434" s="316"/>
      <c r="T434" s="316"/>
      <c r="U434" s="316"/>
      <c r="V434" s="316"/>
      <c r="W434" s="316"/>
      <c r="X434" s="316"/>
      <c r="Y434" s="770"/>
      <c r="Z434" s="771"/>
      <c r="AA434" s="770"/>
      <c r="AB434" s="770"/>
      <c r="AC434" s="416"/>
      <c r="AD434" s="416"/>
      <c r="AE434" s="416"/>
      <c r="AF434" s="416"/>
      <c r="AG434" s="416"/>
      <c r="AH434" s="416"/>
      <c r="AI434" s="416"/>
      <c r="AJ434" s="416"/>
      <c r="AK434" s="416"/>
      <c r="AL434" s="416"/>
      <c r="AM434" s="313"/>
    </row>
    <row r="435" spans="1:40" ht="15.5" outlineLevel="1">
      <c r="A435" s="528"/>
      <c r="B435" s="500" t="s">
        <v>10</v>
      </c>
      <c r="C435" s="289"/>
      <c r="D435" s="289"/>
      <c r="E435" s="782"/>
      <c r="F435" s="289"/>
      <c r="G435" s="289"/>
      <c r="H435" s="289"/>
      <c r="I435" s="289"/>
      <c r="J435" s="289"/>
      <c r="K435" s="289"/>
      <c r="L435" s="289"/>
      <c r="M435" s="289"/>
      <c r="N435" s="290"/>
      <c r="O435" s="289"/>
      <c r="P435" s="782"/>
      <c r="Q435" s="289"/>
      <c r="R435" s="289"/>
      <c r="S435" s="289"/>
      <c r="T435" s="289"/>
      <c r="U435" s="289"/>
      <c r="V435" s="289"/>
      <c r="W435" s="289"/>
      <c r="X435" s="289"/>
      <c r="Y435" s="767"/>
      <c r="Z435" s="767"/>
      <c r="AA435" s="767"/>
      <c r="AB435" s="767"/>
      <c r="AC435" s="414"/>
      <c r="AD435" s="414"/>
      <c r="AE435" s="414"/>
      <c r="AF435" s="414"/>
      <c r="AG435" s="414"/>
      <c r="AH435" s="414"/>
      <c r="AI435" s="414"/>
      <c r="AJ435" s="414"/>
      <c r="AK435" s="414"/>
      <c r="AL435" s="414"/>
      <c r="AM435" s="292"/>
    </row>
    <row r="436" spans="1:40" ht="31" outlineLevel="1">
      <c r="A436" s="528">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772"/>
      <c r="Z436" s="764"/>
      <c r="AA436" s="764"/>
      <c r="AB436" s="764"/>
      <c r="AC436" s="410"/>
      <c r="AD436" s="410"/>
      <c r="AE436" s="410"/>
      <c r="AF436" s="415"/>
      <c r="AG436" s="415"/>
      <c r="AH436" s="415"/>
      <c r="AI436" s="415"/>
      <c r="AJ436" s="415"/>
      <c r="AK436" s="415"/>
      <c r="AL436" s="415"/>
      <c r="AM436" s="296">
        <f>SUM(Y436:AL436)</f>
        <v>0</v>
      </c>
    </row>
    <row r="437" spans="1:40" ht="15.5" outlineLevel="1">
      <c r="A437" s="528"/>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774">
        <f>Y436</f>
        <v>0</v>
      </c>
      <c r="Z437" s="774">
        <f t="shared" ref="Z437:AB437" si="1042">Z436</f>
        <v>0</v>
      </c>
      <c r="AA437" s="774">
        <f t="shared" si="1042"/>
        <v>0</v>
      </c>
      <c r="AB437" s="774">
        <f t="shared" si="1042"/>
        <v>0</v>
      </c>
      <c r="AC437" s="411">
        <f t="shared" ref="AC437" si="1043">AC436</f>
        <v>0</v>
      </c>
      <c r="AD437" s="411">
        <f t="shared" ref="AD437" si="1044">AD436</f>
        <v>0</v>
      </c>
      <c r="AE437" s="411">
        <f t="shared" ref="AE437" si="1045">AE436</f>
        <v>0</v>
      </c>
      <c r="AF437" s="411">
        <f t="shared" ref="AF437" si="1046">AF436</f>
        <v>0</v>
      </c>
      <c r="AG437" s="411">
        <f t="shared" ref="AG437" si="1047">AG436</f>
        <v>0</v>
      </c>
      <c r="AH437" s="411">
        <f t="shared" ref="AH437" si="1048">AH436</f>
        <v>0</v>
      </c>
      <c r="AI437" s="411">
        <f t="shared" ref="AI437" si="1049">AI436</f>
        <v>0</v>
      </c>
      <c r="AJ437" s="411">
        <f t="shared" ref="AJ437" si="1050">AJ436</f>
        <v>0</v>
      </c>
      <c r="AK437" s="411">
        <f t="shared" ref="AK437" si="1051">AK436</f>
        <v>0</v>
      </c>
      <c r="AL437" s="411">
        <f t="shared" ref="AL437" si="1052">AL436</f>
        <v>0</v>
      </c>
      <c r="AM437" s="297"/>
    </row>
    <row r="438" spans="1:40" ht="15.5" outlineLevel="1">
      <c r="A438" s="528"/>
      <c r="B438" s="524"/>
      <c r="C438" s="305"/>
      <c r="D438" s="291"/>
      <c r="E438" s="762"/>
      <c r="F438" s="291"/>
      <c r="G438" s="291"/>
      <c r="H438" s="291"/>
      <c r="I438" s="291"/>
      <c r="J438" s="291"/>
      <c r="K438" s="291"/>
      <c r="L438" s="291"/>
      <c r="M438" s="291"/>
      <c r="N438" s="291"/>
      <c r="O438" s="291"/>
      <c r="P438" s="762"/>
      <c r="Q438" s="291"/>
      <c r="R438" s="291"/>
      <c r="S438" s="291"/>
      <c r="T438" s="291"/>
      <c r="U438" s="291"/>
      <c r="V438" s="291"/>
      <c r="W438" s="291"/>
      <c r="X438" s="291"/>
      <c r="Y438" s="773"/>
      <c r="Z438" s="766"/>
      <c r="AA438" s="766"/>
      <c r="AB438" s="766"/>
      <c r="AC438" s="421"/>
      <c r="AD438" s="421"/>
      <c r="AE438" s="421"/>
      <c r="AF438" s="421"/>
      <c r="AG438" s="421"/>
      <c r="AH438" s="421"/>
      <c r="AI438" s="421"/>
      <c r="AJ438" s="421"/>
      <c r="AK438" s="421"/>
      <c r="AL438" s="421"/>
      <c r="AM438" s="306"/>
    </row>
    <row r="439" spans="1:40" ht="31" outlineLevel="1">
      <c r="A439" s="528">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764"/>
      <c r="Z439" s="764"/>
      <c r="AA439" s="764"/>
      <c r="AB439" s="764"/>
      <c r="AC439" s="410"/>
      <c r="AD439" s="410"/>
      <c r="AE439" s="410"/>
      <c r="AF439" s="415"/>
      <c r="AG439" s="415"/>
      <c r="AH439" s="415"/>
      <c r="AI439" s="415"/>
      <c r="AJ439" s="415"/>
      <c r="AK439" s="415"/>
      <c r="AL439" s="415"/>
      <c r="AM439" s="296">
        <f>SUM(Y439:AL439)</f>
        <v>0</v>
      </c>
    </row>
    <row r="440" spans="1:40" ht="15.5" outlineLevel="1">
      <c r="A440" s="528"/>
      <c r="B440" s="431" t="s">
        <v>308</v>
      </c>
      <c r="C440" s="291" t="s">
        <v>163</v>
      </c>
      <c r="D440" s="295"/>
      <c r="E440" s="295" t="s">
        <v>718</v>
      </c>
      <c r="F440" s="295"/>
      <c r="G440" s="295"/>
      <c r="H440" s="295"/>
      <c r="I440" s="295"/>
      <c r="J440" s="295"/>
      <c r="K440" s="295"/>
      <c r="L440" s="295"/>
      <c r="M440" s="295"/>
      <c r="N440" s="295">
        <f>N439</f>
        <v>12</v>
      </c>
      <c r="O440" s="295"/>
      <c r="P440" s="295"/>
      <c r="Q440" s="295"/>
      <c r="R440" s="295"/>
      <c r="S440" s="295"/>
      <c r="T440" s="295"/>
      <c r="U440" s="295"/>
      <c r="V440" s="295"/>
      <c r="W440" s="295"/>
      <c r="X440" s="295"/>
      <c r="Y440" s="774">
        <f>Y439</f>
        <v>0</v>
      </c>
      <c r="Z440" s="774">
        <f t="shared" ref="Z440:AB440" si="1053">Z439</f>
        <v>0</v>
      </c>
      <c r="AA440" s="774">
        <f t="shared" si="1053"/>
        <v>0</v>
      </c>
      <c r="AB440" s="774">
        <f t="shared" si="1053"/>
        <v>0</v>
      </c>
      <c r="AC440" s="411">
        <f t="shared" ref="AC440" si="1054">AC439</f>
        <v>0</v>
      </c>
      <c r="AD440" s="411">
        <f t="shared" ref="AD440" si="1055">AD439</f>
        <v>0</v>
      </c>
      <c r="AE440" s="411">
        <f t="shared" ref="AE440" si="1056">AE439</f>
        <v>0</v>
      </c>
      <c r="AF440" s="411">
        <f t="shared" ref="AF440" si="1057">AF439</f>
        <v>0</v>
      </c>
      <c r="AG440" s="411">
        <f t="shared" ref="AG440" si="1058">AG439</f>
        <v>0</v>
      </c>
      <c r="AH440" s="411">
        <f t="shared" ref="AH440" si="1059">AH439</f>
        <v>0</v>
      </c>
      <c r="AI440" s="411">
        <f t="shared" ref="AI440" si="1060">AI439</f>
        <v>0</v>
      </c>
      <c r="AJ440" s="411">
        <f t="shared" ref="AJ440" si="1061">AJ439</f>
        <v>0</v>
      </c>
      <c r="AK440" s="411">
        <f t="shared" ref="AK440" si="1062">AK439</f>
        <v>0</v>
      </c>
      <c r="AL440" s="411">
        <f t="shared" ref="AL440" si="1063">AL439</f>
        <v>0</v>
      </c>
      <c r="AM440" s="297"/>
    </row>
    <row r="441" spans="1:40" ht="15.5" outlineLevel="1">
      <c r="A441" s="528"/>
      <c r="B441" s="524"/>
      <c r="C441" s="305"/>
      <c r="D441" s="291"/>
      <c r="E441" s="762"/>
      <c r="F441" s="291"/>
      <c r="G441" s="291"/>
      <c r="H441" s="291"/>
      <c r="I441" s="291"/>
      <c r="J441" s="291"/>
      <c r="K441" s="291"/>
      <c r="L441" s="291"/>
      <c r="M441" s="291"/>
      <c r="N441" s="291"/>
      <c r="O441" s="291"/>
      <c r="P441" s="762"/>
      <c r="Q441" s="291"/>
      <c r="R441" s="291"/>
      <c r="S441" s="291"/>
      <c r="T441" s="291"/>
      <c r="U441" s="291"/>
      <c r="V441" s="291"/>
      <c r="W441" s="291"/>
      <c r="X441" s="291"/>
      <c r="Y441" s="765"/>
      <c r="Z441" s="765"/>
      <c r="AA441" s="773"/>
      <c r="AB441" s="773"/>
      <c r="AC441" s="412"/>
      <c r="AD441" s="412"/>
      <c r="AE441" s="412"/>
      <c r="AF441" s="412"/>
      <c r="AG441" s="412"/>
      <c r="AH441" s="412"/>
      <c r="AI441" s="412"/>
      <c r="AJ441" s="412"/>
      <c r="AK441" s="412"/>
      <c r="AL441" s="412"/>
      <c r="AM441" s="306"/>
    </row>
    <row r="442" spans="1:40" ht="31" outlineLevel="1">
      <c r="A442" s="528">
        <v>13</v>
      </c>
      <c r="B442" s="428" t="s">
        <v>106</v>
      </c>
      <c r="C442" s="291" t="s">
        <v>25</v>
      </c>
      <c r="D442" s="295"/>
      <c r="E442" s="295">
        <v>8841</v>
      </c>
      <c r="F442" s="295"/>
      <c r="G442" s="295"/>
      <c r="H442" s="295"/>
      <c r="I442" s="295"/>
      <c r="J442" s="295"/>
      <c r="K442" s="295"/>
      <c r="L442" s="295"/>
      <c r="M442" s="295"/>
      <c r="N442" s="295">
        <v>12</v>
      </c>
      <c r="O442" s="295"/>
      <c r="P442" s="295"/>
      <c r="Q442" s="295"/>
      <c r="R442" s="295"/>
      <c r="S442" s="295"/>
      <c r="T442" s="295"/>
      <c r="U442" s="295"/>
      <c r="V442" s="295"/>
      <c r="W442" s="295"/>
      <c r="X442" s="295"/>
      <c r="Y442" s="764"/>
      <c r="Z442" s="764"/>
      <c r="AA442" s="764">
        <v>1</v>
      </c>
      <c r="AB442" s="764"/>
      <c r="AC442" s="410"/>
      <c r="AD442" s="410"/>
      <c r="AE442" s="410"/>
      <c r="AF442" s="415"/>
      <c r="AG442" s="415"/>
      <c r="AH442" s="415"/>
      <c r="AI442" s="415"/>
      <c r="AJ442" s="415"/>
      <c r="AK442" s="415"/>
      <c r="AL442" s="415"/>
      <c r="AM442" s="296">
        <f>SUM(Y442:AL442)</f>
        <v>1</v>
      </c>
    </row>
    <row r="443" spans="1:40" ht="15.5" outlineLevel="1">
      <c r="A443" s="528"/>
      <c r="B443" s="431" t="s">
        <v>308</v>
      </c>
      <c r="C443" s="291" t="s">
        <v>163</v>
      </c>
      <c r="D443" s="295"/>
      <c r="E443" s="295">
        <v>631244.08459999994</v>
      </c>
      <c r="F443" s="295"/>
      <c r="G443" s="295"/>
      <c r="H443" s="295"/>
      <c r="I443" s="295"/>
      <c r="J443" s="295"/>
      <c r="K443" s="295"/>
      <c r="L443" s="295"/>
      <c r="M443" s="295"/>
      <c r="N443" s="295">
        <f>N442</f>
        <v>12</v>
      </c>
      <c r="O443" s="295"/>
      <c r="P443" s="295">
        <v>132</v>
      </c>
      <c r="Q443" s="295"/>
      <c r="R443" s="295"/>
      <c r="S443" s="295"/>
      <c r="T443" s="295"/>
      <c r="U443" s="295"/>
      <c r="V443" s="295"/>
      <c r="W443" s="295"/>
      <c r="X443" s="295"/>
      <c r="Y443" s="774">
        <f>Y442</f>
        <v>0</v>
      </c>
      <c r="Z443" s="774">
        <f t="shared" ref="Z443:AB443" si="1064">Z442</f>
        <v>0</v>
      </c>
      <c r="AA443" s="774">
        <f t="shared" si="1064"/>
        <v>1</v>
      </c>
      <c r="AB443" s="774">
        <f t="shared" si="1064"/>
        <v>0</v>
      </c>
      <c r="AC443" s="411">
        <f t="shared" ref="AC443" si="1065">AC442</f>
        <v>0</v>
      </c>
      <c r="AD443" s="411">
        <f t="shared" ref="AD443" si="1066">AD442</f>
        <v>0</v>
      </c>
      <c r="AE443" s="411">
        <f t="shared" ref="AE443" si="1067">AE442</f>
        <v>0</v>
      </c>
      <c r="AF443" s="411">
        <f t="shared" ref="AF443" si="1068">AF442</f>
        <v>0</v>
      </c>
      <c r="AG443" s="411">
        <f t="shared" ref="AG443" si="1069">AG442</f>
        <v>0</v>
      </c>
      <c r="AH443" s="411">
        <f t="shared" ref="AH443" si="1070">AH442</f>
        <v>0</v>
      </c>
      <c r="AI443" s="411">
        <f t="shared" ref="AI443" si="1071">AI442</f>
        <v>0</v>
      </c>
      <c r="AJ443" s="411">
        <f t="shared" ref="AJ443" si="1072">AJ442</f>
        <v>0</v>
      </c>
      <c r="AK443" s="411">
        <f t="shared" ref="AK443" si="1073">AK442</f>
        <v>0</v>
      </c>
      <c r="AL443" s="411">
        <f t="shared" ref="AL443" si="1074">AL442</f>
        <v>0</v>
      </c>
      <c r="AM443" s="306"/>
    </row>
    <row r="444" spans="1:40" ht="15.5" outlineLevel="1">
      <c r="A444" s="528"/>
      <c r="B444" s="524"/>
      <c r="C444" s="305"/>
      <c r="D444" s="291"/>
      <c r="E444" s="762"/>
      <c r="F444" s="291"/>
      <c r="G444" s="291"/>
      <c r="H444" s="291"/>
      <c r="I444" s="291"/>
      <c r="J444" s="291"/>
      <c r="K444" s="291"/>
      <c r="L444" s="291"/>
      <c r="M444" s="291"/>
      <c r="N444" s="291"/>
      <c r="O444" s="291"/>
      <c r="P444" s="762"/>
      <c r="Q444" s="291"/>
      <c r="R444" s="291"/>
      <c r="S444" s="291"/>
      <c r="T444" s="291"/>
      <c r="U444" s="291"/>
      <c r="V444" s="291"/>
      <c r="W444" s="291"/>
      <c r="X444" s="291"/>
      <c r="Y444" s="773"/>
      <c r="Z444" s="773"/>
      <c r="AA444" s="773"/>
      <c r="AB444" s="773"/>
      <c r="AC444" s="412"/>
      <c r="AD444" s="412"/>
      <c r="AE444" s="412"/>
      <c r="AF444" s="412"/>
      <c r="AG444" s="412"/>
      <c r="AH444" s="412"/>
      <c r="AI444" s="412"/>
      <c r="AJ444" s="412"/>
      <c r="AK444" s="412"/>
      <c r="AL444" s="412"/>
      <c r="AM444" s="306"/>
    </row>
    <row r="445" spans="1:40" ht="15.5" outlineLevel="1">
      <c r="A445" s="528"/>
      <c r="B445" s="500" t="s">
        <v>107</v>
      </c>
      <c r="C445" s="289"/>
      <c r="D445" s="290"/>
      <c r="E445" s="783"/>
      <c r="F445" s="290"/>
      <c r="G445" s="290"/>
      <c r="H445" s="290"/>
      <c r="I445" s="290"/>
      <c r="J445" s="290"/>
      <c r="K445" s="290"/>
      <c r="L445" s="290"/>
      <c r="M445" s="290"/>
      <c r="N445" s="290"/>
      <c r="O445" s="290"/>
      <c r="P445" s="782"/>
      <c r="Q445" s="289"/>
      <c r="R445" s="289"/>
      <c r="S445" s="289"/>
      <c r="T445" s="289"/>
      <c r="U445" s="289"/>
      <c r="V445" s="289"/>
      <c r="W445" s="289"/>
      <c r="X445" s="289"/>
      <c r="Y445" s="767"/>
      <c r="Z445" s="767"/>
      <c r="AA445" s="767"/>
      <c r="AB445" s="767"/>
      <c r="AC445" s="414"/>
      <c r="AD445" s="414"/>
      <c r="AE445" s="414"/>
      <c r="AF445" s="414"/>
      <c r="AG445" s="414"/>
      <c r="AH445" s="414"/>
      <c r="AI445" s="414"/>
      <c r="AJ445" s="414"/>
      <c r="AK445" s="414"/>
      <c r="AL445" s="414"/>
      <c r="AM445" s="292"/>
    </row>
    <row r="446" spans="1:40" ht="15.5" outlineLevel="1">
      <c r="A446" s="528">
        <v>14</v>
      </c>
      <c r="B446" s="524"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764"/>
      <c r="Z446" s="764"/>
      <c r="AA446" s="764"/>
      <c r="AB446" s="764"/>
      <c r="AC446" s="410"/>
      <c r="AD446" s="410"/>
      <c r="AE446" s="410"/>
      <c r="AF446" s="410"/>
      <c r="AG446" s="410"/>
      <c r="AH446" s="410"/>
      <c r="AI446" s="410"/>
      <c r="AJ446" s="410"/>
      <c r="AK446" s="410"/>
      <c r="AL446" s="410"/>
      <c r="AM446" s="296">
        <f>SUM(Y446:AL446)</f>
        <v>0</v>
      </c>
    </row>
    <row r="447" spans="1:40" ht="15.5" outlineLevel="1">
      <c r="A447" s="528"/>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774">
        <f>Y446</f>
        <v>0</v>
      </c>
      <c r="Z447" s="774">
        <f t="shared" ref="Z447:AB447" si="1075">Z446</f>
        <v>0</v>
      </c>
      <c r="AA447" s="774">
        <f t="shared" si="1075"/>
        <v>0</v>
      </c>
      <c r="AB447" s="774">
        <f t="shared" si="1075"/>
        <v>0</v>
      </c>
      <c r="AC447" s="411">
        <f t="shared" ref="AC447" si="1076">AC446</f>
        <v>0</v>
      </c>
      <c r="AD447" s="411">
        <f t="shared" ref="AD447" si="1077">AD446</f>
        <v>0</v>
      </c>
      <c r="AE447" s="411">
        <f t="shared" ref="AE447" si="1078">AE446</f>
        <v>0</v>
      </c>
      <c r="AF447" s="411">
        <f t="shared" ref="AF447" si="1079">AF446</f>
        <v>0</v>
      </c>
      <c r="AG447" s="411">
        <f t="shared" ref="AG447" si="1080">AG446</f>
        <v>0</v>
      </c>
      <c r="AH447" s="411">
        <f t="shared" ref="AH447" si="1081">AH446</f>
        <v>0</v>
      </c>
      <c r="AI447" s="411">
        <f t="shared" ref="AI447" si="1082">AI446</f>
        <v>0</v>
      </c>
      <c r="AJ447" s="411">
        <f t="shared" ref="AJ447" si="1083">AJ446</f>
        <v>0</v>
      </c>
      <c r="AK447" s="411">
        <f t="shared" ref="AK447" si="1084">AK446</f>
        <v>0</v>
      </c>
      <c r="AL447" s="411">
        <f t="shared" ref="AL447" si="1085">AL446</f>
        <v>0</v>
      </c>
      <c r="AM447" s="297"/>
    </row>
    <row r="448" spans="1:40" ht="15.5" outlineLevel="1">
      <c r="A448" s="528"/>
      <c r="B448" s="524"/>
      <c r="C448" s="305"/>
      <c r="D448" s="291"/>
      <c r="E448" s="762"/>
      <c r="F448" s="291"/>
      <c r="G448" s="291"/>
      <c r="H448" s="291"/>
      <c r="I448" s="291"/>
      <c r="J448" s="291"/>
      <c r="K448" s="291"/>
      <c r="L448" s="291"/>
      <c r="M448" s="291"/>
      <c r="N448" s="468"/>
      <c r="O448" s="291"/>
      <c r="P448" s="762"/>
      <c r="Q448" s="291"/>
      <c r="R448" s="291"/>
      <c r="S448" s="291"/>
      <c r="T448" s="291"/>
      <c r="U448" s="291"/>
      <c r="V448" s="291"/>
      <c r="W448" s="291"/>
      <c r="X448" s="291"/>
      <c r="Y448" s="774"/>
      <c r="Z448" s="774"/>
      <c r="AA448" s="774"/>
      <c r="AB448" s="774"/>
      <c r="AC448" s="412"/>
      <c r="AD448" s="412"/>
      <c r="AE448" s="412"/>
      <c r="AF448" s="412"/>
      <c r="AG448" s="412"/>
      <c r="AH448" s="412"/>
      <c r="AI448" s="412"/>
      <c r="AJ448" s="412"/>
      <c r="AK448" s="412"/>
      <c r="AL448" s="412"/>
      <c r="AM448" s="301"/>
      <c r="AN448" s="626"/>
    </row>
    <row r="449" spans="1:40" s="309" customFormat="1" ht="15.5" outlineLevel="1">
      <c r="A449" s="528"/>
      <c r="B449" s="500" t="s">
        <v>489</v>
      </c>
      <c r="C449" s="291"/>
      <c r="D449" s="291"/>
      <c r="E449" s="762"/>
      <c r="F449" s="291"/>
      <c r="G449" s="291"/>
      <c r="H449" s="291"/>
      <c r="I449" s="291"/>
      <c r="J449" s="291"/>
      <c r="K449" s="291"/>
      <c r="L449" s="291"/>
      <c r="M449" s="291"/>
      <c r="N449" s="291"/>
      <c r="O449" s="291"/>
      <c r="P449" s="762"/>
      <c r="Q449" s="291"/>
      <c r="R449" s="291"/>
      <c r="S449" s="291"/>
      <c r="T449" s="291"/>
      <c r="U449" s="291"/>
      <c r="V449" s="291"/>
      <c r="W449" s="291"/>
      <c r="X449" s="291"/>
      <c r="Y449" s="773"/>
      <c r="Z449" s="773"/>
      <c r="AA449" s="773"/>
      <c r="AB449" s="773"/>
      <c r="AC449" s="412"/>
      <c r="AD449" s="412"/>
      <c r="AE449" s="416"/>
      <c r="AF449" s="416"/>
      <c r="AG449" s="416"/>
      <c r="AH449" s="416"/>
      <c r="AI449" s="416"/>
      <c r="AJ449" s="416"/>
      <c r="AK449" s="416"/>
      <c r="AL449" s="416"/>
      <c r="AM449" s="513"/>
      <c r="AN449" s="627"/>
    </row>
    <row r="450" spans="1:40" ht="15.5" outlineLevel="1">
      <c r="A450" s="528">
        <v>15</v>
      </c>
      <c r="B450" s="431" t="s">
        <v>494</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764"/>
      <c r="Z450" s="764"/>
      <c r="AA450" s="764"/>
      <c r="AB450" s="764"/>
      <c r="AC450" s="410"/>
      <c r="AD450" s="410"/>
      <c r="AE450" s="410"/>
      <c r="AF450" s="410"/>
      <c r="AG450" s="410"/>
      <c r="AH450" s="410"/>
      <c r="AI450" s="410"/>
      <c r="AJ450" s="410"/>
      <c r="AK450" s="410"/>
      <c r="AL450" s="410"/>
      <c r="AM450" s="296">
        <f>SUM(Y450:AL450)</f>
        <v>0</v>
      </c>
    </row>
    <row r="451" spans="1:40" ht="15.5" outlineLevel="1">
      <c r="A451" s="528"/>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774">
        <f>Y450</f>
        <v>0</v>
      </c>
      <c r="Z451" s="774">
        <f t="shared" ref="Z451:AB451" si="1086">Z450</f>
        <v>0</v>
      </c>
      <c r="AA451" s="774">
        <f t="shared" si="1086"/>
        <v>0</v>
      </c>
      <c r="AB451" s="774">
        <f t="shared" si="1086"/>
        <v>0</v>
      </c>
      <c r="AC451" s="411">
        <f t="shared" ref="AC451:AL451" si="1087">AC450</f>
        <v>0</v>
      </c>
      <c r="AD451" s="411">
        <f t="shared" si="1087"/>
        <v>0</v>
      </c>
      <c r="AE451" s="411">
        <f t="shared" si="1087"/>
        <v>0</v>
      </c>
      <c r="AF451" s="411">
        <f t="shared" si="1087"/>
        <v>0</v>
      </c>
      <c r="AG451" s="411">
        <f t="shared" si="1087"/>
        <v>0</v>
      </c>
      <c r="AH451" s="411">
        <f t="shared" si="1087"/>
        <v>0</v>
      </c>
      <c r="AI451" s="411">
        <f t="shared" si="1087"/>
        <v>0</v>
      </c>
      <c r="AJ451" s="411">
        <f t="shared" si="1087"/>
        <v>0</v>
      </c>
      <c r="AK451" s="411">
        <f t="shared" si="1087"/>
        <v>0</v>
      </c>
      <c r="AL451" s="411">
        <f t="shared" si="1087"/>
        <v>0</v>
      </c>
      <c r="AM451" s="297"/>
    </row>
    <row r="452" spans="1:40" ht="15.5" outlineLevel="1">
      <c r="A452" s="528"/>
      <c r="B452" s="524"/>
      <c r="C452" s="305"/>
      <c r="D452" s="291"/>
      <c r="E452" s="762"/>
      <c r="F452" s="291"/>
      <c r="G452" s="291"/>
      <c r="H452" s="291"/>
      <c r="I452" s="291"/>
      <c r="J452" s="291"/>
      <c r="K452" s="291"/>
      <c r="L452" s="291"/>
      <c r="M452" s="291"/>
      <c r="N452" s="291"/>
      <c r="O452" s="291"/>
      <c r="P452" s="762"/>
      <c r="Q452" s="291"/>
      <c r="R452" s="291"/>
      <c r="S452" s="291"/>
      <c r="T452" s="291"/>
      <c r="U452" s="291"/>
      <c r="V452" s="291"/>
      <c r="W452" s="291"/>
      <c r="X452" s="291"/>
      <c r="Y452" s="773"/>
      <c r="Z452" s="773"/>
      <c r="AA452" s="773"/>
      <c r="AB452" s="773"/>
      <c r="AC452" s="412"/>
      <c r="AD452" s="412"/>
      <c r="AE452" s="412"/>
      <c r="AF452" s="412"/>
      <c r="AG452" s="412"/>
      <c r="AH452" s="412"/>
      <c r="AI452" s="412"/>
      <c r="AJ452" s="412"/>
      <c r="AK452" s="412"/>
      <c r="AL452" s="412"/>
      <c r="AM452" s="306"/>
    </row>
    <row r="453" spans="1:40" s="283" customFormat="1" ht="15.5" outlineLevel="1">
      <c r="A453" s="528">
        <v>16</v>
      </c>
      <c r="B453" s="525" t="s">
        <v>490</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764"/>
      <c r="Z453" s="764"/>
      <c r="AA453" s="764"/>
      <c r="AB453" s="764"/>
      <c r="AC453" s="410"/>
      <c r="AD453" s="410"/>
      <c r="AE453" s="410"/>
      <c r="AF453" s="410"/>
      <c r="AG453" s="410"/>
      <c r="AH453" s="410"/>
      <c r="AI453" s="410"/>
      <c r="AJ453" s="410"/>
      <c r="AK453" s="410"/>
      <c r="AL453" s="410"/>
      <c r="AM453" s="296">
        <f>SUM(Y453:AL453)</f>
        <v>0</v>
      </c>
    </row>
    <row r="454" spans="1:40" s="283" customFormat="1" ht="15.5" outlineLevel="1">
      <c r="A454" s="528"/>
      <c r="B454" s="525" t="s">
        <v>308</v>
      </c>
      <c r="C454" s="291" t="s">
        <v>163</v>
      </c>
      <c r="D454" s="295"/>
      <c r="E454" s="295" t="s">
        <v>718</v>
      </c>
      <c r="F454" s="295"/>
      <c r="G454" s="295"/>
      <c r="H454" s="295"/>
      <c r="I454" s="295"/>
      <c r="J454" s="295"/>
      <c r="K454" s="295"/>
      <c r="L454" s="295"/>
      <c r="M454" s="295"/>
      <c r="N454" s="295">
        <f>N453</f>
        <v>0</v>
      </c>
      <c r="O454" s="295"/>
      <c r="P454" s="295"/>
      <c r="Q454" s="295"/>
      <c r="R454" s="295"/>
      <c r="S454" s="295"/>
      <c r="T454" s="295"/>
      <c r="U454" s="295"/>
      <c r="V454" s="295"/>
      <c r="W454" s="295"/>
      <c r="X454" s="295"/>
      <c r="Y454" s="774">
        <f>Y453</f>
        <v>0</v>
      </c>
      <c r="Z454" s="774">
        <f t="shared" ref="Z454:AB454" si="1088">Z453</f>
        <v>0</v>
      </c>
      <c r="AA454" s="774">
        <f t="shared" si="1088"/>
        <v>0</v>
      </c>
      <c r="AB454" s="774">
        <f t="shared" si="1088"/>
        <v>0</v>
      </c>
      <c r="AC454" s="411">
        <f t="shared" ref="AC454:AL454" si="1089">AC453</f>
        <v>0</v>
      </c>
      <c r="AD454" s="411">
        <f t="shared" si="1089"/>
        <v>0</v>
      </c>
      <c r="AE454" s="411">
        <f t="shared" si="1089"/>
        <v>0</v>
      </c>
      <c r="AF454" s="411">
        <f t="shared" si="1089"/>
        <v>0</v>
      </c>
      <c r="AG454" s="411">
        <f t="shared" si="1089"/>
        <v>0</v>
      </c>
      <c r="AH454" s="411">
        <f t="shared" si="1089"/>
        <v>0</v>
      </c>
      <c r="AI454" s="411">
        <f t="shared" si="1089"/>
        <v>0</v>
      </c>
      <c r="AJ454" s="411">
        <f t="shared" si="1089"/>
        <v>0</v>
      </c>
      <c r="AK454" s="411">
        <f t="shared" si="1089"/>
        <v>0</v>
      </c>
      <c r="AL454" s="411">
        <f t="shared" si="1089"/>
        <v>0</v>
      </c>
      <c r="AM454" s="297"/>
    </row>
    <row r="455" spans="1:40" s="283" customFormat="1" ht="15.5" outlineLevel="1">
      <c r="A455" s="528"/>
      <c r="B455" s="525"/>
      <c r="C455" s="291"/>
      <c r="D455" s="291"/>
      <c r="E455" s="762"/>
      <c r="F455" s="291"/>
      <c r="G455" s="291"/>
      <c r="H455" s="291"/>
      <c r="I455" s="291"/>
      <c r="J455" s="291"/>
      <c r="K455" s="291"/>
      <c r="L455" s="291"/>
      <c r="M455" s="291"/>
      <c r="N455" s="291"/>
      <c r="O455" s="291"/>
      <c r="P455" s="762"/>
      <c r="Q455" s="291"/>
      <c r="R455" s="291"/>
      <c r="S455" s="291"/>
      <c r="T455" s="291"/>
      <c r="U455" s="291"/>
      <c r="V455" s="291"/>
      <c r="W455" s="291"/>
      <c r="X455" s="291"/>
      <c r="Y455" s="773"/>
      <c r="Z455" s="773"/>
      <c r="AA455" s="773"/>
      <c r="AB455" s="773"/>
      <c r="AC455" s="412"/>
      <c r="AD455" s="412"/>
      <c r="AE455" s="416"/>
      <c r="AF455" s="416"/>
      <c r="AG455" s="416"/>
      <c r="AH455" s="416"/>
      <c r="AI455" s="416"/>
      <c r="AJ455" s="416"/>
      <c r="AK455" s="416"/>
      <c r="AL455" s="416"/>
      <c r="AM455" s="313"/>
    </row>
    <row r="456" spans="1:40" ht="15.5" outlineLevel="1">
      <c r="A456" s="528"/>
      <c r="B456" s="526" t="s">
        <v>495</v>
      </c>
      <c r="C456" s="320"/>
      <c r="D456" s="290"/>
      <c r="E456" s="782"/>
      <c r="F456" s="289"/>
      <c r="G456" s="289"/>
      <c r="H456" s="289"/>
      <c r="I456" s="289"/>
      <c r="J456" s="289"/>
      <c r="K456" s="289"/>
      <c r="L456" s="289"/>
      <c r="M456" s="289"/>
      <c r="N456" s="290"/>
      <c r="O456" s="289"/>
      <c r="P456" s="782"/>
      <c r="Q456" s="289"/>
      <c r="R456" s="289"/>
      <c r="S456" s="289"/>
      <c r="T456" s="289"/>
      <c r="U456" s="289"/>
      <c r="V456" s="289"/>
      <c r="W456" s="289"/>
      <c r="X456" s="289"/>
      <c r="Y456" s="767"/>
      <c r="Z456" s="767"/>
      <c r="AA456" s="767"/>
      <c r="AB456" s="767"/>
      <c r="AC456" s="414"/>
      <c r="AD456" s="414"/>
      <c r="AE456" s="414"/>
      <c r="AF456" s="414"/>
      <c r="AG456" s="414"/>
      <c r="AH456" s="414"/>
      <c r="AI456" s="414"/>
      <c r="AJ456" s="414"/>
      <c r="AK456" s="414"/>
      <c r="AL456" s="414"/>
      <c r="AM456" s="292"/>
    </row>
    <row r="457" spans="1:40" ht="15.5" outlineLevel="1">
      <c r="A457" s="528">
        <v>17</v>
      </c>
      <c r="B457" s="428" t="s">
        <v>112</v>
      </c>
      <c r="C457" s="291" t="s">
        <v>25</v>
      </c>
      <c r="D457" s="295"/>
      <c r="E457" s="295" t="s">
        <v>718</v>
      </c>
      <c r="F457" s="295"/>
      <c r="G457" s="295"/>
      <c r="H457" s="295"/>
      <c r="I457" s="295"/>
      <c r="J457" s="295"/>
      <c r="K457" s="295"/>
      <c r="L457" s="295"/>
      <c r="M457" s="295"/>
      <c r="N457" s="295">
        <v>12</v>
      </c>
      <c r="O457" s="295"/>
      <c r="P457" s="295" t="s">
        <v>718</v>
      </c>
      <c r="Q457" s="295"/>
      <c r="R457" s="295"/>
      <c r="S457" s="295"/>
      <c r="T457" s="295"/>
      <c r="U457" s="295"/>
      <c r="V457" s="295"/>
      <c r="W457" s="295"/>
      <c r="X457" s="295"/>
      <c r="Y457" s="772"/>
      <c r="Z457" s="764"/>
      <c r="AA457" s="764"/>
      <c r="AB457" s="764"/>
      <c r="AC457" s="410"/>
      <c r="AD457" s="410"/>
      <c r="AE457" s="410"/>
      <c r="AF457" s="415"/>
      <c r="AG457" s="415"/>
      <c r="AH457" s="415"/>
      <c r="AI457" s="415"/>
      <c r="AJ457" s="415"/>
      <c r="AK457" s="415"/>
      <c r="AL457" s="415"/>
      <c r="AM457" s="296">
        <f>SUM(Y457:AL457)</f>
        <v>0</v>
      </c>
    </row>
    <row r="458" spans="1:40" ht="15.5" outlineLevel="1">
      <c r="A458" s="528"/>
      <c r="B458" s="431" t="s">
        <v>308</v>
      </c>
      <c r="C458" s="291" t="s">
        <v>163</v>
      </c>
      <c r="D458" s="295"/>
      <c r="E458" s="295" t="s">
        <v>718</v>
      </c>
      <c r="F458" s="295"/>
      <c r="G458" s="295"/>
      <c r="H458" s="295"/>
      <c r="I458" s="295"/>
      <c r="J458" s="295"/>
      <c r="K458" s="295"/>
      <c r="L458" s="295"/>
      <c r="M458" s="295"/>
      <c r="N458" s="295">
        <f>N457</f>
        <v>12</v>
      </c>
      <c r="O458" s="295"/>
      <c r="P458" s="295" t="s">
        <v>718</v>
      </c>
      <c r="Q458" s="295"/>
      <c r="R458" s="295"/>
      <c r="S458" s="295"/>
      <c r="T458" s="295"/>
      <c r="U458" s="295"/>
      <c r="V458" s="295"/>
      <c r="W458" s="295"/>
      <c r="X458" s="295"/>
      <c r="Y458" s="774">
        <f>Y457</f>
        <v>0</v>
      </c>
      <c r="Z458" s="774">
        <f t="shared" ref="Z458:AB458" si="1090">Z457</f>
        <v>0</v>
      </c>
      <c r="AA458" s="774">
        <f t="shared" si="1090"/>
        <v>0</v>
      </c>
      <c r="AB458" s="774">
        <f t="shared" si="1090"/>
        <v>0</v>
      </c>
      <c r="AC458" s="411">
        <f t="shared" ref="AC458:AL458" si="1091">AC457</f>
        <v>0</v>
      </c>
      <c r="AD458" s="411">
        <f t="shared" si="1091"/>
        <v>0</v>
      </c>
      <c r="AE458" s="411">
        <f t="shared" si="1091"/>
        <v>0</v>
      </c>
      <c r="AF458" s="411">
        <f t="shared" si="1091"/>
        <v>0</v>
      </c>
      <c r="AG458" s="411">
        <f t="shared" si="1091"/>
        <v>0</v>
      </c>
      <c r="AH458" s="411">
        <f t="shared" si="1091"/>
        <v>0</v>
      </c>
      <c r="AI458" s="411">
        <f t="shared" si="1091"/>
        <v>0</v>
      </c>
      <c r="AJ458" s="411">
        <f t="shared" si="1091"/>
        <v>0</v>
      </c>
      <c r="AK458" s="411">
        <f t="shared" si="1091"/>
        <v>0</v>
      </c>
      <c r="AL458" s="411">
        <f t="shared" si="1091"/>
        <v>0</v>
      </c>
      <c r="AM458" s="306"/>
    </row>
    <row r="459" spans="1:40" ht="15.5" outlineLevel="1">
      <c r="A459" s="528"/>
      <c r="B459" s="431"/>
      <c r="C459" s="291"/>
      <c r="D459" s="291"/>
      <c r="E459" s="762"/>
      <c r="F459" s="291"/>
      <c r="G459" s="291"/>
      <c r="H459" s="291"/>
      <c r="I459" s="291"/>
      <c r="J459" s="291"/>
      <c r="K459" s="291"/>
      <c r="L459" s="291"/>
      <c r="M459" s="291"/>
      <c r="N459" s="291"/>
      <c r="O459" s="291"/>
      <c r="P459" s="762"/>
      <c r="Q459" s="291"/>
      <c r="R459" s="291"/>
      <c r="S459" s="291"/>
      <c r="T459" s="291"/>
      <c r="U459" s="291"/>
      <c r="V459" s="291"/>
      <c r="W459" s="291"/>
      <c r="X459" s="291"/>
      <c r="Y459" s="765"/>
      <c r="Z459" s="776"/>
      <c r="AA459" s="776"/>
      <c r="AB459" s="776"/>
      <c r="AC459" s="425"/>
      <c r="AD459" s="425"/>
      <c r="AE459" s="425"/>
      <c r="AF459" s="425"/>
      <c r="AG459" s="425"/>
      <c r="AH459" s="425"/>
      <c r="AI459" s="425"/>
      <c r="AJ459" s="425"/>
      <c r="AK459" s="425"/>
      <c r="AL459" s="425"/>
      <c r="AM459" s="306"/>
    </row>
    <row r="460" spans="1:40" ht="15.5" outlineLevel="1">
      <c r="A460" s="528">
        <v>18</v>
      </c>
      <c r="B460" s="428" t="s">
        <v>109</v>
      </c>
      <c r="C460" s="291" t="s">
        <v>25</v>
      </c>
      <c r="D460" s="295"/>
      <c r="E460" s="295" t="s">
        <v>718</v>
      </c>
      <c r="F460" s="295"/>
      <c r="G460" s="295"/>
      <c r="H460" s="295"/>
      <c r="I460" s="295"/>
      <c r="J460" s="295"/>
      <c r="K460" s="295"/>
      <c r="L460" s="295"/>
      <c r="M460" s="295"/>
      <c r="N460" s="295">
        <v>12</v>
      </c>
      <c r="O460" s="295"/>
      <c r="P460" s="295" t="s">
        <v>718</v>
      </c>
      <c r="Q460" s="295"/>
      <c r="R460" s="295"/>
      <c r="S460" s="295"/>
      <c r="T460" s="295"/>
      <c r="U460" s="295"/>
      <c r="V460" s="295"/>
      <c r="W460" s="295"/>
      <c r="X460" s="295"/>
      <c r="Y460" s="772"/>
      <c r="Z460" s="764"/>
      <c r="AA460" s="764"/>
      <c r="AB460" s="764"/>
      <c r="AC460" s="410"/>
      <c r="AD460" s="410"/>
      <c r="AE460" s="410"/>
      <c r="AF460" s="415"/>
      <c r="AG460" s="415"/>
      <c r="AH460" s="415"/>
      <c r="AI460" s="415"/>
      <c r="AJ460" s="415"/>
      <c r="AK460" s="415"/>
      <c r="AL460" s="415"/>
      <c r="AM460" s="296">
        <f>SUM(Y460:AL460)</f>
        <v>0</v>
      </c>
    </row>
    <row r="461" spans="1:40" ht="15.5" outlineLevel="1">
      <c r="A461" s="528"/>
      <c r="B461" s="431" t="s">
        <v>308</v>
      </c>
      <c r="C461" s="291" t="s">
        <v>163</v>
      </c>
      <c r="D461" s="295"/>
      <c r="E461" s="295" t="s">
        <v>718</v>
      </c>
      <c r="F461" s="295"/>
      <c r="G461" s="295"/>
      <c r="H461" s="295"/>
      <c r="I461" s="295"/>
      <c r="J461" s="295"/>
      <c r="K461" s="295"/>
      <c r="L461" s="295"/>
      <c r="M461" s="295"/>
      <c r="N461" s="295">
        <f>N460</f>
        <v>12</v>
      </c>
      <c r="O461" s="295"/>
      <c r="P461" s="295" t="s">
        <v>718</v>
      </c>
      <c r="Q461" s="295"/>
      <c r="R461" s="295"/>
      <c r="S461" s="295"/>
      <c r="T461" s="295"/>
      <c r="U461" s="295"/>
      <c r="V461" s="295"/>
      <c r="W461" s="295"/>
      <c r="X461" s="295"/>
      <c r="Y461" s="774">
        <f>Y460</f>
        <v>0</v>
      </c>
      <c r="Z461" s="774">
        <f t="shared" ref="Z461:AB461" si="1092">Z460</f>
        <v>0</v>
      </c>
      <c r="AA461" s="774">
        <f t="shared" si="1092"/>
        <v>0</v>
      </c>
      <c r="AB461" s="774">
        <f t="shared" si="1092"/>
        <v>0</v>
      </c>
      <c r="AC461" s="411">
        <f t="shared" ref="AC461:AL461" si="1093">AC460</f>
        <v>0</v>
      </c>
      <c r="AD461" s="411">
        <f t="shared" si="1093"/>
        <v>0</v>
      </c>
      <c r="AE461" s="411">
        <f t="shared" si="1093"/>
        <v>0</v>
      </c>
      <c r="AF461" s="411">
        <f t="shared" si="1093"/>
        <v>0</v>
      </c>
      <c r="AG461" s="411">
        <f t="shared" si="1093"/>
        <v>0</v>
      </c>
      <c r="AH461" s="411">
        <f t="shared" si="1093"/>
        <v>0</v>
      </c>
      <c r="AI461" s="411">
        <f t="shared" si="1093"/>
        <v>0</v>
      </c>
      <c r="AJ461" s="411">
        <f t="shared" si="1093"/>
        <v>0</v>
      </c>
      <c r="AK461" s="411">
        <f t="shared" si="1093"/>
        <v>0</v>
      </c>
      <c r="AL461" s="411">
        <f t="shared" si="1093"/>
        <v>0</v>
      </c>
      <c r="AM461" s="306"/>
    </row>
    <row r="462" spans="1:40" ht="15.5" outlineLevel="1">
      <c r="A462" s="528"/>
      <c r="B462" s="430"/>
      <c r="C462" s="291"/>
      <c r="D462" s="291"/>
      <c r="E462" s="762"/>
      <c r="F462" s="291"/>
      <c r="G462" s="291"/>
      <c r="H462" s="291"/>
      <c r="I462" s="291"/>
      <c r="J462" s="291"/>
      <c r="K462" s="291"/>
      <c r="L462" s="291"/>
      <c r="M462" s="291"/>
      <c r="N462" s="291"/>
      <c r="O462" s="291"/>
      <c r="P462" s="762"/>
      <c r="Q462" s="291"/>
      <c r="R462" s="291"/>
      <c r="S462" s="291"/>
      <c r="T462" s="291"/>
      <c r="U462" s="291"/>
      <c r="V462" s="291"/>
      <c r="W462" s="291"/>
      <c r="X462" s="291"/>
      <c r="Y462" s="766"/>
      <c r="Z462" s="803"/>
      <c r="AA462" s="803"/>
      <c r="AB462" s="803"/>
      <c r="AC462" s="424"/>
      <c r="AD462" s="424"/>
      <c r="AE462" s="424"/>
      <c r="AF462" s="424"/>
      <c r="AG462" s="424"/>
      <c r="AH462" s="424"/>
      <c r="AI462" s="424"/>
      <c r="AJ462" s="424"/>
      <c r="AK462" s="424"/>
      <c r="AL462" s="424"/>
      <c r="AM462" s="297"/>
    </row>
    <row r="463" spans="1:40" ht="15.5" outlineLevel="1">
      <c r="A463" s="528">
        <v>19</v>
      </c>
      <c r="B463" s="428" t="s">
        <v>111</v>
      </c>
      <c r="C463" s="291" t="s">
        <v>25</v>
      </c>
      <c r="D463" s="295"/>
      <c r="E463" s="295" t="s">
        <v>718</v>
      </c>
      <c r="F463" s="295"/>
      <c r="G463" s="295"/>
      <c r="H463" s="295"/>
      <c r="I463" s="295"/>
      <c r="J463" s="295"/>
      <c r="K463" s="295"/>
      <c r="L463" s="295"/>
      <c r="M463" s="295"/>
      <c r="N463" s="295">
        <v>12</v>
      </c>
      <c r="O463" s="295"/>
      <c r="P463" s="295" t="s">
        <v>718</v>
      </c>
      <c r="Q463" s="295"/>
      <c r="R463" s="295"/>
      <c r="S463" s="295"/>
      <c r="T463" s="295"/>
      <c r="U463" s="295"/>
      <c r="V463" s="295"/>
      <c r="W463" s="295"/>
      <c r="X463" s="295"/>
      <c r="Y463" s="772"/>
      <c r="Z463" s="764"/>
      <c r="AA463" s="764"/>
      <c r="AB463" s="764"/>
      <c r="AC463" s="410"/>
      <c r="AD463" s="410"/>
      <c r="AE463" s="410"/>
      <c r="AF463" s="415"/>
      <c r="AG463" s="415"/>
      <c r="AH463" s="415"/>
      <c r="AI463" s="415"/>
      <c r="AJ463" s="415"/>
      <c r="AK463" s="415"/>
      <c r="AL463" s="415"/>
      <c r="AM463" s="296">
        <f>SUM(Y463:AL463)</f>
        <v>0</v>
      </c>
    </row>
    <row r="464" spans="1:40" ht="15.5" outlineLevel="1">
      <c r="A464" s="528"/>
      <c r="B464" s="431" t="s">
        <v>308</v>
      </c>
      <c r="C464" s="291" t="s">
        <v>163</v>
      </c>
      <c r="D464" s="295"/>
      <c r="E464" s="295" t="s">
        <v>718</v>
      </c>
      <c r="F464" s="295"/>
      <c r="G464" s="295"/>
      <c r="H464" s="295"/>
      <c r="I464" s="295"/>
      <c r="J464" s="295"/>
      <c r="K464" s="295"/>
      <c r="L464" s="295"/>
      <c r="M464" s="295"/>
      <c r="N464" s="295">
        <f>N463</f>
        <v>12</v>
      </c>
      <c r="O464" s="295"/>
      <c r="P464" s="295" t="s">
        <v>718</v>
      </c>
      <c r="Q464" s="295"/>
      <c r="R464" s="295"/>
      <c r="S464" s="295"/>
      <c r="T464" s="295"/>
      <c r="U464" s="295"/>
      <c r="V464" s="295"/>
      <c r="W464" s="295"/>
      <c r="X464" s="295"/>
      <c r="Y464" s="774">
        <f>Y463</f>
        <v>0</v>
      </c>
      <c r="Z464" s="774">
        <f t="shared" ref="Z464:AB464" si="1094">Z463</f>
        <v>0</v>
      </c>
      <c r="AA464" s="774">
        <f t="shared" si="1094"/>
        <v>0</v>
      </c>
      <c r="AB464" s="774">
        <f t="shared" si="1094"/>
        <v>0</v>
      </c>
      <c r="AC464" s="411">
        <f t="shared" ref="AC464:AL464" si="1095">AC463</f>
        <v>0</v>
      </c>
      <c r="AD464" s="411">
        <f t="shared" si="1095"/>
        <v>0</v>
      </c>
      <c r="AE464" s="411">
        <f t="shared" si="1095"/>
        <v>0</v>
      </c>
      <c r="AF464" s="411">
        <f t="shared" si="1095"/>
        <v>0</v>
      </c>
      <c r="AG464" s="411">
        <f t="shared" si="1095"/>
        <v>0</v>
      </c>
      <c r="AH464" s="411">
        <f t="shared" si="1095"/>
        <v>0</v>
      </c>
      <c r="AI464" s="411">
        <f t="shared" si="1095"/>
        <v>0</v>
      </c>
      <c r="AJ464" s="411">
        <f t="shared" si="1095"/>
        <v>0</v>
      </c>
      <c r="AK464" s="411">
        <f t="shared" si="1095"/>
        <v>0</v>
      </c>
      <c r="AL464" s="411">
        <f t="shared" si="1095"/>
        <v>0</v>
      </c>
      <c r="AM464" s="297"/>
    </row>
    <row r="465" spans="1:39" ht="15.5" outlineLevel="1">
      <c r="A465" s="528"/>
      <c r="B465" s="430"/>
      <c r="C465" s="291"/>
      <c r="D465" s="291"/>
      <c r="E465" s="762"/>
      <c r="F465" s="291"/>
      <c r="G465" s="291"/>
      <c r="H465" s="291"/>
      <c r="I465" s="291"/>
      <c r="J465" s="291"/>
      <c r="K465" s="291"/>
      <c r="L465" s="291"/>
      <c r="M465" s="291"/>
      <c r="N465" s="291"/>
      <c r="O465" s="291"/>
      <c r="P465" s="762"/>
      <c r="Q465" s="291"/>
      <c r="R465" s="291"/>
      <c r="S465" s="291"/>
      <c r="T465" s="291"/>
      <c r="U465" s="291"/>
      <c r="V465" s="291"/>
      <c r="W465" s="291"/>
      <c r="X465" s="291"/>
      <c r="Y465" s="773"/>
      <c r="Z465" s="773"/>
      <c r="AA465" s="773"/>
      <c r="AB465" s="773"/>
      <c r="AC465" s="412"/>
      <c r="AD465" s="412"/>
      <c r="AE465" s="412"/>
      <c r="AF465" s="412"/>
      <c r="AG465" s="412"/>
      <c r="AH465" s="412"/>
      <c r="AI465" s="412"/>
      <c r="AJ465" s="412"/>
      <c r="AK465" s="412"/>
      <c r="AL465" s="412"/>
      <c r="AM465" s="306"/>
    </row>
    <row r="466" spans="1:39" ht="15.5" outlineLevel="1">
      <c r="A466" s="528">
        <v>20</v>
      </c>
      <c r="B466" s="428" t="s">
        <v>110</v>
      </c>
      <c r="C466" s="291" t="s">
        <v>25</v>
      </c>
      <c r="D466" s="295"/>
      <c r="E466" s="295" t="s">
        <v>718</v>
      </c>
      <c r="F466" s="295"/>
      <c r="G466" s="295"/>
      <c r="H466" s="295"/>
      <c r="I466" s="295"/>
      <c r="J466" s="295"/>
      <c r="K466" s="295"/>
      <c r="L466" s="295"/>
      <c r="M466" s="295"/>
      <c r="N466" s="295">
        <v>12</v>
      </c>
      <c r="O466" s="295"/>
      <c r="P466" s="295" t="s">
        <v>718</v>
      </c>
      <c r="Q466" s="295"/>
      <c r="R466" s="295"/>
      <c r="S466" s="295"/>
      <c r="T466" s="295"/>
      <c r="U466" s="295"/>
      <c r="V466" s="295"/>
      <c r="W466" s="295"/>
      <c r="X466" s="295"/>
      <c r="Y466" s="772"/>
      <c r="Z466" s="764"/>
      <c r="AA466" s="764"/>
      <c r="AB466" s="764"/>
      <c r="AC466" s="410"/>
      <c r="AD466" s="410"/>
      <c r="AE466" s="410"/>
      <c r="AF466" s="415"/>
      <c r="AG466" s="415"/>
      <c r="AH466" s="415"/>
      <c r="AI466" s="415"/>
      <c r="AJ466" s="415"/>
      <c r="AK466" s="415"/>
      <c r="AL466" s="415"/>
      <c r="AM466" s="296">
        <f>SUM(Y466:AL466)</f>
        <v>0</v>
      </c>
    </row>
    <row r="467" spans="1:39" ht="15.5" outlineLevel="1">
      <c r="A467" s="528"/>
      <c r="B467" s="431" t="s">
        <v>308</v>
      </c>
      <c r="C467" s="291" t="s">
        <v>163</v>
      </c>
      <c r="D467" s="295"/>
      <c r="E467" s="295" t="s">
        <v>718</v>
      </c>
      <c r="F467" s="295"/>
      <c r="G467" s="295"/>
      <c r="H467" s="295"/>
      <c r="I467" s="295"/>
      <c r="J467" s="295"/>
      <c r="K467" s="295"/>
      <c r="L467" s="295"/>
      <c r="M467" s="295"/>
      <c r="N467" s="295">
        <f>N466</f>
        <v>12</v>
      </c>
      <c r="O467" s="295"/>
      <c r="P467" s="295" t="s">
        <v>718</v>
      </c>
      <c r="Q467" s="295"/>
      <c r="R467" s="295"/>
      <c r="S467" s="295"/>
      <c r="T467" s="295"/>
      <c r="U467" s="295"/>
      <c r="V467" s="295"/>
      <c r="W467" s="295"/>
      <c r="X467" s="295"/>
      <c r="Y467" s="774">
        <f t="shared" ref="Y467:AB467" si="1096">Y466</f>
        <v>0</v>
      </c>
      <c r="Z467" s="774">
        <f t="shared" si="1096"/>
        <v>0</v>
      </c>
      <c r="AA467" s="774">
        <f t="shared" si="1096"/>
        <v>0</v>
      </c>
      <c r="AB467" s="774">
        <f t="shared" si="1096"/>
        <v>0</v>
      </c>
      <c r="AC467" s="411">
        <f t="shared" ref="AC467:AL467" si="1097">AC466</f>
        <v>0</v>
      </c>
      <c r="AD467" s="411">
        <f t="shared" si="1097"/>
        <v>0</v>
      </c>
      <c r="AE467" s="411">
        <f t="shared" si="1097"/>
        <v>0</v>
      </c>
      <c r="AF467" s="411">
        <f t="shared" si="1097"/>
        <v>0</v>
      </c>
      <c r="AG467" s="411">
        <f t="shared" si="1097"/>
        <v>0</v>
      </c>
      <c r="AH467" s="411">
        <f t="shared" si="1097"/>
        <v>0</v>
      </c>
      <c r="AI467" s="411">
        <f t="shared" si="1097"/>
        <v>0</v>
      </c>
      <c r="AJ467" s="411">
        <f t="shared" si="1097"/>
        <v>0</v>
      </c>
      <c r="AK467" s="411">
        <f t="shared" si="1097"/>
        <v>0</v>
      </c>
      <c r="AL467" s="411">
        <f t="shared" si="1097"/>
        <v>0</v>
      </c>
      <c r="AM467" s="306"/>
    </row>
    <row r="468" spans="1:39" ht="15.5" outlineLevel="1">
      <c r="A468" s="528"/>
      <c r="B468" s="527"/>
      <c r="C468" s="300"/>
      <c r="D468" s="291"/>
      <c r="E468" s="762"/>
      <c r="F468" s="291"/>
      <c r="G468" s="291"/>
      <c r="H468" s="291"/>
      <c r="I468" s="291"/>
      <c r="J468" s="291"/>
      <c r="K468" s="291"/>
      <c r="L468" s="291"/>
      <c r="M468" s="291"/>
      <c r="N468" s="300"/>
      <c r="O468" s="291"/>
      <c r="P468" s="762"/>
      <c r="Q468" s="291"/>
      <c r="R468" s="291"/>
      <c r="S468" s="291"/>
      <c r="T468" s="291"/>
      <c r="U468" s="291"/>
      <c r="V468" s="291"/>
      <c r="W468" s="291"/>
      <c r="X468" s="291"/>
      <c r="Y468" s="773"/>
      <c r="Z468" s="773"/>
      <c r="AA468" s="773"/>
      <c r="AB468" s="773"/>
      <c r="AC468" s="412"/>
      <c r="AD468" s="412"/>
      <c r="AE468" s="412"/>
      <c r="AF468" s="412"/>
      <c r="AG468" s="412"/>
      <c r="AH468" s="412"/>
      <c r="AI468" s="412"/>
      <c r="AJ468" s="412"/>
      <c r="AK468" s="412"/>
      <c r="AL468" s="412"/>
      <c r="AM468" s="306"/>
    </row>
    <row r="469" spans="1:39" ht="15.5" outlineLevel="1">
      <c r="A469" s="528"/>
      <c r="B469" s="520" t="s">
        <v>502</v>
      </c>
      <c r="C469" s="291"/>
      <c r="D469" s="291"/>
      <c r="E469" s="762"/>
      <c r="F469" s="291"/>
      <c r="G469" s="291"/>
      <c r="H469" s="291"/>
      <c r="I469" s="291"/>
      <c r="J469" s="291"/>
      <c r="K469" s="291"/>
      <c r="L469" s="291"/>
      <c r="M469" s="291"/>
      <c r="N469" s="291"/>
      <c r="O469" s="291"/>
      <c r="P469" s="762"/>
      <c r="Q469" s="291"/>
      <c r="R469" s="291"/>
      <c r="S469" s="291"/>
      <c r="T469" s="291"/>
      <c r="U469" s="291"/>
      <c r="V469" s="291"/>
      <c r="W469" s="291"/>
      <c r="X469" s="291"/>
      <c r="Y469" s="765"/>
      <c r="Z469" s="776"/>
      <c r="AA469" s="776"/>
      <c r="AB469" s="776"/>
      <c r="AC469" s="425"/>
      <c r="AD469" s="425"/>
      <c r="AE469" s="425"/>
      <c r="AF469" s="425"/>
      <c r="AG469" s="425"/>
      <c r="AH469" s="425"/>
      <c r="AI469" s="425"/>
      <c r="AJ469" s="425"/>
      <c r="AK469" s="425"/>
      <c r="AL469" s="425"/>
      <c r="AM469" s="306"/>
    </row>
    <row r="470" spans="1:39" ht="15.5" outlineLevel="1">
      <c r="A470" s="528"/>
      <c r="B470" s="500" t="s">
        <v>498</v>
      </c>
      <c r="C470" s="291"/>
      <c r="D470" s="291"/>
      <c r="E470" s="762"/>
      <c r="F470" s="291"/>
      <c r="G470" s="291"/>
      <c r="H470" s="291"/>
      <c r="I470" s="291"/>
      <c r="J470" s="291"/>
      <c r="K470" s="291"/>
      <c r="L470" s="291"/>
      <c r="M470" s="291"/>
      <c r="N470" s="291"/>
      <c r="O470" s="291"/>
      <c r="P470" s="762"/>
      <c r="Q470" s="291"/>
      <c r="R470" s="291"/>
      <c r="S470" s="291"/>
      <c r="T470" s="291"/>
      <c r="U470" s="291"/>
      <c r="V470" s="291"/>
      <c r="W470" s="291"/>
      <c r="X470" s="291"/>
      <c r="Y470" s="765"/>
      <c r="Z470" s="776"/>
      <c r="AA470" s="776"/>
      <c r="AB470" s="776"/>
      <c r="AC470" s="425"/>
      <c r="AD470" s="425"/>
      <c r="AE470" s="425"/>
      <c r="AF470" s="425"/>
      <c r="AG470" s="425"/>
      <c r="AH470" s="425"/>
      <c r="AI470" s="425"/>
      <c r="AJ470" s="425"/>
      <c r="AK470" s="425"/>
      <c r="AL470" s="425"/>
      <c r="AM470" s="306"/>
    </row>
    <row r="471" spans="1:39" ht="15.5" outlineLevel="1">
      <c r="A471" s="528">
        <v>21</v>
      </c>
      <c r="B471" s="428" t="s">
        <v>113</v>
      </c>
      <c r="C471" s="291" t="s">
        <v>25</v>
      </c>
      <c r="D471" s="295"/>
      <c r="E471" s="295">
        <v>2262142</v>
      </c>
      <c r="F471" s="295"/>
      <c r="G471" s="295"/>
      <c r="H471" s="295"/>
      <c r="I471" s="295"/>
      <c r="J471" s="295"/>
      <c r="K471" s="295"/>
      <c r="L471" s="295"/>
      <c r="M471" s="295"/>
      <c r="N471" s="291"/>
      <c r="O471" s="295"/>
      <c r="P471" s="295">
        <v>158</v>
      </c>
      <c r="Q471" s="295"/>
      <c r="R471" s="295"/>
      <c r="S471" s="295"/>
      <c r="T471" s="295"/>
      <c r="U471" s="295"/>
      <c r="V471" s="295"/>
      <c r="W471" s="295"/>
      <c r="X471" s="295"/>
      <c r="Y471" s="764">
        <v>1</v>
      </c>
      <c r="Z471" s="764"/>
      <c r="AA471" s="764"/>
      <c r="AB471" s="764"/>
      <c r="AC471" s="410"/>
      <c r="AD471" s="410"/>
      <c r="AE471" s="410"/>
      <c r="AF471" s="410"/>
      <c r="AG471" s="410"/>
      <c r="AH471" s="410"/>
      <c r="AI471" s="410"/>
      <c r="AJ471" s="410"/>
      <c r="AK471" s="410"/>
      <c r="AL471" s="410"/>
      <c r="AM471" s="296">
        <f>SUM(Y471:AL471)</f>
        <v>1</v>
      </c>
    </row>
    <row r="472" spans="1:39" ht="15.5" outlineLevel="1">
      <c r="A472" s="528"/>
      <c r="B472" s="431" t="s">
        <v>308</v>
      </c>
      <c r="C472" s="291" t="s">
        <v>163</v>
      </c>
      <c r="D472" s="295"/>
      <c r="E472" s="295" t="s">
        <v>718</v>
      </c>
      <c r="F472" s="295"/>
      <c r="G472" s="295"/>
      <c r="H472" s="295"/>
      <c r="I472" s="295"/>
      <c r="J472" s="295"/>
      <c r="K472" s="295"/>
      <c r="L472" s="295"/>
      <c r="M472" s="295"/>
      <c r="N472" s="291"/>
      <c r="O472" s="295"/>
      <c r="P472" s="295" t="s">
        <v>718</v>
      </c>
      <c r="Q472" s="295"/>
      <c r="R472" s="295"/>
      <c r="S472" s="295"/>
      <c r="T472" s="295"/>
      <c r="U472" s="295"/>
      <c r="V472" s="295"/>
      <c r="W472" s="295"/>
      <c r="X472" s="295"/>
      <c r="Y472" s="774">
        <f>Y471</f>
        <v>1</v>
      </c>
      <c r="Z472" s="774">
        <f t="shared" ref="Z472:AB472" si="1098">Z471</f>
        <v>0</v>
      </c>
      <c r="AA472" s="774">
        <f t="shared" si="1098"/>
        <v>0</v>
      </c>
      <c r="AB472" s="774">
        <f t="shared" si="1098"/>
        <v>0</v>
      </c>
      <c r="AC472" s="411">
        <f t="shared" ref="AC472" si="1099">AC471</f>
        <v>0</v>
      </c>
      <c r="AD472" s="411">
        <f t="shared" ref="AD472" si="1100">AD471</f>
        <v>0</v>
      </c>
      <c r="AE472" s="411">
        <f t="shared" ref="AE472" si="1101">AE471</f>
        <v>0</v>
      </c>
      <c r="AF472" s="411">
        <f t="shared" ref="AF472" si="1102">AF471</f>
        <v>0</v>
      </c>
      <c r="AG472" s="411">
        <f t="shared" ref="AG472" si="1103">AG471</f>
        <v>0</v>
      </c>
      <c r="AH472" s="411">
        <f t="shared" ref="AH472" si="1104">AH471</f>
        <v>0</v>
      </c>
      <c r="AI472" s="411">
        <f t="shared" ref="AI472" si="1105">AI471</f>
        <v>0</v>
      </c>
      <c r="AJ472" s="411">
        <f t="shared" ref="AJ472" si="1106">AJ471</f>
        <v>0</v>
      </c>
      <c r="AK472" s="411">
        <f t="shared" ref="AK472" si="1107">AK471</f>
        <v>0</v>
      </c>
      <c r="AL472" s="411">
        <f t="shared" ref="AL472" si="1108">AL471</f>
        <v>0</v>
      </c>
      <c r="AM472" s="306"/>
    </row>
    <row r="473" spans="1:39" ht="15.5" outlineLevel="1">
      <c r="A473" s="528"/>
      <c r="B473" s="431"/>
      <c r="C473" s="291"/>
      <c r="D473" s="291"/>
      <c r="E473" s="762"/>
      <c r="F473" s="291"/>
      <c r="G473" s="291"/>
      <c r="H473" s="291"/>
      <c r="I473" s="291"/>
      <c r="J473" s="291"/>
      <c r="K473" s="291"/>
      <c r="L473" s="291"/>
      <c r="M473" s="291"/>
      <c r="N473" s="291"/>
      <c r="O473" s="291"/>
      <c r="P473" s="762"/>
      <c r="Q473" s="291"/>
      <c r="R473" s="291"/>
      <c r="S473" s="291"/>
      <c r="T473" s="291"/>
      <c r="U473" s="291"/>
      <c r="V473" s="291"/>
      <c r="W473" s="291"/>
      <c r="X473" s="291"/>
      <c r="Y473" s="765"/>
      <c r="Z473" s="776"/>
      <c r="AA473" s="776"/>
      <c r="AB473" s="776"/>
      <c r="AC473" s="425"/>
      <c r="AD473" s="425"/>
      <c r="AE473" s="425"/>
      <c r="AF473" s="425"/>
      <c r="AG473" s="425"/>
      <c r="AH473" s="425"/>
      <c r="AI473" s="425"/>
      <c r="AJ473" s="425"/>
      <c r="AK473" s="425"/>
      <c r="AL473" s="425"/>
      <c r="AM473" s="306"/>
    </row>
    <row r="474" spans="1:39" ht="31" outlineLevel="1">
      <c r="A474" s="528">
        <v>22</v>
      </c>
      <c r="B474" s="428" t="s">
        <v>114</v>
      </c>
      <c r="C474" s="291" t="s">
        <v>25</v>
      </c>
      <c r="D474" s="295"/>
      <c r="E474" s="295">
        <v>507855</v>
      </c>
      <c r="F474" s="295"/>
      <c r="G474" s="295"/>
      <c r="H474" s="295"/>
      <c r="I474" s="295"/>
      <c r="J474" s="295"/>
      <c r="K474" s="295"/>
      <c r="L474" s="295"/>
      <c r="M474" s="295"/>
      <c r="N474" s="291"/>
      <c r="O474" s="295"/>
      <c r="P474" s="295">
        <v>150</v>
      </c>
      <c r="Q474" s="295"/>
      <c r="R474" s="295"/>
      <c r="S474" s="295"/>
      <c r="T474" s="295"/>
      <c r="U474" s="295"/>
      <c r="V474" s="295"/>
      <c r="W474" s="295"/>
      <c r="X474" s="295"/>
      <c r="Y474" s="764">
        <v>1</v>
      </c>
      <c r="Z474" s="764"/>
      <c r="AA474" s="764"/>
      <c r="AB474" s="764"/>
      <c r="AC474" s="410"/>
      <c r="AD474" s="410"/>
      <c r="AE474" s="410"/>
      <c r="AF474" s="410"/>
      <c r="AG474" s="410"/>
      <c r="AH474" s="410"/>
      <c r="AI474" s="410"/>
      <c r="AJ474" s="410"/>
      <c r="AK474" s="410"/>
      <c r="AL474" s="410"/>
      <c r="AM474" s="296">
        <f>SUM(Y474:AL474)</f>
        <v>1</v>
      </c>
    </row>
    <row r="475" spans="1:39" ht="15.5" outlineLevel="1">
      <c r="A475" s="528"/>
      <c r="B475" s="431" t="s">
        <v>308</v>
      </c>
      <c r="C475" s="291" t="s">
        <v>163</v>
      </c>
      <c r="D475" s="295"/>
      <c r="E475" s="295" t="s">
        <v>718</v>
      </c>
      <c r="F475" s="295"/>
      <c r="G475" s="295"/>
      <c r="H475" s="295"/>
      <c r="I475" s="295"/>
      <c r="J475" s="295"/>
      <c r="K475" s="295"/>
      <c r="L475" s="295"/>
      <c r="M475" s="295"/>
      <c r="N475" s="291"/>
      <c r="O475" s="295"/>
      <c r="P475" s="295" t="s">
        <v>718</v>
      </c>
      <c r="Q475" s="295"/>
      <c r="R475" s="295"/>
      <c r="S475" s="295"/>
      <c r="T475" s="295"/>
      <c r="U475" s="295"/>
      <c r="V475" s="295"/>
      <c r="W475" s="295"/>
      <c r="X475" s="295"/>
      <c r="Y475" s="774">
        <f>Y474</f>
        <v>1</v>
      </c>
      <c r="Z475" s="774">
        <f t="shared" ref="Z475:AB475" si="1109">Z474</f>
        <v>0</v>
      </c>
      <c r="AA475" s="774">
        <f t="shared" si="1109"/>
        <v>0</v>
      </c>
      <c r="AB475" s="774">
        <f t="shared" si="1109"/>
        <v>0</v>
      </c>
      <c r="AC475" s="411">
        <f t="shared" ref="AC475" si="1110">AC474</f>
        <v>0</v>
      </c>
      <c r="AD475" s="411">
        <f t="shared" ref="AD475" si="1111">AD474</f>
        <v>0</v>
      </c>
      <c r="AE475" s="411">
        <f t="shared" ref="AE475" si="1112">AE474</f>
        <v>0</v>
      </c>
      <c r="AF475" s="411">
        <f t="shared" ref="AF475" si="1113">AF474</f>
        <v>0</v>
      </c>
      <c r="AG475" s="411">
        <f t="shared" ref="AG475" si="1114">AG474</f>
        <v>0</v>
      </c>
      <c r="AH475" s="411">
        <f t="shared" ref="AH475" si="1115">AH474</f>
        <v>0</v>
      </c>
      <c r="AI475" s="411">
        <f t="shared" ref="AI475" si="1116">AI474</f>
        <v>0</v>
      </c>
      <c r="AJ475" s="411">
        <f t="shared" ref="AJ475" si="1117">AJ474</f>
        <v>0</v>
      </c>
      <c r="AK475" s="411">
        <f t="shared" ref="AK475" si="1118">AK474</f>
        <v>0</v>
      </c>
      <c r="AL475" s="411">
        <f t="shared" ref="AL475" si="1119">AL474</f>
        <v>0</v>
      </c>
      <c r="AM475" s="306"/>
    </row>
    <row r="476" spans="1:39" ht="15.5" outlineLevel="1">
      <c r="A476" s="528"/>
      <c r="B476" s="431"/>
      <c r="C476" s="291"/>
      <c r="D476" s="291"/>
      <c r="E476" s="762"/>
      <c r="F476" s="291"/>
      <c r="G476" s="291"/>
      <c r="H476" s="291"/>
      <c r="I476" s="291"/>
      <c r="J476" s="291"/>
      <c r="K476" s="291"/>
      <c r="L476" s="291"/>
      <c r="M476" s="291"/>
      <c r="N476" s="291"/>
      <c r="O476" s="291"/>
      <c r="P476" s="762"/>
      <c r="Q476" s="291"/>
      <c r="R476" s="291"/>
      <c r="S476" s="291"/>
      <c r="T476" s="291"/>
      <c r="U476" s="291"/>
      <c r="V476" s="291"/>
      <c r="W476" s="291"/>
      <c r="X476" s="291"/>
      <c r="Y476" s="765"/>
      <c r="Z476" s="776"/>
      <c r="AA476" s="776"/>
      <c r="AB476" s="776"/>
      <c r="AC476" s="425"/>
      <c r="AD476" s="425"/>
      <c r="AE476" s="425"/>
      <c r="AF476" s="425"/>
      <c r="AG476" s="425"/>
      <c r="AH476" s="425"/>
      <c r="AI476" s="425"/>
      <c r="AJ476" s="425"/>
      <c r="AK476" s="425"/>
      <c r="AL476" s="425"/>
      <c r="AM476" s="306"/>
    </row>
    <row r="477" spans="1:39" ht="31" outlineLevel="1">
      <c r="A477" s="528">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764"/>
      <c r="Z477" s="764"/>
      <c r="AA477" s="764"/>
      <c r="AB477" s="764"/>
      <c r="AC477" s="410"/>
      <c r="AD477" s="410"/>
      <c r="AE477" s="410"/>
      <c r="AF477" s="410"/>
      <c r="AG477" s="410"/>
      <c r="AH477" s="410"/>
      <c r="AI477" s="410"/>
      <c r="AJ477" s="410"/>
      <c r="AK477" s="410"/>
      <c r="AL477" s="410"/>
      <c r="AM477" s="296">
        <f>SUM(Y477:AL477)</f>
        <v>0</v>
      </c>
    </row>
    <row r="478" spans="1:39" ht="15.5" outlineLevel="1">
      <c r="A478" s="528"/>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774">
        <f>Y477</f>
        <v>0</v>
      </c>
      <c r="Z478" s="774">
        <f t="shared" ref="Z478:AB478" si="1120">Z477</f>
        <v>0</v>
      </c>
      <c r="AA478" s="774">
        <f t="shared" si="1120"/>
        <v>0</v>
      </c>
      <c r="AB478" s="774">
        <f t="shared" si="1120"/>
        <v>0</v>
      </c>
      <c r="AC478" s="411">
        <f t="shared" ref="AC478" si="1121">AC477</f>
        <v>0</v>
      </c>
      <c r="AD478" s="411">
        <f t="shared" ref="AD478" si="1122">AD477</f>
        <v>0</v>
      </c>
      <c r="AE478" s="411">
        <f t="shared" ref="AE478" si="1123">AE477</f>
        <v>0</v>
      </c>
      <c r="AF478" s="411">
        <f t="shared" ref="AF478" si="1124">AF477</f>
        <v>0</v>
      </c>
      <c r="AG478" s="411">
        <f t="shared" ref="AG478" si="1125">AG477</f>
        <v>0</v>
      </c>
      <c r="AH478" s="411">
        <f t="shared" ref="AH478" si="1126">AH477</f>
        <v>0</v>
      </c>
      <c r="AI478" s="411">
        <f t="shared" ref="AI478" si="1127">AI477</f>
        <v>0</v>
      </c>
      <c r="AJ478" s="411">
        <f t="shared" ref="AJ478" si="1128">AJ477</f>
        <v>0</v>
      </c>
      <c r="AK478" s="411">
        <f t="shared" ref="AK478" si="1129">AK477</f>
        <v>0</v>
      </c>
      <c r="AL478" s="411">
        <f t="shared" ref="AL478" si="1130">AL477</f>
        <v>0</v>
      </c>
      <c r="AM478" s="306"/>
    </row>
    <row r="479" spans="1:39" ht="15.5" outlineLevel="1">
      <c r="A479" s="528"/>
      <c r="B479" s="430"/>
      <c r="C479" s="291"/>
      <c r="D479" s="291"/>
      <c r="E479" s="762"/>
      <c r="F479" s="291"/>
      <c r="G479" s="291"/>
      <c r="H479" s="291"/>
      <c r="I479" s="291"/>
      <c r="J479" s="291"/>
      <c r="K479" s="291"/>
      <c r="L479" s="291"/>
      <c r="M479" s="291"/>
      <c r="N479" s="291"/>
      <c r="O479" s="291"/>
      <c r="P479" s="762"/>
      <c r="Q479" s="291"/>
      <c r="R479" s="291"/>
      <c r="S479" s="291"/>
      <c r="T479" s="291"/>
      <c r="U479" s="291"/>
      <c r="V479" s="291"/>
      <c r="W479" s="291"/>
      <c r="X479" s="291"/>
      <c r="Y479" s="765"/>
      <c r="Z479" s="776"/>
      <c r="AA479" s="776"/>
      <c r="AB479" s="776"/>
      <c r="AC479" s="425"/>
      <c r="AD479" s="425"/>
      <c r="AE479" s="425"/>
      <c r="AF479" s="425"/>
      <c r="AG479" s="425"/>
      <c r="AH479" s="425"/>
      <c r="AI479" s="425"/>
      <c r="AJ479" s="425"/>
      <c r="AK479" s="425"/>
      <c r="AL479" s="425"/>
      <c r="AM479" s="306"/>
    </row>
    <row r="480" spans="1:39" ht="15.5" outlineLevel="1">
      <c r="A480" s="528">
        <v>24</v>
      </c>
      <c r="B480" s="428" t="s">
        <v>116</v>
      </c>
      <c r="C480" s="291" t="s">
        <v>25</v>
      </c>
      <c r="D480" s="295"/>
      <c r="E480" s="295"/>
      <c r="F480" s="295"/>
      <c r="G480" s="295"/>
      <c r="H480" s="295"/>
      <c r="I480" s="295"/>
      <c r="J480" s="295"/>
      <c r="K480" s="295"/>
      <c r="L480" s="295"/>
      <c r="M480" s="295"/>
      <c r="N480" s="291"/>
      <c r="O480" s="295"/>
      <c r="P480" s="295"/>
      <c r="Q480" s="295"/>
      <c r="R480" s="295"/>
      <c r="S480" s="295"/>
      <c r="T480" s="295"/>
      <c r="U480" s="295"/>
      <c r="V480" s="295"/>
      <c r="W480" s="295"/>
      <c r="X480" s="295"/>
      <c r="Y480" s="764"/>
      <c r="Z480" s="764"/>
      <c r="AA480" s="764"/>
      <c r="AB480" s="764"/>
      <c r="AC480" s="410"/>
      <c r="AD480" s="410"/>
      <c r="AE480" s="410"/>
      <c r="AF480" s="410"/>
      <c r="AG480" s="410"/>
      <c r="AH480" s="410"/>
      <c r="AI480" s="410"/>
      <c r="AJ480" s="410"/>
      <c r="AK480" s="410"/>
      <c r="AL480" s="410"/>
      <c r="AM480" s="296">
        <f>SUM(Y480:AL480)</f>
        <v>0</v>
      </c>
    </row>
    <row r="481" spans="1:39" ht="15.5" outlineLevel="1">
      <c r="A481" s="528"/>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774">
        <f>Y480</f>
        <v>0</v>
      </c>
      <c r="Z481" s="774">
        <f t="shared" ref="Z481:AB481" si="1131">Z480</f>
        <v>0</v>
      </c>
      <c r="AA481" s="774">
        <f t="shared" si="1131"/>
        <v>0</v>
      </c>
      <c r="AB481" s="774">
        <f t="shared" si="1131"/>
        <v>0</v>
      </c>
      <c r="AC481" s="411">
        <f t="shared" ref="AC481" si="1132">AC480</f>
        <v>0</v>
      </c>
      <c r="AD481" s="411">
        <f t="shared" ref="AD481" si="1133">AD480</f>
        <v>0</v>
      </c>
      <c r="AE481" s="411">
        <f t="shared" ref="AE481" si="1134">AE480</f>
        <v>0</v>
      </c>
      <c r="AF481" s="411">
        <f t="shared" ref="AF481" si="1135">AF480</f>
        <v>0</v>
      </c>
      <c r="AG481" s="411">
        <f t="shared" ref="AG481" si="1136">AG480</f>
        <v>0</v>
      </c>
      <c r="AH481" s="411">
        <f t="shared" ref="AH481" si="1137">AH480</f>
        <v>0</v>
      </c>
      <c r="AI481" s="411">
        <f t="shared" ref="AI481" si="1138">AI480</f>
        <v>0</v>
      </c>
      <c r="AJ481" s="411">
        <f t="shared" ref="AJ481" si="1139">AJ480</f>
        <v>0</v>
      </c>
      <c r="AK481" s="411">
        <f t="shared" ref="AK481" si="1140">AK480</f>
        <v>0</v>
      </c>
      <c r="AL481" s="411">
        <f t="shared" ref="AL481" si="1141">AL480</f>
        <v>0</v>
      </c>
      <c r="AM481" s="306"/>
    </row>
    <row r="482" spans="1:39" ht="15.5" outlineLevel="1">
      <c r="A482" s="528"/>
      <c r="B482" s="431"/>
      <c r="C482" s="291"/>
      <c r="D482" s="291"/>
      <c r="E482" s="762"/>
      <c r="F482" s="291"/>
      <c r="G482" s="291"/>
      <c r="H482" s="291"/>
      <c r="I482" s="291"/>
      <c r="J482" s="291"/>
      <c r="K482" s="291"/>
      <c r="L482" s="291"/>
      <c r="M482" s="291"/>
      <c r="N482" s="291"/>
      <c r="O482" s="291"/>
      <c r="P482" s="762"/>
      <c r="Q482" s="291"/>
      <c r="R482" s="291"/>
      <c r="S482" s="291"/>
      <c r="T482" s="291"/>
      <c r="U482" s="291"/>
      <c r="V482" s="291"/>
      <c r="W482" s="291"/>
      <c r="X482" s="291"/>
      <c r="Y482" s="773"/>
      <c r="Z482" s="776"/>
      <c r="AA482" s="776"/>
      <c r="AB482" s="776"/>
      <c r="AC482" s="425"/>
      <c r="AD482" s="425"/>
      <c r="AE482" s="425"/>
      <c r="AF482" s="425"/>
      <c r="AG482" s="425"/>
      <c r="AH482" s="425"/>
      <c r="AI482" s="425"/>
      <c r="AJ482" s="425"/>
      <c r="AK482" s="425"/>
      <c r="AL482" s="425"/>
      <c r="AM482" s="306"/>
    </row>
    <row r="483" spans="1:39" ht="15.5" outlineLevel="1">
      <c r="A483" s="528"/>
      <c r="B483" s="500" t="s">
        <v>499</v>
      </c>
      <c r="C483" s="291"/>
      <c r="D483" s="291"/>
      <c r="E483" s="762"/>
      <c r="F483" s="291"/>
      <c r="G483" s="291"/>
      <c r="H483" s="291"/>
      <c r="I483" s="291"/>
      <c r="J483" s="291"/>
      <c r="K483" s="291"/>
      <c r="L483" s="291"/>
      <c r="M483" s="291"/>
      <c r="N483" s="291"/>
      <c r="O483" s="291"/>
      <c r="P483" s="762"/>
      <c r="Q483" s="291"/>
      <c r="R483" s="291"/>
      <c r="S483" s="291"/>
      <c r="T483" s="291"/>
      <c r="U483" s="291"/>
      <c r="V483" s="291"/>
      <c r="W483" s="291"/>
      <c r="X483" s="291"/>
      <c r="Y483" s="773"/>
      <c r="Z483" s="776"/>
      <c r="AA483" s="776"/>
      <c r="AB483" s="776"/>
      <c r="AC483" s="425"/>
      <c r="AD483" s="425"/>
      <c r="AE483" s="425"/>
      <c r="AF483" s="425"/>
      <c r="AG483" s="425"/>
      <c r="AH483" s="425"/>
      <c r="AI483" s="425"/>
      <c r="AJ483" s="425"/>
      <c r="AK483" s="425"/>
      <c r="AL483" s="425"/>
      <c r="AM483" s="306"/>
    </row>
    <row r="484" spans="1:39" ht="15.5" outlineLevel="1">
      <c r="A484" s="528">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772"/>
      <c r="Z484" s="764"/>
      <c r="AA484" s="764"/>
      <c r="AB484" s="764"/>
      <c r="AC484" s="410"/>
      <c r="AD484" s="410"/>
      <c r="AE484" s="410"/>
      <c r="AF484" s="415"/>
      <c r="AG484" s="415"/>
      <c r="AH484" s="415"/>
      <c r="AI484" s="415"/>
      <c r="AJ484" s="415"/>
      <c r="AK484" s="415"/>
      <c r="AL484" s="415"/>
      <c r="AM484" s="296">
        <f>SUM(Y484:AL484)</f>
        <v>0</v>
      </c>
    </row>
    <row r="485" spans="1:39" ht="15.5" outlineLevel="1">
      <c r="A485" s="528"/>
      <c r="B485" s="431" t="s">
        <v>308</v>
      </c>
      <c r="C485" s="291" t="s">
        <v>163</v>
      </c>
      <c r="D485" s="295"/>
      <c r="E485" s="295" t="s">
        <v>718</v>
      </c>
      <c r="F485" s="295"/>
      <c r="G485" s="295"/>
      <c r="H485" s="295"/>
      <c r="I485" s="295"/>
      <c r="J485" s="295"/>
      <c r="K485" s="295"/>
      <c r="L485" s="295"/>
      <c r="M485" s="295"/>
      <c r="N485" s="295">
        <f>N484</f>
        <v>12</v>
      </c>
      <c r="O485" s="295"/>
      <c r="P485" s="295" t="s">
        <v>718</v>
      </c>
      <c r="Q485" s="295"/>
      <c r="R485" s="295"/>
      <c r="S485" s="295"/>
      <c r="T485" s="295"/>
      <c r="U485" s="295"/>
      <c r="V485" s="295"/>
      <c r="W485" s="295"/>
      <c r="X485" s="295"/>
      <c r="Y485" s="774">
        <f>Y484</f>
        <v>0</v>
      </c>
      <c r="Z485" s="774">
        <f t="shared" ref="Z485:AB485" si="1142">Z484</f>
        <v>0</v>
      </c>
      <c r="AA485" s="774">
        <f t="shared" si="1142"/>
        <v>0</v>
      </c>
      <c r="AB485" s="774">
        <f t="shared" si="1142"/>
        <v>0</v>
      </c>
      <c r="AC485" s="411">
        <f t="shared" ref="AC485" si="1143">AC484</f>
        <v>0</v>
      </c>
      <c r="AD485" s="411">
        <f t="shared" ref="AD485" si="1144">AD484</f>
        <v>0</v>
      </c>
      <c r="AE485" s="411">
        <f t="shared" ref="AE485" si="1145">AE484</f>
        <v>0</v>
      </c>
      <c r="AF485" s="411">
        <f t="shared" ref="AF485" si="1146">AF484</f>
        <v>0</v>
      </c>
      <c r="AG485" s="411">
        <f t="shared" ref="AG485" si="1147">AG484</f>
        <v>0</v>
      </c>
      <c r="AH485" s="411">
        <f t="shared" ref="AH485" si="1148">AH484</f>
        <v>0</v>
      </c>
      <c r="AI485" s="411">
        <f t="shared" ref="AI485" si="1149">AI484</f>
        <v>0</v>
      </c>
      <c r="AJ485" s="411">
        <f t="shared" ref="AJ485" si="1150">AJ484</f>
        <v>0</v>
      </c>
      <c r="AK485" s="411">
        <f t="shared" ref="AK485" si="1151">AK484</f>
        <v>0</v>
      </c>
      <c r="AL485" s="411">
        <f t="shared" ref="AL485" si="1152">AL484</f>
        <v>0</v>
      </c>
      <c r="AM485" s="306"/>
    </row>
    <row r="486" spans="1:39" ht="15.5" outlineLevel="1">
      <c r="A486" s="528"/>
      <c r="B486" s="431"/>
      <c r="C486" s="291"/>
      <c r="D486" s="291"/>
      <c r="E486" s="762"/>
      <c r="F486" s="291"/>
      <c r="G486" s="291"/>
      <c r="H486" s="291"/>
      <c r="I486" s="291"/>
      <c r="J486" s="291"/>
      <c r="K486" s="291"/>
      <c r="L486" s="291"/>
      <c r="M486" s="291"/>
      <c r="N486" s="291"/>
      <c r="O486" s="291"/>
      <c r="P486" s="762"/>
      <c r="Q486" s="291"/>
      <c r="R486" s="291"/>
      <c r="S486" s="291"/>
      <c r="T486" s="291"/>
      <c r="U486" s="291"/>
      <c r="V486" s="291"/>
      <c r="W486" s="291"/>
      <c r="X486" s="291"/>
      <c r="Y486" s="773"/>
      <c r="Z486" s="776"/>
      <c r="AA486" s="776"/>
      <c r="AB486" s="776"/>
      <c r="AC486" s="425"/>
      <c r="AD486" s="425"/>
      <c r="AE486" s="425"/>
      <c r="AF486" s="425"/>
      <c r="AG486" s="425"/>
      <c r="AH486" s="425"/>
      <c r="AI486" s="425"/>
      <c r="AJ486" s="425"/>
      <c r="AK486" s="425"/>
      <c r="AL486" s="425"/>
      <c r="AM486" s="306"/>
    </row>
    <row r="487" spans="1:39" ht="15.5" outlineLevel="1">
      <c r="A487" s="528">
        <v>26</v>
      </c>
      <c r="B487" s="428" t="s">
        <v>118</v>
      </c>
      <c r="C487" s="291" t="s">
        <v>25</v>
      </c>
      <c r="D487" s="295"/>
      <c r="E487" s="295">
        <v>3432294</v>
      </c>
      <c r="F487" s="295"/>
      <c r="G487" s="295"/>
      <c r="H487" s="295"/>
      <c r="I487" s="295"/>
      <c r="J487" s="295"/>
      <c r="K487" s="295"/>
      <c r="L487" s="295"/>
      <c r="M487" s="295"/>
      <c r="N487" s="295">
        <v>12</v>
      </c>
      <c r="O487" s="295"/>
      <c r="P487" s="295">
        <v>630</v>
      </c>
      <c r="Q487" s="295"/>
      <c r="R487" s="295"/>
      <c r="S487" s="295"/>
      <c r="T487" s="295"/>
      <c r="U487" s="295"/>
      <c r="V487" s="295"/>
      <c r="W487" s="295"/>
      <c r="X487" s="295"/>
      <c r="Y487" s="772"/>
      <c r="Z487" s="772">
        <v>0.3</v>
      </c>
      <c r="AA487" s="772">
        <v>0.65</v>
      </c>
      <c r="AB487" s="772">
        <v>0.05</v>
      </c>
      <c r="AC487" s="410"/>
      <c r="AD487" s="410"/>
      <c r="AE487" s="410"/>
      <c r="AF487" s="415"/>
      <c r="AG487" s="415"/>
      <c r="AH487" s="415"/>
      <c r="AI487" s="415"/>
      <c r="AJ487" s="415"/>
      <c r="AK487" s="415"/>
      <c r="AL487" s="415"/>
      <c r="AM487" s="296">
        <f>SUM(Y487:AL487)</f>
        <v>1</v>
      </c>
    </row>
    <row r="488" spans="1:39" ht="15.5" outlineLevel="1">
      <c r="A488" s="528"/>
      <c r="B488" s="431" t="s">
        <v>308</v>
      </c>
      <c r="C488" s="291" t="s">
        <v>163</v>
      </c>
      <c r="D488" s="295"/>
      <c r="E488" s="295">
        <v>5209.5</v>
      </c>
      <c r="F488" s="295"/>
      <c r="G488" s="295"/>
      <c r="H488" s="295"/>
      <c r="I488" s="295"/>
      <c r="J488" s="295"/>
      <c r="K488" s="295"/>
      <c r="L488" s="295"/>
      <c r="M488" s="295"/>
      <c r="N488" s="295">
        <f>N487</f>
        <v>12</v>
      </c>
      <c r="O488" s="295"/>
      <c r="P488" s="295">
        <v>1</v>
      </c>
      <c r="Q488" s="295"/>
      <c r="R488" s="295"/>
      <c r="S488" s="295"/>
      <c r="T488" s="295"/>
      <c r="U488" s="295"/>
      <c r="V488" s="295"/>
      <c r="W488" s="295"/>
      <c r="X488" s="295"/>
      <c r="Y488" s="774">
        <f>Y487</f>
        <v>0</v>
      </c>
      <c r="Z488" s="774">
        <f t="shared" ref="Z488:AB488" si="1153">Z487</f>
        <v>0.3</v>
      </c>
      <c r="AA488" s="774">
        <f t="shared" si="1153"/>
        <v>0.65</v>
      </c>
      <c r="AB488" s="774">
        <f t="shared" si="1153"/>
        <v>0.05</v>
      </c>
      <c r="AC488" s="411">
        <f t="shared" ref="AC488" si="1154">AC487</f>
        <v>0</v>
      </c>
      <c r="AD488" s="411">
        <f t="shared" ref="AD488" si="1155">AD487</f>
        <v>0</v>
      </c>
      <c r="AE488" s="411">
        <f t="shared" ref="AE488" si="1156">AE487</f>
        <v>0</v>
      </c>
      <c r="AF488" s="411">
        <f t="shared" ref="AF488" si="1157">AF487</f>
        <v>0</v>
      </c>
      <c r="AG488" s="411">
        <f t="shared" ref="AG488" si="1158">AG487</f>
        <v>0</v>
      </c>
      <c r="AH488" s="411">
        <f t="shared" ref="AH488" si="1159">AH487</f>
        <v>0</v>
      </c>
      <c r="AI488" s="411">
        <f t="shared" ref="AI488" si="1160">AI487</f>
        <v>0</v>
      </c>
      <c r="AJ488" s="411">
        <f t="shared" ref="AJ488" si="1161">AJ487</f>
        <v>0</v>
      </c>
      <c r="AK488" s="411">
        <f t="shared" ref="AK488" si="1162">AK487</f>
        <v>0</v>
      </c>
      <c r="AL488" s="411">
        <f t="shared" ref="AL488" si="1163">AL487</f>
        <v>0</v>
      </c>
      <c r="AM488" s="306"/>
    </row>
    <row r="489" spans="1:39" ht="15.5" outlineLevel="1">
      <c r="A489" s="528"/>
      <c r="B489" s="431"/>
      <c r="C489" s="291"/>
      <c r="D489" s="291"/>
      <c r="E489" s="762"/>
      <c r="F489" s="291"/>
      <c r="G489" s="291"/>
      <c r="H489" s="291"/>
      <c r="I489" s="291"/>
      <c r="J489" s="291"/>
      <c r="K489" s="291"/>
      <c r="L489" s="291"/>
      <c r="M489" s="291"/>
      <c r="N489" s="291"/>
      <c r="O489" s="291"/>
      <c r="P489" s="762"/>
      <c r="Q489" s="291"/>
      <c r="R489" s="291"/>
      <c r="S489" s="291"/>
      <c r="T489" s="291"/>
      <c r="U489" s="291"/>
      <c r="V489" s="291"/>
      <c r="W489" s="291"/>
      <c r="X489" s="291"/>
      <c r="Y489" s="773"/>
      <c r="Z489" s="776"/>
      <c r="AA489" s="776"/>
      <c r="AB489" s="776"/>
      <c r="AC489" s="425"/>
      <c r="AD489" s="425"/>
      <c r="AE489" s="425"/>
      <c r="AF489" s="425"/>
      <c r="AG489" s="425"/>
      <c r="AH489" s="425"/>
      <c r="AI489" s="425"/>
      <c r="AJ489" s="425"/>
      <c r="AK489" s="425"/>
      <c r="AL489" s="425"/>
      <c r="AM489" s="306"/>
    </row>
    <row r="490" spans="1:39" ht="31" outlineLevel="1">
      <c r="A490" s="528">
        <v>27</v>
      </c>
      <c r="B490" s="428" t="s">
        <v>119</v>
      </c>
      <c r="C490" s="291" t="s">
        <v>25</v>
      </c>
      <c r="D490" s="295"/>
      <c r="E490" s="295"/>
      <c r="F490" s="295"/>
      <c r="G490" s="295"/>
      <c r="H490" s="295"/>
      <c r="I490" s="295"/>
      <c r="J490" s="295"/>
      <c r="K490" s="295"/>
      <c r="L490" s="295"/>
      <c r="M490" s="295"/>
      <c r="N490" s="295">
        <v>12</v>
      </c>
      <c r="O490" s="295"/>
      <c r="P490" s="295"/>
      <c r="Q490" s="295"/>
      <c r="R490" s="295"/>
      <c r="S490" s="295"/>
      <c r="T490" s="295"/>
      <c r="U490" s="295"/>
      <c r="V490" s="295"/>
      <c r="W490" s="295"/>
      <c r="X490" s="295"/>
      <c r="Y490" s="772"/>
      <c r="Z490" s="764"/>
      <c r="AA490" s="764"/>
      <c r="AB490" s="764"/>
      <c r="AC490" s="410"/>
      <c r="AD490" s="410"/>
      <c r="AE490" s="410"/>
      <c r="AF490" s="415"/>
      <c r="AG490" s="415"/>
      <c r="AH490" s="415"/>
      <c r="AI490" s="415"/>
      <c r="AJ490" s="415"/>
      <c r="AK490" s="415"/>
      <c r="AL490" s="415"/>
      <c r="AM490" s="296">
        <f>SUM(Y490:AL490)</f>
        <v>0</v>
      </c>
    </row>
    <row r="491" spans="1:39" ht="15.5" outlineLevel="1">
      <c r="A491" s="528"/>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774">
        <f>Y490</f>
        <v>0</v>
      </c>
      <c r="Z491" s="774">
        <f t="shared" ref="Z491:AB491" si="1164">Z490</f>
        <v>0</v>
      </c>
      <c r="AA491" s="774">
        <f t="shared" si="1164"/>
        <v>0</v>
      </c>
      <c r="AB491" s="774">
        <f t="shared" si="1164"/>
        <v>0</v>
      </c>
      <c r="AC491" s="411">
        <f t="shared" ref="AC491" si="1165">AC490</f>
        <v>0</v>
      </c>
      <c r="AD491" s="411">
        <f t="shared" ref="AD491" si="1166">AD490</f>
        <v>0</v>
      </c>
      <c r="AE491" s="411">
        <f t="shared" ref="AE491" si="1167">AE490</f>
        <v>0</v>
      </c>
      <c r="AF491" s="411">
        <f t="shared" ref="AF491" si="1168">AF490</f>
        <v>0</v>
      </c>
      <c r="AG491" s="411">
        <f t="shared" ref="AG491" si="1169">AG490</f>
        <v>0</v>
      </c>
      <c r="AH491" s="411">
        <f t="shared" ref="AH491" si="1170">AH490</f>
        <v>0</v>
      </c>
      <c r="AI491" s="411">
        <f t="shared" ref="AI491" si="1171">AI490</f>
        <v>0</v>
      </c>
      <c r="AJ491" s="411">
        <f t="shared" ref="AJ491" si="1172">AJ490</f>
        <v>0</v>
      </c>
      <c r="AK491" s="411">
        <f t="shared" ref="AK491" si="1173">AK490</f>
        <v>0</v>
      </c>
      <c r="AL491" s="411">
        <f t="shared" ref="AL491" si="1174">AL490</f>
        <v>0</v>
      </c>
      <c r="AM491" s="306"/>
    </row>
    <row r="492" spans="1:39" ht="15.5" outlineLevel="1">
      <c r="A492" s="528"/>
      <c r="B492" s="431"/>
      <c r="C492" s="291"/>
      <c r="D492" s="291"/>
      <c r="E492" s="762"/>
      <c r="F492" s="291"/>
      <c r="G492" s="291"/>
      <c r="H492" s="291"/>
      <c r="I492" s="291"/>
      <c r="J492" s="291"/>
      <c r="K492" s="291"/>
      <c r="L492" s="291"/>
      <c r="M492" s="291"/>
      <c r="N492" s="291"/>
      <c r="O492" s="291"/>
      <c r="P492" s="762"/>
      <c r="Q492" s="291"/>
      <c r="R492" s="291"/>
      <c r="S492" s="291"/>
      <c r="T492" s="291"/>
      <c r="U492" s="291"/>
      <c r="V492" s="291"/>
      <c r="W492" s="291"/>
      <c r="X492" s="291"/>
      <c r="Y492" s="773"/>
      <c r="Z492" s="776"/>
      <c r="AA492" s="776"/>
      <c r="AB492" s="776"/>
      <c r="AC492" s="425"/>
      <c r="AD492" s="425"/>
      <c r="AE492" s="425"/>
      <c r="AF492" s="425"/>
      <c r="AG492" s="425"/>
      <c r="AH492" s="425"/>
      <c r="AI492" s="425"/>
      <c r="AJ492" s="425"/>
      <c r="AK492" s="425"/>
      <c r="AL492" s="425"/>
      <c r="AM492" s="306"/>
    </row>
    <row r="493" spans="1:39" ht="31" outlineLevel="1">
      <c r="A493" s="528">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772"/>
      <c r="Z493" s="764"/>
      <c r="AA493" s="764"/>
      <c r="AB493" s="764"/>
      <c r="AC493" s="410"/>
      <c r="AD493" s="410"/>
      <c r="AE493" s="410"/>
      <c r="AF493" s="415"/>
      <c r="AG493" s="415"/>
      <c r="AH493" s="415"/>
      <c r="AI493" s="415"/>
      <c r="AJ493" s="415"/>
      <c r="AK493" s="415"/>
      <c r="AL493" s="415"/>
      <c r="AM493" s="296">
        <f>SUM(Y493:AL493)</f>
        <v>0</v>
      </c>
    </row>
    <row r="494" spans="1:39" ht="15.5" outlineLevel="1">
      <c r="A494" s="528"/>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774">
        <f>Y493</f>
        <v>0</v>
      </c>
      <c r="Z494" s="774">
        <f t="shared" ref="Z494:AB494" si="1175">Z493</f>
        <v>0</v>
      </c>
      <c r="AA494" s="774">
        <f t="shared" si="1175"/>
        <v>0</v>
      </c>
      <c r="AB494" s="774">
        <f t="shared" si="1175"/>
        <v>0</v>
      </c>
      <c r="AC494" s="411">
        <f t="shared" ref="AC494" si="1176">AC493</f>
        <v>0</v>
      </c>
      <c r="AD494" s="411">
        <f t="shared" ref="AD494" si="1177">AD493</f>
        <v>0</v>
      </c>
      <c r="AE494" s="411">
        <f t="shared" ref="AE494" si="1178">AE493</f>
        <v>0</v>
      </c>
      <c r="AF494" s="411">
        <f t="shared" ref="AF494" si="1179">AF493</f>
        <v>0</v>
      </c>
      <c r="AG494" s="411">
        <f t="shared" ref="AG494" si="1180">AG493</f>
        <v>0</v>
      </c>
      <c r="AH494" s="411">
        <f t="shared" ref="AH494" si="1181">AH493</f>
        <v>0</v>
      </c>
      <c r="AI494" s="411">
        <f t="shared" ref="AI494" si="1182">AI493</f>
        <v>0</v>
      </c>
      <c r="AJ494" s="411">
        <f t="shared" ref="AJ494" si="1183">AJ493</f>
        <v>0</v>
      </c>
      <c r="AK494" s="411">
        <f t="shared" ref="AK494" si="1184">AK493</f>
        <v>0</v>
      </c>
      <c r="AL494" s="411">
        <f t="shared" ref="AL494" si="1185">AL493</f>
        <v>0</v>
      </c>
      <c r="AM494" s="306"/>
    </row>
    <row r="495" spans="1:39" ht="15.5" outlineLevel="1">
      <c r="A495" s="528"/>
      <c r="B495" s="431"/>
      <c r="C495" s="291"/>
      <c r="D495" s="291"/>
      <c r="E495" s="762"/>
      <c r="F495" s="291"/>
      <c r="G495" s="291"/>
      <c r="H495" s="291"/>
      <c r="I495" s="291"/>
      <c r="J495" s="291"/>
      <c r="K495" s="291"/>
      <c r="L495" s="291"/>
      <c r="M495" s="291"/>
      <c r="N495" s="291"/>
      <c r="O495" s="291"/>
      <c r="P495" s="762"/>
      <c r="Q495" s="291"/>
      <c r="R495" s="291"/>
      <c r="S495" s="291"/>
      <c r="T495" s="291"/>
      <c r="U495" s="291"/>
      <c r="V495" s="291"/>
      <c r="W495" s="291"/>
      <c r="X495" s="291"/>
      <c r="Y495" s="773"/>
      <c r="Z495" s="776"/>
      <c r="AA495" s="776"/>
      <c r="AB495" s="776"/>
      <c r="AC495" s="425"/>
      <c r="AD495" s="425"/>
      <c r="AE495" s="425"/>
      <c r="AF495" s="425"/>
      <c r="AG495" s="425"/>
      <c r="AH495" s="425"/>
      <c r="AI495" s="425"/>
      <c r="AJ495" s="425"/>
      <c r="AK495" s="425"/>
      <c r="AL495" s="425"/>
      <c r="AM495" s="306"/>
    </row>
    <row r="496" spans="1:39" ht="31" outlineLevel="1">
      <c r="A496" s="528">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772"/>
      <c r="Z496" s="764"/>
      <c r="AA496" s="764"/>
      <c r="AB496" s="764"/>
      <c r="AC496" s="410"/>
      <c r="AD496" s="410"/>
      <c r="AE496" s="410"/>
      <c r="AF496" s="415"/>
      <c r="AG496" s="415"/>
      <c r="AH496" s="415"/>
      <c r="AI496" s="415"/>
      <c r="AJ496" s="415"/>
      <c r="AK496" s="415"/>
      <c r="AL496" s="415"/>
      <c r="AM496" s="296">
        <f>SUM(Y496:AL496)</f>
        <v>0</v>
      </c>
    </row>
    <row r="497" spans="1:39" ht="15.5" outlineLevel="1">
      <c r="A497" s="528"/>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774">
        <f>Y496</f>
        <v>0</v>
      </c>
      <c r="Z497" s="774">
        <f t="shared" ref="Z497:AB497" si="1186">Z496</f>
        <v>0</v>
      </c>
      <c r="AA497" s="774">
        <f t="shared" si="1186"/>
        <v>0</v>
      </c>
      <c r="AB497" s="774">
        <f t="shared" si="1186"/>
        <v>0</v>
      </c>
      <c r="AC497" s="411">
        <f t="shared" ref="AC497" si="1187">AC496</f>
        <v>0</v>
      </c>
      <c r="AD497" s="411">
        <f t="shared" ref="AD497" si="1188">AD496</f>
        <v>0</v>
      </c>
      <c r="AE497" s="411">
        <f t="shared" ref="AE497" si="1189">AE496</f>
        <v>0</v>
      </c>
      <c r="AF497" s="411">
        <f t="shared" ref="AF497" si="1190">AF496</f>
        <v>0</v>
      </c>
      <c r="AG497" s="411">
        <f t="shared" ref="AG497" si="1191">AG496</f>
        <v>0</v>
      </c>
      <c r="AH497" s="411">
        <f t="shared" ref="AH497" si="1192">AH496</f>
        <v>0</v>
      </c>
      <c r="AI497" s="411">
        <f t="shared" ref="AI497" si="1193">AI496</f>
        <v>0</v>
      </c>
      <c r="AJ497" s="411">
        <f t="shared" ref="AJ497" si="1194">AJ496</f>
        <v>0</v>
      </c>
      <c r="AK497" s="411">
        <f t="shared" ref="AK497" si="1195">AK496</f>
        <v>0</v>
      </c>
      <c r="AL497" s="411">
        <f t="shared" ref="AL497" si="1196">AL496</f>
        <v>0</v>
      </c>
      <c r="AM497" s="306"/>
    </row>
    <row r="498" spans="1:39" ht="15.5" outlineLevel="1">
      <c r="A498" s="528"/>
      <c r="B498" s="431"/>
      <c r="C498" s="291"/>
      <c r="D498" s="291"/>
      <c r="E498" s="762"/>
      <c r="F498" s="291"/>
      <c r="G498" s="291"/>
      <c r="H498" s="291"/>
      <c r="I498" s="291"/>
      <c r="J498" s="291"/>
      <c r="K498" s="291"/>
      <c r="L498" s="291"/>
      <c r="M498" s="291"/>
      <c r="N498" s="291"/>
      <c r="O498" s="291"/>
      <c r="P498" s="762"/>
      <c r="Q498" s="291"/>
      <c r="R498" s="291"/>
      <c r="S498" s="291"/>
      <c r="T498" s="291"/>
      <c r="U498" s="291"/>
      <c r="V498" s="291"/>
      <c r="W498" s="291"/>
      <c r="X498" s="291"/>
      <c r="Y498" s="773"/>
      <c r="Z498" s="776"/>
      <c r="AA498" s="776"/>
      <c r="AB498" s="776"/>
      <c r="AC498" s="425"/>
      <c r="AD498" s="425"/>
      <c r="AE498" s="425"/>
      <c r="AF498" s="425"/>
      <c r="AG498" s="425"/>
      <c r="AH498" s="425"/>
      <c r="AI498" s="425"/>
      <c r="AJ498" s="425"/>
      <c r="AK498" s="425"/>
      <c r="AL498" s="425"/>
      <c r="AM498" s="306"/>
    </row>
    <row r="499" spans="1:39" ht="31" outlineLevel="1">
      <c r="A499" s="528">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772"/>
      <c r="Z499" s="764"/>
      <c r="AA499" s="764"/>
      <c r="AB499" s="764"/>
      <c r="AC499" s="410"/>
      <c r="AD499" s="410"/>
      <c r="AE499" s="410"/>
      <c r="AF499" s="415"/>
      <c r="AG499" s="415"/>
      <c r="AH499" s="415"/>
      <c r="AI499" s="415"/>
      <c r="AJ499" s="415"/>
      <c r="AK499" s="415"/>
      <c r="AL499" s="415"/>
      <c r="AM499" s="296">
        <f>SUM(Y499:AL499)</f>
        <v>0</v>
      </c>
    </row>
    <row r="500" spans="1:39" ht="15.5" outlineLevel="1">
      <c r="A500" s="528"/>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774">
        <f>Y499</f>
        <v>0</v>
      </c>
      <c r="Z500" s="774">
        <f t="shared" ref="Z500:AB500" si="1197">Z499</f>
        <v>0</v>
      </c>
      <c r="AA500" s="774">
        <f t="shared" si="1197"/>
        <v>0</v>
      </c>
      <c r="AB500" s="774">
        <f t="shared" si="1197"/>
        <v>0</v>
      </c>
      <c r="AC500" s="411">
        <f t="shared" ref="AC500" si="1198">AC499</f>
        <v>0</v>
      </c>
      <c r="AD500" s="411">
        <f t="shared" ref="AD500" si="1199">AD499</f>
        <v>0</v>
      </c>
      <c r="AE500" s="411">
        <f t="shared" ref="AE500" si="1200">AE499</f>
        <v>0</v>
      </c>
      <c r="AF500" s="411">
        <f t="shared" ref="AF500" si="1201">AF499</f>
        <v>0</v>
      </c>
      <c r="AG500" s="411">
        <f t="shared" ref="AG500" si="1202">AG499</f>
        <v>0</v>
      </c>
      <c r="AH500" s="411">
        <f t="shared" ref="AH500" si="1203">AH499</f>
        <v>0</v>
      </c>
      <c r="AI500" s="411">
        <f t="shared" ref="AI500" si="1204">AI499</f>
        <v>0</v>
      </c>
      <c r="AJ500" s="411">
        <f t="shared" ref="AJ500" si="1205">AJ499</f>
        <v>0</v>
      </c>
      <c r="AK500" s="411">
        <f t="shared" ref="AK500" si="1206">AK499</f>
        <v>0</v>
      </c>
      <c r="AL500" s="411">
        <f t="shared" ref="AL500" si="1207">AL499</f>
        <v>0</v>
      </c>
      <c r="AM500" s="306"/>
    </row>
    <row r="501" spans="1:39" ht="15.5" outlineLevel="1">
      <c r="A501" s="528"/>
      <c r="B501" s="431"/>
      <c r="C501" s="291"/>
      <c r="D501" s="291"/>
      <c r="E501" s="762"/>
      <c r="F501" s="291"/>
      <c r="G501" s="291"/>
      <c r="H501" s="291"/>
      <c r="I501" s="291"/>
      <c r="J501" s="291"/>
      <c r="K501" s="291"/>
      <c r="L501" s="291"/>
      <c r="M501" s="291"/>
      <c r="N501" s="291"/>
      <c r="O501" s="291"/>
      <c r="P501" s="762"/>
      <c r="Q501" s="291"/>
      <c r="R501" s="291"/>
      <c r="S501" s="291"/>
      <c r="T501" s="291"/>
      <c r="U501" s="291"/>
      <c r="V501" s="291"/>
      <c r="W501" s="291"/>
      <c r="X501" s="291"/>
      <c r="Y501" s="773"/>
      <c r="Z501" s="776"/>
      <c r="AA501" s="776"/>
      <c r="AB501" s="776"/>
      <c r="AC501" s="425"/>
      <c r="AD501" s="425"/>
      <c r="AE501" s="425"/>
      <c r="AF501" s="425"/>
      <c r="AG501" s="425"/>
      <c r="AH501" s="425"/>
      <c r="AI501" s="425"/>
      <c r="AJ501" s="425"/>
      <c r="AK501" s="425"/>
      <c r="AL501" s="425"/>
      <c r="AM501" s="306"/>
    </row>
    <row r="502" spans="1:39" ht="31" outlineLevel="1">
      <c r="A502" s="528">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772"/>
      <c r="Z502" s="764"/>
      <c r="AA502" s="764"/>
      <c r="AB502" s="764"/>
      <c r="AC502" s="410"/>
      <c r="AD502" s="410"/>
      <c r="AE502" s="410"/>
      <c r="AF502" s="415"/>
      <c r="AG502" s="415"/>
      <c r="AH502" s="415"/>
      <c r="AI502" s="415"/>
      <c r="AJ502" s="415"/>
      <c r="AK502" s="415"/>
      <c r="AL502" s="415"/>
      <c r="AM502" s="296">
        <f>SUM(Y502:AL502)</f>
        <v>0</v>
      </c>
    </row>
    <row r="503" spans="1:39" ht="15.5" outlineLevel="1">
      <c r="A503" s="528"/>
      <c r="B503" s="431" t="s">
        <v>308</v>
      </c>
      <c r="C503" s="291" t="s">
        <v>163</v>
      </c>
      <c r="D503" s="295"/>
      <c r="E503" s="295" t="s">
        <v>718</v>
      </c>
      <c r="F503" s="295"/>
      <c r="G503" s="295"/>
      <c r="H503" s="295"/>
      <c r="I503" s="295"/>
      <c r="J503" s="295"/>
      <c r="K503" s="295"/>
      <c r="L503" s="295"/>
      <c r="M503" s="295"/>
      <c r="N503" s="295">
        <f>N502</f>
        <v>12</v>
      </c>
      <c r="O503" s="295"/>
      <c r="P503" s="295"/>
      <c r="Q503" s="295"/>
      <c r="R503" s="295"/>
      <c r="S503" s="295"/>
      <c r="T503" s="295"/>
      <c r="U503" s="295"/>
      <c r="V503" s="295"/>
      <c r="W503" s="295"/>
      <c r="X503" s="295"/>
      <c r="Y503" s="774">
        <f>Y502</f>
        <v>0</v>
      </c>
      <c r="Z503" s="774">
        <f t="shared" ref="Z503:AB503" si="1208">Z502</f>
        <v>0</v>
      </c>
      <c r="AA503" s="774">
        <f t="shared" si="1208"/>
        <v>0</v>
      </c>
      <c r="AB503" s="774">
        <f t="shared" si="1208"/>
        <v>0</v>
      </c>
      <c r="AC503" s="411">
        <f t="shared" ref="AC503" si="1209">AC502</f>
        <v>0</v>
      </c>
      <c r="AD503" s="411">
        <f t="shared" ref="AD503" si="1210">AD502</f>
        <v>0</v>
      </c>
      <c r="AE503" s="411">
        <f t="shared" ref="AE503" si="1211">AE502</f>
        <v>0</v>
      </c>
      <c r="AF503" s="411">
        <f t="shared" ref="AF503" si="1212">AF502</f>
        <v>0</v>
      </c>
      <c r="AG503" s="411">
        <f t="shared" ref="AG503" si="1213">AG502</f>
        <v>0</v>
      </c>
      <c r="AH503" s="411">
        <f t="shared" ref="AH503" si="1214">AH502</f>
        <v>0</v>
      </c>
      <c r="AI503" s="411">
        <f t="shared" ref="AI503" si="1215">AI502</f>
        <v>0</v>
      </c>
      <c r="AJ503" s="411">
        <f t="shared" ref="AJ503" si="1216">AJ502</f>
        <v>0</v>
      </c>
      <c r="AK503" s="411">
        <f t="shared" ref="AK503" si="1217">AK502</f>
        <v>0</v>
      </c>
      <c r="AL503" s="411">
        <f t="shared" ref="AL503" si="1218">AL502</f>
        <v>0</v>
      </c>
      <c r="AM503" s="306"/>
    </row>
    <row r="504" spans="1:39" ht="15.5" outlineLevel="1">
      <c r="A504" s="528"/>
      <c r="B504" s="428"/>
      <c r="C504" s="291"/>
      <c r="D504" s="291"/>
      <c r="E504" s="762"/>
      <c r="F504" s="291"/>
      <c r="G504" s="291"/>
      <c r="H504" s="291"/>
      <c r="I504" s="291"/>
      <c r="J504" s="291"/>
      <c r="K504" s="291"/>
      <c r="L504" s="291"/>
      <c r="M504" s="291"/>
      <c r="N504" s="291"/>
      <c r="O504" s="291"/>
      <c r="P504" s="762"/>
      <c r="Q504" s="291"/>
      <c r="R504" s="291"/>
      <c r="S504" s="291"/>
      <c r="T504" s="291"/>
      <c r="U504" s="291"/>
      <c r="V504" s="291"/>
      <c r="W504" s="291"/>
      <c r="X504" s="291"/>
      <c r="Y504" s="773"/>
      <c r="Z504" s="776"/>
      <c r="AA504" s="776"/>
      <c r="AB504" s="776"/>
      <c r="AC504" s="425"/>
      <c r="AD504" s="425"/>
      <c r="AE504" s="425"/>
      <c r="AF504" s="425"/>
      <c r="AG504" s="425"/>
      <c r="AH504" s="425"/>
      <c r="AI504" s="425"/>
      <c r="AJ504" s="425"/>
      <c r="AK504" s="425"/>
      <c r="AL504" s="425"/>
      <c r="AM504" s="306"/>
    </row>
    <row r="505" spans="1:39" ht="15.5" outlineLevel="1">
      <c r="A505" s="528">
        <v>32</v>
      </c>
      <c r="B505" s="428" t="s">
        <v>124</v>
      </c>
      <c r="C505" s="291" t="s">
        <v>25</v>
      </c>
      <c r="D505" s="295"/>
      <c r="E505" s="295">
        <v>653</v>
      </c>
      <c r="F505" s="295"/>
      <c r="G505" s="295"/>
      <c r="H505" s="295"/>
      <c r="I505" s="295"/>
      <c r="J505" s="295"/>
      <c r="K505" s="295"/>
      <c r="L505" s="295"/>
      <c r="M505" s="295"/>
      <c r="N505" s="295">
        <v>12</v>
      </c>
      <c r="O505" s="295"/>
      <c r="P505" s="295"/>
      <c r="Q505" s="295"/>
      <c r="R505" s="295"/>
      <c r="S505" s="295"/>
      <c r="T505" s="295"/>
      <c r="U505" s="295"/>
      <c r="V505" s="295"/>
      <c r="W505" s="295"/>
      <c r="X505" s="295"/>
      <c r="Y505" s="772"/>
      <c r="Z505" s="764"/>
      <c r="AA505" s="764">
        <v>1</v>
      </c>
      <c r="AB505" s="764"/>
      <c r="AC505" s="410"/>
      <c r="AD505" s="410"/>
      <c r="AE505" s="410"/>
      <c r="AF505" s="415"/>
      <c r="AG505" s="415"/>
      <c r="AH505" s="415"/>
      <c r="AI505" s="415"/>
      <c r="AJ505" s="415"/>
      <c r="AK505" s="415"/>
      <c r="AL505" s="415"/>
      <c r="AM505" s="296">
        <f>SUM(Y505:AL505)</f>
        <v>1</v>
      </c>
    </row>
    <row r="506" spans="1:39" ht="15.5" outlineLevel="1">
      <c r="A506" s="528"/>
      <c r="B506" s="431" t="s">
        <v>308</v>
      </c>
      <c r="C506" s="291" t="s">
        <v>163</v>
      </c>
      <c r="D506" s="295"/>
      <c r="E506" s="295" t="s">
        <v>718</v>
      </c>
      <c r="F506" s="295"/>
      <c r="G506" s="295"/>
      <c r="H506" s="295"/>
      <c r="I506" s="295"/>
      <c r="J506" s="295"/>
      <c r="K506" s="295"/>
      <c r="L506" s="295"/>
      <c r="M506" s="295"/>
      <c r="N506" s="295">
        <f>N505</f>
        <v>12</v>
      </c>
      <c r="O506" s="295"/>
      <c r="P506" s="295" t="s">
        <v>718</v>
      </c>
      <c r="Q506" s="295"/>
      <c r="R506" s="295"/>
      <c r="S506" s="295"/>
      <c r="T506" s="295"/>
      <c r="U506" s="295"/>
      <c r="V506" s="295"/>
      <c r="W506" s="295"/>
      <c r="X506" s="295"/>
      <c r="Y506" s="774">
        <f>Y505</f>
        <v>0</v>
      </c>
      <c r="Z506" s="774">
        <f t="shared" ref="Z506:AB506" si="1219">Z505</f>
        <v>0</v>
      </c>
      <c r="AA506" s="774">
        <f t="shared" si="1219"/>
        <v>1</v>
      </c>
      <c r="AB506" s="774">
        <f t="shared" si="1219"/>
        <v>0</v>
      </c>
      <c r="AC506" s="411">
        <f t="shared" ref="AC506" si="1220">AC505</f>
        <v>0</v>
      </c>
      <c r="AD506" s="411">
        <f t="shared" ref="AD506" si="1221">AD505</f>
        <v>0</v>
      </c>
      <c r="AE506" s="411">
        <f t="shared" ref="AE506" si="1222">AE505</f>
        <v>0</v>
      </c>
      <c r="AF506" s="411">
        <f t="shared" ref="AF506" si="1223">AF505</f>
        <v>0</v>
      </c>
      <c r="AG506" s="411">
        <f t="shared" ref="AG506" si="1224">AG505</f>
        <v>0</v>
      </c>
      <c r="AH506" s="411">
        <f t="shared" ref="AH506" si="1225">AH505</f>
        <v>0</v>
      </c>
      <c r="AI506" s="411">
        <f t="shared" ref="AI506" si="1226">AI505</f>
        <v>0</v>
      </c>
      <c r="AJ506" s="411">
        <f t="shared" ref="AJ506" si="1227">AJ505</f>
        <v>0</v>
      </c>
      <c r="AK506" s="411">
        <f t="shared" ref="AK506" si="1228">AK505</f>
        <v>0</v>
      </c>
      <c r="AL506" s="411">
        <f t="shared" ref="AL506" si="1229">AL505</f>
        <v>0</v>
      </c>
      <c r="AM506" s="306"/>
    </row>
    <row r="507" spans="1:39" ht="15.5" outlineLevel="1">
      <c r="A507" s="528"/>
      <c r="B507" s="428"/>
      <c r="C507" s="291"/>
      <c r="D507" s="291"/>
      <c r="E507" s="762"/>
      <c r="F507" s="291"/>
      <c r="G507" s="291"/>
      <c r="H507" s="291"/>
      <c r="I507" s="291"/>
      <c r="J507" s="291"/>
      <c r="K507" s="291"/>
      <c r="L507" s="291"/>
      <c r="M507" s="291"/>
      <c r="N507" s="291"/>
      <c r="O507" s="291"/>
      <c r="P507" s="762"/>
      <c r="Q507" s="291"/>
      <c r="R507" s="291"/>
      <c r="S507" s="291"/>
      <c r="T507" s="291"/>
      <c r="U507" s="291"/>
      <c r="V507" s="291"/>
      <c r="W507" s="291"/>
      <c r="X507" s="291"/>
      <c r="Y507" s="773"/>
      <c r="Z507" s="776"/>
      <c r="AA507" s="776"/>
      <c r="AB507" s="776"/>
      <c r="AC507" s="425"/>
      <c r="AD507" s="425"/>
      <c r="AE507" s="425"/>
      <c r="AF507" s="425"/>
      <c r="AG507" s="425"/>
      <c r="AH507" s="425"/>
      <c r="AI507" s="425"/>
      <c r="AJ507" s="425"/>
      <c r="AK507" s="425"/>
      <c r="AL507" s="425"/>
      <c r="AM507" s="306"/>
    </row>
    <row r="508" spans="1:39" ht="15.5" outlineLevel="1">
      <c r="A508" s="528"/>
      <c r="B508" s="500" t="s">
        <v>500</v>
      </c>
      <c r="C508" s="291"/>
      <c r="D508" s="291"/>
      <c r="E508" s="762"/>
      <c r="F508" s="291"/>
      <c r="G508" s="291"/>
      <c r="H508" s="291"/>
      <c r="I508" s="291"/>
      <c r="J508" s="291"/>
      <c r="K508" s="291"/>
      <c r="L508" s="291"/>
      <c r="M508" s="291"/>
      <c r="N508" s="291"/>
      <c r="O508" s="291"/>
      <c r="P508" s="762"/>
      <c r="Q508" s="291"/>
      <c r="R508" s="291"/>
      <c r="S508" s="291"/>
      <c r="T508" s="291"/>
      <c r="U508" s="291"/>
      <c r="V508" s="291"/>
      <c r="W508" s="291"/>
      <c r="X508" s="291"/>
      <c r="Y508" s="773"/>
      <c r="Z508" s="776"/>
      <c r="AA508" s="776"/>
      <c r="AB508" s="776"/>
      <c r="AC508" s="425"/>
      <c r="AD508" s="425"/>
      <c r="AE508" s="425"/>
      <c r="AF508" s="425"/>
      <c r="AG508" s="425"/>
      <c r="AH508" s="425"/>
      <c r="AI508" s="425"/>
      <c r="AJ508" s="425"/>
      <c r="AK508" s="425"/>
      <c r="AL508" s="425"/>
      <c r="AM508" s="306"/>
    </row>
    <row r="509" spans="1:39" ht="15.5" outlineLevel="1">
      <c r="A509" s="528">
        <v>33</v>
      </c>
      <c r="B509" s="428" t="s">
        <v>125</v>
      </c>
      <c r="C509" s="291" t="s">
        <v>25</v>
      </c>
      <c r="D509" s="295"/>
      <c r="E509" s="295" t="s">
        <v>718</v>
      </c>
      <c r="F509" s="295"/>
      <c r="G509" s="295"/>
      <c r="H509" s="295"/>
      <c r="I509" s="295"/>
      <c r="J509" s="295"/>
      <c r="K509" s="295"/>
      <c r="L509" s="295"/>
      <c r="M509" s="295"/>
      <c r="N509" s="295">
        <v>0</v>
      </c>
      <c r="O509" s="295"/>
      <c r="P509" s="295" t="s">
        <v>718</v>
      </c>
      <c r="Q509" s="295"/>
      <c r="R509" s="295"/>
      <c r="S509" s="295"/>
      <c r="T509" s="295"/>
      <c r="U509" s="295"/>
      <c r="V509" s="295"/>
      <c r="W509" s="295"/>
      <c r="X509" s="295"/>
      <c r="Y509" s="772"/>
      <c r="Z509" s="764"/>
      <c r="AA509" s="764"/>
      <c r="AB509" s="764"/>
      <c r="AC509" s="410"/>
      <c r="AD509" s="410"/>
      <c r="AE509" s="410"/>
      <c r="AF509" s="415"/>
      <c r="AG509" s="415"/>
      <c r="AH509" s="415"/>
      <c r="AI509" s="415"/>
      <c r="AJ509" s="415"/>
      <c r="AK509" s="415"/>
      <c r="AL509" s="415"/>
      <c r="AM509" s="296">
        <f>SUM(Y509:AL509)</f>
        <v>0</v>
      </c>
    </row>
    <row r="510" spans="1:39" ht="15.5" outlineLevel="1">
      <c r="A510" s="528"/>
      <c r="B510" s="431" t="s">
        <v>308</v>
      </c>
      <c r="C510" s="291" t="s">
        <v>163</v>
      </c>
      <c r="D510" s="295"/>
      <c r="E510" s="295" t="s">
        <v>718</v>
      </c>
      <c r="F510" s="295"/>
      <c r="G510" s="295"/>
      <c r="H510" s="295"/>
      <c r="I510" s="295"/>
      <c r="J510" s="295"/>
      <c r="K510" s="295"/>
      <c r="L510" s="295"/>
      <c r="M510" s="295"/>
      <c r="N510" s="295">
        <f>N509</f>
        <v>0</v>
      </c>
      <c r="O510" s="295"/>
      <c r="P510" s="295" t="s">
        <v>718</v>
      </c>
      <c r="Q510" s="295"/>
      <c r="R510" s="295"/>
      <c r="S510" s="295"/>
      <c r="T510" s="295"/>
      <c r="U510" s="295"/>
      <c r="V510" s="295"/>
      <c r="W510" s="295"/>
      <c r="X510" s="295"/>
      <c r="Y510" s="774">
        <f>Y509</f>
        <v>0</v>
      </c>
      <c r="Z510" s="774">
        <f t="shared" ref="Z510:AB510" si="1230">Z509</f>
        <v>0</v>
      </c>
      <c r="AA510" s="774">
        <f t="shared" si="1230"/>
        <v>0</v>
      </c>
      <c r="AB510" s="774">
        <f t="shared" si="1230"/>
        <v>0</v>
      </c>
      <c r="AC510" s="411">
        <f t="shared" ref="AC510" si="1231">AC509</f>
        <v>0</v>
      </c>
      <c r="AD510" s="411">
        <f t="shared" ref="AD510" si="1232">AD509</f>
        <v>0</v>
      </c>
      <c r="AE510" s="411">
        <f t="shared" ref="AE510" si="1233">AE509</f>
        <v>0</v>
      </c>
      <c r="AF510" s="411">
        <f t="shared" ref="AF510" si="1234">AF509</f>
        <v>0</v>
      </c>
      <c r="AG510" s="411">
        <f t="shared" ref="AG510" si="1235">AG509</f>
        <v>0</v>
      </c>
      <c r="AH510" s="411">
        <f t="shared" ref="AH510" si="1236">AH509</f>
        <v>0</v>
      </c>
      <c r="AI510" s="411">
        <f t="shared" ref="AI510" si="1237">AI509</f>
        <v>0</v>
      </c>
      <c r="AJ510" s="411">
        <f t="shared" ref="AJ510" si="1238">AJ509</f>
        <v>0</v>
      </c>
      <c r="AK510" s="411">
        <f t="shared" ref="AK510" si="1239">AK509</f>
        <v>0</v>
      </c>
      <c r="AL510" s="411">
        <f t="shared" ref="AL510" si="1240">AL509</f>
        <v>0</v>
      </c>
      <c r="AM510" s="306"/>
    </row>
    <row r="511" spans="1:39" ht="15.5" outlineLevel="1">
      <c r="A511" s="528"/>
      <c r="B511" s="428"/>
      <c r="C511" s="291"/>
      <c r="D511" s="291"/>
      <c r="E511" s="762"/>
      <c r="F511" s="291"/>
      <c r="G511" s="291"/>
      <c r="H511" s="291"/>
      <c r="I511" s="291"/>
      <c r="J511" s="291"/>
      <c r="K511" s="291"/>
      <c r="L511" s="291"/>
      <c r="M511" s="291"/>
      <c r="N511" s="291"/>
      <c r="O511" s="291"/>
      <c r="P511" s="762"/>
      <c r="Q511" s="291"/>
      <c r="R511" s="291"/>
      <c r="S511" s="291"/>
      <c r="T511" s="291"/>
      <c r="U511" s="291"/>
      <c r="V511" s="291"/>
      <c r="W511" s="291"/>
      <c r="X511" s="291"/>
      <c r="Y511" s="773"/>
      <c r="Z511" s="776"/>
      <c r="AA511" s="776"/>
      <c r="AB511" s="776"/>
      <c r="AC511" s="425"/>
      <c r="AD511" s="425"/>
      <c r="AE511" s="425"/>
      <c r="AF511" s="425"/>
      <c r="AG511" s="425"/>
      <c r="AH511" s="425"/>
      <c r="AI511" s="425"/>
      <c r="AJ511" s="425"/>
      <c r="AK511" s="425"/>
      <c r="AL511" s="425"/>
      <c r="AM511" s="306"/>
    </row>
    <row r="512" spans="1:39" ht="15.5" outlineLevel="1">
      <c r="A512" s="528">
        <v>34</v>
      </c>
      <c r="B512" s="428" t="s">
        <v>126</v>
      </c>
      <c r="C512" s="291" t="s">
        <v>25</v>
      </c>
      <c r="D512" s="295"/>
      <c r="E512" s="295" t="s">
        <v>718</v>
      </c>
      <c r="F512" s="295"/>
      <c r="G512" s="295"/>
      <c r="H512" s="295"/>
      <c r="I512" s="295"/>
      <c r="J512" s="295"/>
      <c r="K512" s="295"/>
      <c r="L512" s="295"/>
      <c r="M512" s="295"/>
      <c r="N512" s="295">
        <v>0</v>
      </c>
      <c r="O512" s="295"/>
      <c r="P512" s="295" t="s">
        <v>718</v>
      </c>
      <c r="Q512" s="295"/>
      <c r="R512" s="295"/>
      <c r="S512" s="295"/>
      <c r="T512" s="295"/>
      <c r="U512" s="295"/>
      <c r="V512" s="295"/>
      <c r="W512" s="295"/>
      <c r="X512" s="295"/>
      <c r="Y512" s="772"/>
      <c r="Z512" s="764"/>
      <c r="AA512" s="764"/>
      <c r="AB512" s="764"/>
      <c r="AC512" s="410"/>
      <c r="AD512" s="410"/>
      <c r="AE512" s="410"/>
      <c r="AF512" s="415"/>
      <c r="AG512" s="415"/>
      <c r="AH512" s="415"/>
      <c r="AI512" s="415"/>
      <c r="AJ512" s="415"/>
      <c r="AK512" s="415"/>
      <c r="AL512" s="415"/>
      <c r="AM512" s="296">
        <f>SUM(Y512:AL512)</f>
        <v>0</v>
      </c>
    </row>
    <row r="513" spans="1:39" ht="15.5" outlineLevel="1">
      <c r="A513" s="528"/>
      <c r="B513" s="431" t="s">
        <v>308</v>
      </c>
      <c r="C513" s="291" t="s">
        <v>163</v>
      </c>
      <c r="D513" s="295"/>
      <c r="E513" s="295" t="s">
        <v>718</v>
      </c>
      <c r="F513" s="295"/>
      <c r="G513" s="295"/>
      <c r="H513" s="295"/>
      <c r="I513" s="295"/>
      <c r="J513" s="295"/>
      <c r="K513" s="295"/>
      <c r="L513" s="295"/>
      <c r="M513" s="295"/>
      <c r="N513" s="295">
        <f>N512</f>
        <v>0</v>
      </c>
      <c r="O513" s="295"/>
      <c r="P513" s="295" t="s">
        <v>718</v>
      </c>
      <c r="Q513" s="295"/>
      <c r="R513" s="295"/>
      <c r="S513" s="295"/>
      <c r="T513" s="295"/>
      <c r="U513" s="295"/>
      <c r="V513" s="295"/>
      <c r="W513" s="295"/>
      <c r="X513" s="295"/>
      <c r="Y513" s="774">
        <f>Y512</f>
        <v>0</v>
      </c>
      <c r="Z513" s="774">
        <f t="shared" ref="Z513:AB513" si="1241">Z512</f>
        <v>0</v>
      </c>
      <c r="AA513" s="774">
        <f t="shared" si="1241"/>
        <v>0</v>
      </c>
      <c r="AB513" s="774">
        <f t="shared" si="1241"/>
        <v>0</v>
      </c>
      <c r="AC513" s="411">
        <f t="shared" ref="AC513" si="1242">AC512</f>
        <v>0</v>
      </c>
      <c r="AD513" s="411">
        <f t="shared" ref="AD513" si="1243">AD512</f>
        <v>0</v>
      </c>
      <c r="AE513" s="411">
        <f t="shared" ref="AE513" si="1244">AE512</f>
        <v>0</v>
      </c>
      <c r="AF513" s="411">
        <f t="shared" ref="AF513" si="1245">AF512</f>
        <v>0</v>
      </c>
      <c r="AG513" s="411">
        <f t="shared" ref="AG513" si="1246">AG512</f>
        <v>0</v>
      </c>
      <c r="AH513" s="411">
        <f t="shared" ref="AH513" si="1247">AH512</f>
        <v>0</v>
      </c>
      <c r="AI513" s="411">
        <f t="shared" ref="AI513" si="1248">AI512</f>
        <v>0</v>
      </c>
      <c r="AJ513" s="411">
        <f t="shared" ref="AJ513" si="1249">AJ512</f>
        <v>0</v>
      </c>
      <c r="AK513" s="411">
        <f t="shared" ref="AK513" si="1250">AK512</f>
        <v>0</v>
      </c>
      <c r="AL513" s="411">
        <f t="shared" ref="AL513" si="1251">AL512</f>
        <v>0</v>
      </c>
      <c r="AM513" s="306"/>
    </row>
    <row r="514" spans="1:39" ht="15.5" outlineLevel="1">
      <c r="A514" s="528"/>
      <c r="B514" s="428"/>
      <c r="C514" s="291"/>
      <c r="D514" s="291"/>
      <c r="E514" s="762"/>
      <c r="F514" s="291"/>
      <c r="G514" s="291"/>
      <c r="H514" s="291"/>
      <c r="I514" s="291"/>
      <c r="J514" s="291"/>
      <c r="K514" s="291"/>
      <c r="L514" s="291"/>
      <c r="M514" s="291"/>
      <c r="N514" s="291"/>
      <c r="O514" s="291"/>
      <c r="P514" s="762"/>
      <c r="Q514" s="291"/>
      <c r="R514" s="291"/>
      <c r="S514" s="291"/>
      <c r="T514" s="291"/>
      <c r="U514" s="291"/>
      <c r="V514" s="291"/>
      <c r="W514" s="291"/>
      <c r="X514" s="291"/>
      <c r="Y514" s="773"/>
      <c r="Z514" s="776"/>
      <c r="AA514" s="776"/>
      <c r="AB514" s="776"/>
      <c r="AC514" s="425"/>
      <c r="AD514" s="425"/>
      <c r="AE514" s="425"/>
      <c r="AF514" s="425"/>
      <c r="AG514" s="425"/>
      <c r="AH514" s="425"/>
      <c r="AI514" s="425"/>
      <c r="AJ514" s="425"/>
      <c r="AK514" s="425"/>
      <c r="AL514" s="425"/>
      <c r="AM514" s="306"/>
    </row>
    <row r="515" spans="1:39" ht="15.5" outlineLevel="1">
      <c r="A515" s="528">
        <v>35</v>
      </c>
      <c r="B515" s="428" t="s">
        <v>127</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772"/>
      <c r="Z515" s="764"/>
      <c r="AA515" s="764"/>
      <c r="AB515" s="764"/>
      <c r="AC515" s="410"/>
      <c r="AD515" s="410"/>
      <c r="AE515" s="410"/>
      <c r="AF515" s="415"/>
      <c r="AG515" s="415"/>
      <c r="AH515" s="415"/>
      <c r="AI515" s="415"/>
      <c r="AJ515" s="415"/>
      <c r="AK515" s="415"/>
      <c r="AL515" s="415"/>
      <c r="AM515" s="296">
        <f>SUM(Y515:AL515)</f>
        <v>0</v>
      </c>
    </row>
    <row r="516" spans="1:39" ht="15.5" outlineLevel="1">
      <c r="A516" s="528"/>
      <c r="B516" s="431" t="s">
        <v>308</v>
      </c>
      <c r="C516" s="291" t="s">
        <v>163</v>
      </c>
      <c r="D516" s="295"/>
      <c r="E516" s="295" t="s">
        <v>718</v>
      </c>
      <c r="F516" s="295"/>
      <c r="G516" s="295"/>
      <c r="H516" s="295"/>
      <c r="I516" s="295"/>
      <c r="J516" s="295"/>
      <c r="K516" s="295"/>
      <c r="L516" s="295"/>
      <c r="M516" s="295"/>
      <c r="N516" s="295">
        <f>N515</f>
        <v>0</v>
      </c>
      <c r="O516" s="295"/>
      <c r="P516" s="295" t="s">
        <v>718</v>
      </c>
      <c r="Q516" s="295"/>
      <c r="R516" s="295"/>
      <c r="S516" s="295"/>
      <c r="T516" s="295"/>
      <c r="U516" s="295"/>
      <c r="V516" s="295"/>
      <c r="W516" s="295"/>
      <c r="X516" s="295"/>
      <c r="Y516" s="774">
        <f>Y515</f>
        <v>0</v>
      </c>
      <c r="Z516" s="774">
        <f t="shared" ref="Z516:AB516" si="1252">Z515</f>
        <v>0</v>
      </c>
      <c r="AA516" s="774">
        <f t="shared" si="1252"/>
        <v>0</v>
      </c>
      <c r="AB516" s="774">
        <f t="shared" si="1252"/>
        <v>0</v>
      </c>
      <c r="AC516" s="411">
        <f t="shared" ref="AC516" si="1253">AC515</f>
        <v>0</v>
      </c>
      <c r="AD516" s="411">
        <f t="shared" ref="AD516" si="1254">AD515</f>
        <v>0</v>
      </c>
      <c r="AE516" s="411">
        <f t="shared" ref="AE516" si="1255">AE515</f>
        <v>0</v>
      </c>
      <c r="AF516" s="411">
        <f t="shared" ref="AF516" si="1256">AF515</f>
        <v>0</v>
      </c>
      <c r="AG516" s="411">
        <f t="shared" ref="AG516" si="1257">AG515</f>
        <v>0</v>
      </c>
      <c r="AH516" s="411">
        <f t="shared" ref="AH516" si="1258">AH515</f>
        <v>0</v>
      </c>
      <c r="AI516" s="411">
        <f t="shared" ref="AI516" si="1259">AI515</f>
        <v>0</v>
      </c>
      <c r="AJ516" s="411">
        <f t="shared" ref="AJ516" si="1260">AJ515</f>
        <v>0</v>
      </c>
      <c r="AK516" s="411">
        <f t="shared" ref="AK516" si="1261">AK515</f>
        <v>0</v>
      </c>
      <c r="AL516" s="411">
        <f t="shared" ref="AL516" si="1262">AL515</f>
        <v>0</v>
      </c>
      <c r="AM516" s="306"/>
    </row>
    <row r="517" spans="1:39" ht="15.5" outlineLevel="1">
      <c r="A517" s="528"/>
      <c r="B517" s="431"/>
      <c r="C517" s="291"/>
      <c r="D517" s="291"/>
      <c r="E517" s="762"/>
      <c r="F517" s="291"/>
      <c r="G517" s="291"/>
      <c r="H517" s="291"/>
      <c r="I517" s="291"/>
      <c r="J517" s="291"/>
      <c r="K517" s="291"/>
      <c r="L517" s="291"/>
      <c r="M517" s="291"/>
      <c r="N517" s="291"/>
      <c r="O517" s="291"/>
      <c r="P517" s="762"/>
      <c r="Q517" s="291"/>
      <c r="R517" s="291"/>
      <c r="S517" s="291"/>
      <c r="T517" s="291"/>
      <c r="U517" s="291"/>
      <c r="V517" s="291"/>
      <c r="W517" s="291"/>
      <c r="X517" s="291"/>
      <c r="Y517" s="773"/>
      <c r="Z517" s="776"/>
      <c r="AA517" s="776"/>
      <c r="AB517" s="776"/>
      <c r="AC517" s="425"/>
      <c r="AD517" s="425"/>
      <c r="AE517" s="425"/>
      <c r="AF517" s="425"/>
      <c r="AG517" s="425"/>
      <c r="AH517" s="425"/>
      <c r="AI517" s="425"/>
      <c r="AJ517" s="425"/>
      <c r="AK517" s="425"/>
      <c r="AL517" s="425"/>
      <c r="AM517" s="306"/>
    </row>
    <row r="518" spans="1:39" ht="15.5" outlineLevel="1">
      <c r="A518" s="528"/>
      <c r="B518" s="500" t="s">
        <v>501</v>
      </c>
      <c r="C518" s="291"/>
      <c r="D518" s="291"/>
      <c r="E518" s="762"/>
      <c r="F518" s="291"/>
      <c r="G518" s="291"/>
      <c r="H518" s="291"/>
      <c r="I518" s="291"/>
      <c r="J518" s="291"/>
      <c r="K518" s="291"/>
      <c r="L518" s="291"/>
      <c r="M518" s="291"/>
      <c r="N518" s="291"/>
      <c r="O518" s="291"/>
      <c r="P518" s="762"/>
      <c r="Q518" s="291"/>
      <c r="R518" s="291"/>
      <c r="S518" s="291"/>
      <c r="T518" s="291"/>
      <c r="U518" s="291"/>
      <c r="V518" s="291"/>
      <c r="W518" s="291"/>
      <c r="X518" s="291"/>
      <c r="Y518" s="773"/>
      <c r="Z518" s="776"/>
      <c r="AA518" s="776"/>
      <c r="AB518" s="776"/>
      <c r="AC518" s="425"/>
      <c r="AD518" s="425"/>
      <c r="AE518" s="425"/>
      <c r="AF518" s="425"/>
      <c r="AG518" s="425"/>
      <c r="AH518" s="425"/>
      <c r="AI518" s="425"/>
      <c r="AJ518" s="425"/>
      <c r="AK518" s="425"/>
      <c r="AL518" s="425"/>
      <c r="AM518" s="306"/>
    </row>
    <row r="519" spans="1:39" ht="46.5" outlineLevel="1">
      <c r="A519" s="528">
        <v>36</v>
      </c>
      <c r="B519" s="428" t="s">
        <v>128</v>
      </c>
      <c r="C519" s="291" t="s">
        <v>25</v>
      </c>
      <c r="D519" s="295"/>
      <c r="E519" s="295" t="s">
        <v>718</v>
      </c>
      <c r="F519" s="295"/>
      <c r="G519" s="295"/>
      <c r="H519" s="295"/>
      <c r="I519" s="295"/>
      <c r="J519" s="295"/>
      <c r="K519" s="295"/>
      <c r="L519" s="295"/>
      <c r="M519" s="295"/>
      <c r="N519" s="295">
        <v>12</v>
      </c>
      <c r="O519" s="295"/>
      <c r="P519" s="295" t="s">
        <v>718</v>
      </c>
      <c r="Q519" s="295"/>
      <c r="R519" s="295"/>
      <c r="S519" s="295"/>
      <c r="T519" s="295"/>
      <c r="U519" s="295"/>
      <c r="V519" s="295"/>
      <c r="W519" s="295"/>
      <c r="X519" s="295"/>
      <c r="Y519" s="772"/>
      <c r="Z519" s="764"/>
      <c r="AA519" s="764"/>
      <c r="AB519" s="764"/>
      <c r="AC519" s="410"/>
      <c r="AD519" s="410"/>
      <c r="AE519" s="410"/>
      <c r="AF519" s="415"/>
      <c r="AG519" s="415"/>
      <c r="AH519" s="415"/>
      <c r="AI519" s="415"/>
      <c r="AJ519" s="415"/>
      <c r="AK519" s="415"/>
      <c r="AL519" s="415"/>
      <c r="AM519" s="296">
        <f>SUM(Y519:AL519)</f>
        <v>0</v>
      </c>
    </row>
    <row r="520" spans="1:39" ht="15.5" outlineLevel="1">
      <c r="A520" s="528"/>
      <c r="B520" s="431" t="s">
        <v>308</v>
      </c>
      <c r="C520" s="291" t="s">
        <v>163</v>
      </c>
      <c r="D520" s="295"/>
      <c r="E520" s="295" t="s">
        <v>718</v>
      </c>
      <c r="F520" s="295"/>
      <c r="G520" s="295"/>
      <c r="H520" s="295"/>
      <c r="I520" s="295"/>
      <c r="J520" s="295"/>
      <c r="K520" s="295"/>
      <c r="L520" s="295"/>
      <c r="M520" s="295"/>
      <c r="N520" s="295">
        <f>N519</f>
        <v>12</v>
      </c>
      <c r="O520" s="295"/>
      <c r="P520" s="295" t="s">
        <v>718</v>
      </c>
      <c r="Q520" s="295"/>
      <c r="R520" s="295"/>
      <c r="S520" s="295"/>
      <c r="T520" s="295"/>
      <c r="U520" s="295"/>
      <c r="V520" s="295"/>
      <c r="W520" s="295"/>
      <c r="X520" s="295"/>
      <c r="Y520" s="774">
        <f>Y519</f>
        <v>0</v>
      </c>
      <c r="Z520" s="774">
        <f t="shared" ref="Z520:AB520" si="1263">Z519</f>
        <v>0</v>
      </c>
      <c r="AA520" s="774">
        <f t="shared" si="1263"/>
        <v>0</v>
      </c>
      <c r="AB520" s="774">
        <f t="shared" si="1263"/>
        <v>0</v>
      </c>
      <c r="AC520" s="411">
        <f t="shared" ref="AC520" si="1264">AC519</f>
        <v>0</v>
      </c>
      <c r="AD520" s="411">
        <f t="shared" ref="AD520" si="1265">AD519</f>
        <v>0</v>
      </c>
      <c r="AE520" s="411">
        <f t="shared" ref="AE520" si="1266">AE519</f>
        <v>0</v>
      </c>
      <c r="AF520" s="411">
        <f t="shared" ref="AF520" si="1267">AF519</f>
        <v>0</v>
      </c>
      <c r="AG520" s="411">
        <f t="shared" ref="AG520" si="1268">AG519</f>
        <v>0</v>
      </c>
      <c r="AH520" s="411">
        <f t="shared" ref="AH520" si="1269">AH519</f>
        <v>0</v>
      </c>
      <c r="AI520" s="411">
        <f t="shared" ref="AI520" si="1270">AI519</f>
        <v>0</v>
      </c>
      <c r="AJ520" s="411">
        <f t="shared" ref="AJ520" si="1271">AJ519</f>
        <v>0</v>
      </c>
      <c r="AK520" s="411">
        <f t="shared" ref="AK520" si="1272">AK519</f>
        <v>0</v>
      </c>
      <c r="AL520" s="411">
        <f t="shared" ref="AL520" si="1273">AL519</f>
        <v>0</v>
      </c>
      <c r="AM520" s="306"/>
    </row>
    <row r="521" spans="1:39" ht="15.5" outlineLevel="1">
      <c r="A521" s="528"/>
      <c r="B521" s="428"/>
      <c r="C521" s="291"/>
      <c r="D521" s="291"/>
      <c r="E521" s="762"/>
      <c r="F521" s="291"/>
      <c r="G521" s="291"/>
      <c r="H521" s="291"/>
      <c r="I521" s="291"/>
      <c r="J521" s="291"/>
      <c r="K521" s="291"/>
      <c r="L521" s="291"/>
      <c r="M521" s="291"/>
      <c r="N521" s="291"/>
      <c r="O521" s="291"/>
      <c r="P521" s="762"/>
      <c r="Q521" s="291"/>
      <c r="R521" s="291"/>
      <c r="S521" s="291"/>
      <c r="T521" s="291"/>
      <c r="U521" s="291"/>
      <c r="V521" s="291"/>
      <c r="W521" s="291"/>
      <c r="X521" s="291"/>
      <c r="Y521" s="773"/>
      <c r="Z521" s="776"/>
      <c r="AA521" s="776"/>
      <c r="AB521" s="776"/>
      <c r="AC521" s="425"/>
      <c r="AD521" s="425"/>
      <c r="AE521" s="425"/>
      <c r="AF521" s="425"/>
      <c r="AG521" s="425"/>
      <c r="AH521" s="425"/>
      <c r="AI521" s="425"/>
      <c r="AJ521" s="425"/>
      <c r="AK521" s="425"/>
      <c r="AL521" s="425"/>
      <c r="AM521" s="306"/>
    </row>
    <row r="522" spans="1:39" ht="31" outlineLevel="1">
      <c r="A522" s="528">
        <v>37</v>
      </c>
      <c r="B522" s="428" t="s">
        <v>129</v>
      </c>
      <c r="C522" s="291" t="s">
        <v>25</v>
      </c>
      <c r="D522" s="295"/>
      <c r="E522" s="295" t="s">
        <v>718</v>
      </c>
      <c r="F522" s="295"/>
      <c r="G522" s="295"/>
      <c r="H522" s="295"/>
      <c r="I522" s="295"/>
      <c r="J522" s="295"/>
      <c r="K522" s="295"/>
      <c r="L522" s="295"/>
      <c r="M522" s="295"/>
      <c r="N522" s="295">
        <v>12</v>
      </c>
      <c r="O522" s="295"/>
      <c r="P522" s="295" t="s">
        <v>718</v>
      </c>
      <c r="Q522" s="295"/>
      <c r="R522" s="295"/>
      <c r="S522" s="295"/>
      <c r="T522" s="295"/>
      <c r="U522" s="295"/>
      <c r="V522" s="295"/>
      <c r="W522" s="295"/>
      <c r="X522" s="295"/>
      <c r="Y522" s="772"/>
      <c r="Z522" s="764"/>
      <c r="AA522" s="764"/>
      <c r="AB522" s="764"/>
      <c r="AC522" s="410"/>
      <c r="AD522" s="410"/>
      <c r="AE522" s="410"/>
      <c r="AF522" s="415"/>
      <c r="AG522" s="415"/>
      <c r="AH522" s="415"/>
      <c r="AI522" s="415"/>
      <c r="AJ522" s="415"/>
      <c r="AK522" s="415"/>
      <c r="AL522" s="415"/>
      <c r="AM522" s="296">
        <f>SUM(Y522:AL522)</f>
        <v>0</v>
      </c>
    </row>
    <row r="523" spans="1:39" ht="15.5" outlineLevel="1">
      <c r="A523" s="528"/>
      <c r="B523" s="431" t="s">
        <v>308</v>
      </c>
      <c r="C523" s="291" t="s">
        <v>163</v>
      </c>
      <c r="D523" s="295"/>
      <c r="E523" s="295" t="s">
        <v>718</v>
      </c>
      <c r="F523" s="295"/>
      <c r="G523" s="295"/>
      <c r="H523" s="295"/>
      <c r="I523" s="295"/>
      <c r="J523" s="295"/>
      <c r="K523" s="295"/>
      <c r="L523" s="295"/>
      <c r="M523" s="295"/>
      <c r="N523" s="295">
        <f>N522</f>
        <v>12</v>
      </c>
      <c r="O523" s="295"/>
      <c r="P523" s="295" t="s">
        <v>718</v>
      </c>
      <c r="Q523" s="295"/>
      <c r="R523" s="295"/>
      <c r="S523" s="295"/>
      <c r="T523" s="295"/>
      <c r="U523" s="295"/>
      <c r="V523" s="295"/>
      <c r="W523" s="295"/>
      <c r="X523" s="295"/>
      <c r="Y523" s="774">
        <f>Y522</f>
        <v>0</v>
      </c>
      <c r="Z523" s="774">
        <f t="shared" ref="Z523:AB523" si="1274">Z522</f>
        <v>0</v>
      </c>
      <c r="AA523" s="774">
        <f t="shared" si="1274"/>
        <v>0</v>
      </c>
      <c r="AB523" s="774">
        <f t="shared" si="1274"/>
        <v>0</v>
      </c>
      <c r="AC523" s="411">
        <f t="shared" ref="AC523" si="1275">AC522</f>
        <v>0</v>
      </c>
      <c r="AD523" s="411">
        <f t="shared" ref="AD523" si="1276">AD522</f>
        <v>0</v>
      </c>
      <c r="AE523" s="411">
        <f t="shared" ref="AE523" si="1277">AE522</f>
        <v>0</v>
      </c>
      <c r="AF523" s="411">
        <f t="shared" ref="AF523" si="1278">AF522</f>
        <v>0</v>
      </c>
      <c r="AG523" s="411">
        <f t="shared" ref="AG523" si="1279">AG522</f>
        <v>0</v>
      </c>
      <c r="AH523" s="411">
        <f t="shared" ref="AH523" si="1280">AH522</f>
        <v>0</v>
      </c>
      <c r="AI523" s="411">
        <f t="shared" ref="AI523" si="1281">AI522</f>
        <v>0</v>
      </c>
      <c r="AJ523" s="411">
        <f t="shared" ref="AJ523" si="1282">AJ522</f>
        <v>0</v>
      </c>
      <c r="AK523" s="411">
        <f t="shared" ref="AK523" si="1283">AK522</f>
        <v>0</v>
      </c>
      <c r="AL523" s="411">
        <f t="shared" ref="AL523" si="1284">AL522</f>
        <v>0</v>
      </c>
      <c r="AM523" s="306"/>
    </row>
    <row r="524" spans="1:39" ht="15.5" outlineLevel="1">
      <c r="A524" s="528"/>
      <c r="B524" s="428"/>
      <c r="C524" s="291"/>
      <c r="D524" s="291"/>
      <c r="E524" s="762"/>
      <c r="F524" s="291"/>
      <c r="G524" s="291"/>
      <c r="H524" s="291"/>
      <c r="I524" s="291"/>
      <c r="J524" s="291"/>
      <c r="K524" s="291"/>
      <c r="L524" s="291"/>
      <c r="M524" s="291"/>
      <c r="N524" s="291"/>
      <c r="O524" s="291"/>
      <c r="P524" s="762"/>
      <c r="Q524" s="291"/>
      <c r="R524" s="291"/>
      <c r="S524" s="291"/>
      <c r="T524" s="291"/>
      <c r="U524" s="291"/>
      <c r="V524" s="291"/>
      <c r="W524" s="291"/>
      <c r="X524" s="291"/>
      <c r="Y524" s="773"/>
      <c r="Z524" s="776"/>
      <c r="AA524" s="776"/>
      <c r="AB524" s="776"/>
      <c r="AC524" s="425"/>
      <c r="AD524" s="425"/>
      <c r="AE524" s="425"/>
      <c r="AF524" s="425"/>
      <c r="AG524" s="425"/>
      <c r="AH524" s="425"/>
      <c r="AI524" s="425"/>
      <c r="AJ524" s="425"/>
      <c r="AK524" s="425"/>
      <c r="AL524" s="425"/>
      <c r="AM524" s="306"/>
    </row>
    <row r="525" spans="1:39" ht="15.5" outlineLevel="1">
      <c r="A525" s="528">
        <v>38</v>
      </c>
      <c r="B525" s="428" t="s">
        <v>130</v>
      </c>
      <c r="C525" s="291" t="s">
        <v>25</v>
      </c>
      <c r="D525" s="295"/>
      <c r="E525" s="295" t="s">
        <v>718</v>
      </c>
      <c r="F525" s="295"/>
      <c r="G525" s="295"/>
      <c r="H525" s="295"/>
      <c r="I525" s="295"/>
      <c r="J525" s="295"/>
      <c r="K525" s="295"/>
      <c r="L525" s="295"/>
      <c r="M525" s="295"/>
      <c r="N525" s="295">
        <v>12</v>
      </c>
      <c r="O525" s="295"/>
      <c r="P525" s="295" t="s">
        <v>718</v>
      </c>
      <c r="Q525" s="295"/>
      <c r="R525" s="295"/>
      <c r="S525" s="295"/>
      <c r="T525" s="295"/>
      <c r="U525" s="295"/>
      <c r="V525" s="295"/>
      <c r="W525" s="295"/>
      <c r="X525" s="295"/>
      <c r="Y525" s="772"/>
      <c r="Z525" s="764"/>
      <c r="AA525" s="764"/>
      <c r="AB525" s="764"/>
      <c r="AC525" s="410"/>
      <c r="AD525" s="410"/>
      <c r="AE525" s="410"/>
      <c r="AF525" s="415"/>
      <c r="AG525" s="415"/>
      <c r="AH525" s="415"/>
      <c r="AI525" s="415"/>
      <c r="AJ525" s="415"/>
      <c r="AK525" s="415"/>
      <c r="AL525" s="415"/>
      <c r="AM525" s="296">
        <f>SUM(Y525:AL525)</f>
        <v>0</v>
      </c>
    </row>
    <row r="526" spans="1:39" ht="15.5" outlineLevel="1">
      <c r="A526" s="528"/>
      <c r="B526" s="431" t="s">
        <v>308</v>
      </c>
      <c r="C526" s="291" t="s">
        <v>163</v>
      </c>
      <c r="D526" s="295"/>
      <c r="E526" s="295" t="s">
        <v>718</v>
      </c>
      <c r="F526" s="295"/>
      <c r="G526" s="295"/>
      <c r="H526" s="295"/>
      <c r="I526" s="295"/>
      <c r="J526" s="295"/>
      <c r="K526" s="295"/>
      <c r="L526" s="295"/>
      <c r="M526" s="295"/>
      <c r="N526" s="295">
        <f>N525</f>
        <v>12</v>
      </c>
      <c r="O526" s="295"/>
      <c r="P526" s="295" t="s">
        <v>718</v>
      </c>
      <c r="Q526" s="295"/>
      <c r="R526" s="295"/>
      <c r="S526" s="295"/>
      <c r="T526" s="295"/>
      <c r="U526" s="295"/>
      <c r="V526" s="295"/>
      <c r="W526" s="295"/>
      <c r="X526" s="295"/>
      <c r="Y526" s="774">
        <f>Y525</f>
        <v>0</v>
      </c>
      <c r="Z526" s="774">
        <f t="shared" ref="Z526:AB526" si="1285">Z525</f>
        <v>0</v>
      </c>
      <c r="AA526" s="774">
        <f t="shared" si="1285"/>
        <v>0</v>
      </c>
      <c r="AB526" s="774">
        <f t="shared" si="1285"/>
        <v>0</v>
      </c>
      <c r="AC526" s="411">
        <f t="shared" ref="AC526" si="1286">AC525</f>
        <v>0</v>
      </c>
      <c r="AD526" s="411">
        <f t="shared" ref="AD526" si="1287">AD525</f>
        <v>0</v>
      </c>
      <c r="AE526" s="411">
        <f t="shared" ref="AE526" si="1288">AE525</f>
        <v>0</v>
      </c>
      <c r="AF526" s="411">
        <f t="shared" ref="AF526" si="1289">AF525</f>
        <v>0</v>
      </c>
      <c r="AG526" s="411">
        <f t="shared" ref="AG526" si="1290">AG525</f>
        <v>0</v>
      </c>
      <c r="AH526" s="411">
        <f t="shared" ref="AH526" si="1291">AH525</f>
        <v>0</v>
      </c>
      <c r="AI526" s="411">
        <f t="shared" ref="AI526" si="1292">AI525</f>
        <v>0</v>
      </c>
      <c r="AJ526" s="411">
        <f t="shared" ref="AJ526" si="1293">AJ525</f>
        <v>0</v>
      </c>
      <c r="AK526" s="411">
        <f t="shared" ref="AK526" si="1294">AK525</f>
        <v>0</v>
      </c>
      <c r="AL526" s="411">
        <f t="shared" ref="AL526" si="1295">AL525</f>
        <v>0</v>
      </c>
      <c r="AM526" s="306"/>
    </row>
    <row r="527" spans="1:39" ht="15.5" outlineLevel="1">
      <c r="A527" s="528"/>
      <c r="B527" s="428"/>
      <c r="C527" s="291"/>
      <c r="D527" s="291"/>
      <c r="E527" s="762"/>
      <c r="F527" s="291"/>
      <c r="G527" s="291"/>
      <c r="H527" s="291"/>
      <c r="I527" s="291"/>
      <c r="J527" s="291"/>
      <c r="K527" s="291"/>
      <c r="L527" s="291"/>
      <c r="M527" s="291"/>
      <c r="N527" s="291"/>
      <c r="O527" s="291"/>
      <c r="P527" s="762"/>
      <c r="Q527" s="291"/>
      <c r="R527" s="291"/>
      <c r="S527" s="291"/>
      <c r="T527" s="291"/>
      <c r="U527" s="291"/>
      <c r="V527" s="291"/>
      <c r="W527" s="291"/>
      <c r="X527" s="291"/>
      <c r="Y527" s="773"/>
      <c r="Z527" s="776"/>
      <c r="AA527" s="776"/>
      <c r="AB527" s="776"/>
      <c r="AC527" s="425"/>
      <c r="AD527" s="425"/>
      <c r="AE527" s="425"/>
      <c r="AF527" s="425"/>
      <c r="AG527" s="425"/>
      <c r="AH527" s="425"/>
      <c r="AI527" s="425"/>
      <c r="AJ527" s="425"/>
      <c r="AK527" s="425"/>
      <c r="AL527" s="425"/>
      <c r="AM527" s="306"/>
    </row>
    <row r="528" spans="1:39" ht="31" outlineLevel="1">
      <c r="A528" s="528">
        <v>39</v>
      </c>
      <c r="B528" s="428" t="s">
        <v>131</v>
      </c>
      <c r="C528" s="291" t="s">
        <v>25</v>
      </c>
      <c r="D528" s="295"/>
      <c r="E528" s="295" t="s">
        <v>718</v>
      </c>
      <c r="F528" s="295"/>
      <c r="G528" s="295"/>
      <c r="H528" s="295"/>
      <c r="I528" s="295"/>
      <c r="J528" s="295"/>
      <c r="K528" s="295"/>
      <c r="L528" s="295"/>
      <c r="M528" s="295"/>
      <c r="N528" s="295">
        <v>12</v>
      </c>
      <c r="O528" s="295"/>
      <c r="P528" s="295" t="s">
        <v>718</v>
      </c>
      <c r="Q528" s="295"/>
      <c r="R528" s="295"/>
      <c r="S528" s="295"/>
      <c r="T528" s="295"/>
      <c r="U528" s="295"/>
      <c r="V528" s="295"/>
      <c r="W528" s="295"/>
      <c r="X528" s="295"/>
      <c r="Y528" s="772"/>
      <c r="Z528" s="764"/>
      <c r="AA528" s="764"/>
      <c r="AB528" s="764"/>
      <c r="AC528" s="410"/>
      <c r="AD528" s="410"/>
      <c r="AE528" s="410"/>
      <c r="AF528" s="415"/>
      <c r="AG528" s="415"/>
      <c r="AH528" s="415"/>
      <c r="AI528" s="415"/>
      <c r="AJ528" s="415"/>
      <c r="AK528" s="415"/>
      <c r="AL528" s="415"/>
      <c r="AM528" s="296">
        <f>SUM(Y528:AL528)</f>
        <v>0</v>
      </c>
    </row>
    <row r="529" spans="1:39" ht="15.5" outlineLevel="1">
      <c r="A529" s="528"/>
      <c r="B529" s="431" t="s">
        <v>308</v>
      </c>
      <c r="C529" s="291" t="s">
        <v>163</v>
      </c>
      <c r="D529" s="295"/>
      <c r="E529" s="295" t="s">
        <v>718</v>
      </c>
      <c r="F529" s="295"/>
      <c r="G529" s="295"/>
      <c r="H529" s="295"/>
      <c r="I529" s="295"/>
      <c r="J529" s="295"/>
      <c r="K529" s="295"/>
      <c r="L529" s="295"/>
      <c r="M529" s="295"/>
      <c r="N529" s="295">
        <f>N528</f>
        <v>12</v>
      </c>
      <c r="O529" s="295"/>
      <c r="P529" s="295" t="s">
        <v>718</v>
      </c>
      <c r="Q529" s="295"/>
      <c r="R529" s="295"/>
      <c r="S529" s="295"/>
      <c r="T529" s="295"/>
      <c r="U529" s="295"/>
      <c r="V529" s="295"/>
      <c r="W529" s="295"/>
      <c r="X529" s="295"/>
      <c r="Y529" s="774">
        <f>Y528</f>
        <v>0</v>
      </c>
      <c r="Z529" s="774">
        <f t="shared" ref="Z529:AB529" si="1296">Z528</f>
        <v>0</v>
      </c>
      <c r="AA529" s="774">
        <f t="shared" si="1296"/>
        <v>0</v>
      </c>
      <c r="AB529" s="774">
        <f t="shared" si="1296"/>
        <v>0</v>
      </c>
      <c r="AC529" s="411">
        <f t="shared" ref="AC529" si="1297">AC528</f>
        <v>0</v>
      </c>
      <c r="AD529" s="411">
        <f t="shared" ref="AD529" si="1298">AD528</f>
        <v>0</v>
      </c>
      <c r="AE529" s="411">
        <f t="shared" ref="AE529" si="1299">AE528</f>
        <v>0</v>
      </c>
      <c r="AF529" s="411">
        <f t="shared" ref="AF529" si="1300">AF528</f>
        <v>0</v>
      </c>
      <c r="AG529" s="411">
        <f t="shared" ref="AG529" si="1301">AG528</f>
        <v>0</v>
      </c>
      <c r="AH529" s="411">
        <f t="shared" ref="AH529" si="1302">AH528</f>
        <v>0</v>
      </c>
      <c r="AI529" s="411">
        <f t="shared" ref="AI529" si="1303">AI528</f>
        <v>0</v>
      </c>
      <c r="AJ529" s="411">
        <f t="shared" ref="AJ529" si="1304">AJ528</f>
        <v>0</v>
      </c>
      <c r="AK529" s="411">
        <f t="shared" ref="AK529" si="1305">AK528</f>
        <v>0</v>
      </c>
      <c r="AL529" s="411">
        <f t="shared" ref="AL529" si="1306">AL528</f>
        <v>0</v>
      </c>
      <c r="AM529" s="306"/>
    </row>
    <row r="530" spans="1:39" ht="15.5" outlineLevel="1">
      <c r="A530" s="528"/>
      <c r="B530" s="428"/>
      <c r="C530" s="291"/>
      <c r="D530" s="291"/>
      <c r="E530" s="762"/>
      <c r="F530" s="291"/>
      <c r="G530" s="291"/>
      <c r="H530" s="291"/>
      <c r="I530" s="291"/>
      <c r="J530" s="291"/>
      <c r="K530" s="291"/>
      <c r="L530" s="291"/>
      <c r="M530" s="291"/>
      <c r="N530" s="291"/>
      <c r="O530" s="291"/>
      <c r="P530" s="762"/>
      <c r="Q530" s="291"/>
      <c r="R530" s="291"/>
      <c r="S530" s="291"/>
      <c r="T530" s="291"/>
      <c r="U530" s="291"/>
      <c r="V530" s="291"/>
      <c r="W530" s="291"/>
      <c r="X530" s="291"/>
      <c r="Y530" s="773"/>
      <c r="Z530" s="776"/>
      <c r="AA530" s="776"/>
      <c r="AB530" s="776"/>
      <c r="AC530" s="425"/>
      <c r="AD530" s="425"/>
      <c r="AE530" s="425"/>
      <c r="AF530" s="425"/>
      <c r="AG530" s="425"/>
      <c r="AH530" s="425"/>
      <c r="AI530" s="425"/>
      <c r="AJ530" s="425"/>
      <c r="AK530" s="425"/>
      <c r="AL530" s="425"/>
      <c r="AM530" s="306"/>
    </row>
    <row r="531" spans="1:39" ht="31" outlineLevel="1">
      <c r="A531" s="528">
        <v>40</v>
      </c>
      <c r="B531" s="428" t="s">
        <v>132</v>
      </c>
      <c r="C531" s="291" t="s">
        <v>25</v>
      </c>
      <c r="D531" s="295"/>
      <c r="E531" s="295" t="s">
        <v>718</v>
      </c>
      <c r="F531" s="295"/>
      <c r="G531" s="295"/>
      <c r="H531" s="295"/>
      <c r="I531" s="295"/>
      <c r="J531" s="295"/>
      <c r="K531" s="295"/>
      <c r="L531" s="295"/>
      <c r="M531" s="295"/>
      <c r="N531" s="295">
        <v>12</v>
      </c>
      <c r="O531" s="295"/>
      <c r="P531" s="295" t="s">
        <v>718</v>
      </c>
      <c r="Q531" s="295"/>
      <c r="R531" s="295"/>
      <c r="S531" s="295"/>
      <c r="T531" s="295"/>
      <c r="U531" s="295"/>
      <c r="V531" s="295"/>
      <c r="W531" s="295"/>
      <c r="X531" s="295"/>
      <c r="Y531" s="772"/>
      <c r="Z531" s="764"/>
      <c r="AA531" s="764"/>
      <c r="AB531" s="764"/>
      <c r="AC531" s="410"/>
      <c r="AD531" s="410"/>
      <c r="AE531" s="410"/>
      <c r="AF531" s="415"/>
      <c r="AG531" s="415"/>
      <c r="AH531" s="415"/>
      <c r="AI531" s="415"/>
      <c r="AJ531" s="415"/>
      <c r="AK531" s="415"/>
      <c r="AL531" s="415"/>
      <c r="AM531" s="296">
        <f>SUM(Y531:AL531)</f>
        <v>0</v>
      </c>
    </row>
    <row r="532" spans="1:39" ht="15.5" outlineLevel="1">
      <c r="A532" s="528"/>
      <c r="B532" s="431" t="s">
        <v>308</v>
      </c>
      <c r="C532" s="291" t="s">
        <v>163</v>
      </c>
      <c r="D532" s="295"/>
      <c r="E532" s="295" t="s">
        <v>718</v>
      </c>
      <c r="F532" s="295"/>
      <c r="G532" s="295"/>
      <c r="H532" s="295"/>
      <c r="I532" s="295"/>
      <c r="J532" s="295"/>
      <c r="K532" s="295"/>
      <c r="L532" s="295"/>
      <c r="M532" s="295"/>
      <c r="N532" s="295">
        <f>N531</f>
        <v>12</v>
      </c>
      <c r="O532" s="295"/>
      <c r="P532" s="295" t="s">
        <v>718</v>
      </c>
      <c r="Q532" s="295"/>
      <c r="R532" s="295"/>
      <c r="S532" s="295"/>
      <c r="T532" s="295"/>
      <c r="U532" s="295"/>
      <c r="V532" s="295"/>
      <c r="W532" s="295"/>
      <c r="X532" s="295"/>
      <c r="Y532" s="774">
        <f>Y531</f>
        <v>0</v>
      </c>
      <c r="Z532" s="774">
        <f t="shared" ref="Z532:AB532" si="1307">Z531</f>
        <v>0</v>
      </c>
      <c r="AA532" s="774">
        <f t="shared" si="1307"/>
        <v>0</v>
      </c>
      <c r="AB532" s="774">
        <f t="shared" si="1307"/>
        <v>0</v>
      </c>
      <c r="AC532" s="411">
        <f t="shared" ref="AC532" si="1308">AC531</f>
        <v>0</v>
      </c>
      <c r="AD532" s="411">
        <f t="shared" ref="AD532" si="1309">AD531</f>
        <v>0</v>
      </c>
      <c r="AE532" s="411">
        <f t="shared" ref="AE532" si="1310">AE531</f>
        <v>0</v>
      </c>
      <c r="AF532" s="411">
        <f t="shared" ref="AF532" si="1311">AF531</f>
        <v>0</v>
      </c>
      <c r="AG532" s="411">
        <f t="shared" ref="AG532" si="1312">AG531</f>
        <v>0</v>
      </c>
      <c r="AH532" s="411">
        <f t="shared" ref="AH532" si="1313">AH531</f>
        <v>0</v>
      </c>
      <c r="AI532" s="411">
        <f t="shared" ref="AI532" si="1314">AI531</f>
        <v>0</v>
      </c>
      <c r="AJ532" s="411">
        <f t="shared" ref="AJ532" si="1315">AJ531</f>
        <v>0</v>
      </c>
      <c r="AK532" s="411">
        <f t="shared" ref="AK532" si="1316">AK531</f>
        <v>0</v>
      </c>
      <c r="AL532" s="411">
        <f t="shared" ref="AL532" si="1317">AL531</f>
        <v>0</v>
      </c>
      <c r="AM532" s="306"/>
    </row>
    <row r="533" spans="1:39" ht="15.5" outlineLevel="1">
      <c r="A533" s="528"/>
      <c r="B533" s="428"/>
      <c r="C533" s="291"/>
      <c r="D533" s="291"/>
      <c r="E533" s="762"/>
      <c r="F533" s="291"/>
      <c r="G533" s="291"/>
      <c r="H533" s="291"/>
      <c r="I533" s="291"/>
      <c r="J533" s="291"/>
      <c r="K533" s="291"/>
      <c r="L533" s="291"/>
      <c r="M533" s="291"/>
      <c r="N533" s="291"/>
      <c r="O533" s="291"/>
      <c r="P533" s="762"/>
      <c r="Q533" s="291"/>
      <c r="R533" s="291"/>
      <c r="S533" s="291"/>
      <c r="T533" s="291"/>
      <c r="U533" s="291"/>
      <c r="V533" s="291"/>
      <c r="W533" s="291"/>
      <c r="X533" s="291"/>
      <c r="Y533" s="773"/>
      <c r="Z533" s="776"/>
      <c r="AA533" s="776"/>
      <c r="AB533" s="776"/>
      <c r="AC533" s="425"/>
      <c r="AD533" s="425"/>
      <c r="AE533" s="425"/>
      <c r="AF533" s="425"/>
      <c r="AG533" s="425"/>
      <c r="AH533" s="425"/>
      <c r="AI533" s="425"/>
      <c r="AJ533" s="425"/>
      <c r="AK533" s="425"/>
      <c r="AL533" s="425"/>
      <c r="AM533" s="306"/>
    </row>
    <row r="534" spans="1:39" ht="46.5" outlineLevel="1">
      <c r="A534" s="528">
        <v>41</v>
      </c>
      <c r="B534" s="428" t="s">
        <v>133</v>
      </c>
      <c r="C534" s="291" t="s">
        <v>25</v>
      </c>
      <c r="D534" s="295"/>
      <c r="E534" s="295" t="s">
        <v>718</v>
      </c>
      <c r="F534" s="295"/>
      <c r="G534" s="295"/>
      <c r="H534" s="295"/>
      <c r="I534" s="295"/>
      <c r="J534" s="295"/>
      <c r="K534" s="295"/>
      <c r="L534" s="295"/>
      <c r="M534" s="295"/>
      <c r="N534" s="295">
        <v>12</v>
      </c>
      <c r="O534" s="295"/>
      <c r="P534" s="295" t="s">
        <v>718</v>
      </c>
      <c r="Q534" s="295"/>
      <c r="R534" s="295"/>
      <c r="S534" s="295"/>
      <c r="T534" s="295"/>
      <c r="U534" s="295"/>
      <c r="V534" s="295"/>
      <c r="W534" s="295"/>
      <c r="X534" s="295"/>
      <c r="Y534" s="772"/>
      <c r="Z534" s="764"/>
      <c r="AA534" s="764"/>
      <c r="AB534" s="764"/>
      <c r="AC534" s="410"/>
      <c r="AD534" s="410"/>
      <c r="AE534" s="410"/>
      <c r="AF534" s="415"/>
      <c r="AG534" s="415"/>
      <c r="AH534" s="415"/>
      <c r="AI534" s="415"/>
      <c r="AJ534" s="415"/>
      <c r="AK534" s="415"/>
      <c r="AL534" s="415"/>
      <c r="AM534" s="296">
        <f>SUM(Y534:AL534)</f>
        <v>0</v>
      </c>
    </row>
    <row r="535" spans="1:39" ht="15.5" outlineLevel="1">
      <c r="A535" s="528"/>
      <c r="B535" s="431" t="s">
        <v>308</v>
      </c>
      <c r="C535" s="291" t="s">
        <v>163</v>
      </c>
      <c r="D535" s="295"/>
      <c r="E535" s="295" t="s">
        <v>718</v>
      </c>
      <c r="F535" s="295"/>
      <c r="G535" s="295"/>
      <c r="H535" s="295"/>
      <c r="I535" s="295"/>
      <c r="J535" s="295"/>
      <c r="K535" s="295"/>
      <c r="L535" s="295"/>
      <c r="M535" s="295"/>
      <c r="N535" s="295">
        <f>N534</f>
        <v>12</v>
      </c>
      <c r="O535" s="295"/>
      <c r="P535" s="295" t="s">
        <v>718</v>
      </c>
      <c r="Q535" s="295"/>
      <c r="R535" s="295"/>
      <c r="S535" s="295"/>
      <c r="T535" s="295"/>
      <c r="U535" s="295"/>
      <c r="V535" s="295"/>
      <c r="W535" s="295"/>
      <c r="X535" s="295"/>
      <c r="Y535" s="774">
        <f t="shared" ref="Y535:AB535" si="1318">Y536</f>
        <v>0</v>
      </c>
      <c r="Z535" s="774">
        <f t="shared" si="1318"/>
        <v>0</v>
      </c>
      <c r="AA535" s="774">
        <f t="shared" si="1318"/>
        <v>0</v>
      </c>
      <c r="AB535" s="774">
        <f t="shared" si="1318"/>
        <v>0</v>
      </c>
      <c r="AC535" s="411">
        <f t="shared" ref="AC535" si="1319">AC534</f>
        <v>0</v>
      </c>
      <c r="AD535" s="411">
        <f t="shared" ref="AD535" si="1320">AD534</f>
        <v>0</v>
      </c>
      <c r="AE535" s="411">
        <f t="shared" ref="AE535" si="1321">AE534</f>
        <v>0</v>
      </c>
      <c r="AF535" s="411">
        <f t="shared" ref="AF535" si="1322">AF534</f>
        <v>0</v>
      </c>
      <c r="AG535" s="411">
        <f t="shared" ref="AG535" si="1323">AG534</f>
        <v>0</v>
      </c>
      <c r="AH535" s="411">
        <f t="shared" ref="AH535" si="1324">AH534</f>
        <v>0</v>
      </c>
      <c r="AI535" s="411">
        <f t="shared" ref="AI535" si="1325">AI534</f>
        <v>0</v>
      </c>
      <c r="AJ535" s="411">
        <f t="shared" ref="AJ535" si="1326">AJ534</f>
        <v>0</v>
      </c>
      <c r="AK535" s="411">
        <f t="shared" ref="AK535" si="1327">AK534</f>
        <v>0</v>
      </c>
      <c r="AL535" s="411">
        <f t="shared" ref="AL535" si="1328">AL534</f>
        <v>0</v>
      </c>
      <c r="AM535" s="306"/>
    </row>
    <row r="536" spans="1:39" ht="15.5" outlineLevel="1">
      <c r="A536" s="528"/>
      <c r="B536" s="428"/>
      <c r="C536" s="291"/>
      <c r="D536" s="291"/>
      <c r="E536" s="762"/>
      <c r="F536" s="291"/>
      <c r="G536" s="291"/>
      <c r="H536" s="291"/>
      <c r="I536" s="291"/>
      <c r="J536" s="291"/>
      <c r="K536" s="291"/>
      <c r="L536" s="291"/>
      <c r="M536" s="291"/>
      <c r="N536" s="291"/>
      <c r="O536" s="291"/>
      <c r="P536" s="762"/>
      <c r="Q536" s="291"/>
      <c r="R536" s="291"/>
      <c r="S536" s="291"/>
      <c r="T536" s="291"/>
      <c r="U536" s="291"/>
      <c r="V536" s="291"/>
      <c r="W536" s="291"/>
      <c r="X536" s="291"/>
      <c r="Y536" s="773"/>
      <c r="Z536" s="776"/>
      <c r="AA536" s="776"/>
      <c r="AB536" s="776"/>
      <c r="AC536" s="425"/>
      <c r="AD536" s="425"/>
      <c r="AE536" s="425"/>
      <c r="AF536" s="425"/>
      <c r="AG536" s="425"/>
      <c r="AH536" s="425"/>
      <c r="AI536" s="425"/>
      <c r="AJ536" s="425"/>
      <c r="AK536" s="425"/>
      <c r="AL536" s="425"/>
      <c r="AM536" s="306"/>
    </row>
    <row r="537" spans="1:39" ht="31" outlineLevel="1">
      <c r="A537" s="528">
        <v>42</v>
      </c>
      <c r="B537" s="428" t="s">
        <v>134</v>
      </c>
      <c r="C537" s="291" t="s">
        <v>25</v>
      </c>
      <c r="D537" s="295"/>
      <c r="E537" s="295" t="s">
        <v>718</v>
      </c>
      <c r="F537" s="295"/>
      <c r="G537" s="295"/>
      <c r="H537" s="295"/>
      <c r="I537" s="295"/>
      <c r="J537" s="295"/>
      <c r="K537" s="295"/>
      <c r="L537" s="295"/>
      <c r="M537" s="295"/>
      <c r="N537" s="291"/>
      <c r="O537" s="295"/>
      <c r="P537" s="295" t="s">
        <v>718</v>
      </c>
      <c r="Q537" s="295"/>
      <c r="R537" s="295"/>
      <c r="S537" s="295"/>
      <c r="T537" s="295"/>
      <c r="U537" s="295"/>
      <c r="V537" s="295"/>
      <c r="W537" s="295"/>
      <c r="X537" s="295"/>
      <c r="Y537" s="772"/>
      <c r="Z537" s="764"/>
      <c r="AA537" s="764"/>
      <c r="AB537" s="764"/>
      <c r="AC537" s="410"/>
      <c r="AD537" s="410"/>
      <c r="AE537" s="410"/>
      <c r="AF537" s="415"/>
      <c r="AG537" s="415"/>
      <c r="AH537" s="415"/>
      <c r="AI537" s="415"/>
      <c r="AJ537" s="415"/>
      <c r="AK537" s="415"/>
      <c r="AL537" s="415"/>
      <c r="AM537" s="296">
        <f>SUM(Y537:AL537)</f>
        <v>0</v>
      </c>
    </row>
    <row r="538" spans="1:39" ht="15.5" outlineLevel="1">
      <c r="A538" s="528"/>
      <c r="B538" s="431" t="s">
        <v>308</v>
      </c>
      <c r="C538" s="291" t="s">
        <v>163</v>
      </c>
      <c r="D538" s="295"/>
      <c r="E538" s="295" t="s">
        <v>718</v>
      </c>
      <c r="F538" s="295"/>
      <c r="G538" s="295"/>
      <c r="H538" s="295"/>
      <c r="I538" s="295"/>
      <c r="J538" s="295"/>
      <c r="K538" s="295"/>
      <c r="L538" s="295"/>
      <c r="M538" s="295"/>
      <c r="N538" s="468"/>
      <c r="O538" s="295"/>
      <c r="P538" s="295" t="s">
        <v>718</v>
      </c>
      <c r="Q538" s="295"/>
      <c r="R538" s="295"/>
      <c r="S538" s="295"/>
      <c r="T538" s="295"/>
      <c r="U538" s="295"/>
      <c r="V538" s="295"/>
      <c r="W538" s="295"/>
      <c r="X538" s="295"/>
      <c r="Y538" s="774">
        <f>Y537</f>
        <v>0</v>
      </c>
      <c r="Z538" s="774">
        <f t="shared" ref="Z538:AB538" si="1329">Z537</f>
        <v>0</v>
      </c>
      <c r="AA538" s="774">
        <f t="shared" si="1329"/>
        <v>0</v>
      </c>
      <c r="AB538" s="774">
        <f t="shared" si="1329"/>
        <v>0</v>
      </c>
      <c r="AC538" s="411">
        <f t="shared" ref="AC538" si="1330">AC537</f>
        <v>0</v>
      </c>
      <c r="AD538" s="411">
        <f t="shared" ref="AD538" si="1331">AD537</f>
        <v>0</v>
      </c>
      <c r="AE538" s="411">
        <f t="shared" ref="AE538" si="1332">AE537</f>
        <v>0</v>
      </c>
      <c r="AF538" s="411">
        <f t="shared" ref="AF538" si="1333">AF537</f>
        <v>0</v>
      </c>
      <c r="AG538" s="411">
        <f t="shared" ref="AG538" si="1334">AG537</f>
        <v>0</v>
      </c>
      <c r="AH538" s="411">
        <f t="shared" ref="AH538" si="1335">AH537</f>
        <v>0</v>
      </c>
      <c r="AI538" s="411">
        <f t="shared" ref="AI538" si="1336">AI537</f>
        <v>0</v>
      </c>
      <c r="AJ538" s="411">
        <f t="shared" ref="AJ538" si="1337">AJ537</f>
        <v>0</v>
      </c>
      <c r="AK538" s="411">
        <f t="shared" ref="AK538" si="1338">AK537</f>
        <v>0</v>
      </c>
      <c r="AL538" s="411">
        <f t="shared" ref="AL538" si="1339">AL537</f>
        <v>0</v>
      </c>
      <c r="AM538" s="306"/>
    </row>
    <row r="539" spans="1:39" ht="15.5" outlineLevel="1">
      <c r="A539" s="528"/>
      <c r="B539" s="428"/>
      <c r="C539" s="291"/>
      <c r="D539" s="291"/>
      <c r="E539" s="762"/>
      <c r="F539" s="291"/>
      <c r="G539" s="291"/>
      <c r="H539" s="291"/>
      <c r="I539" s="291"/>
      <c r="J539" s="291"/>
      <c r="K539" s="291"/>
      <c r="L539" s="291"/>
      <c r="M539" s="291"/>
      <c r="N539" s="291"/>
      <c r="O539" s="291"/>
      <c r="P539" s="762"/>
      <c r="Q539" s="291"/>
      <c r="R539" s="291"/>
      <c r="S539" s="291"/>
      <c r="T539" s="291"/>
      <c r="U539" s="291"/>
      <c r="V539" s="291"/>
      <c r="W539" s="291"/>
      <c r="X539" s="291"/>
      <c r="Y539" s="773"/>
      <c r="Z539" s="776"/>
      <c r="AA539" s="776"/>
      <c r="AB539" s="776"/>
      <c r="AC539" s="425"/>
      <c r="AD539" s="425"/>
      <c r="AE539" s="425"/>
      <c r="AF539" s="425"/>
      <c r="AG539" s="425"/>
      <c r="AH539" s="425"/>
      <c r="AI539" s="425"/>
      <c r="AJ539" s="425"/>
      <c r="AK539" s="425"/>
      <c r="AL539" s="425"/>
      <c r="AM539" s="306"/>
    </row>
    <row r="540" spans="1:39" ht="15.5" outlineLevel="1">
      <c r="A540" s="528">
        <v>43</v>
      </c>
      <c r="B540" s="428" t="s">
        <v>135</v>
      </c>
      <c r="C540" s="291" t="s">
        <v>25</v>
      </c>
      <c r="D540" s="295"/>
      <c r="E540" s="295" t="s">
        <v>718</v>
      </c>
      <c r="F540" s="295"/>
      <c r="G540" s="295"/>
      <c r="H540" s="295"/>
      <c r="I540" s="295"/>
      <c r="J540" s="295"/>
      <c r="K540" s="295"/>
      <c r="L540" s="295"/>
      <c r="M540" s="295"/>
      <c r="N540" s="295">
        <v>12</v>
      </c>
      <c r="O540" s="295"/>
      <c r="P540" s="295" t="s">
        <v>718</v>
      </c>
      <c r="Q540" s="295"/>
      <c r="R540" s="295"/>
      <c r="S540" s="295"/>
      <c r="T540" s="295"/>
      <c r="U540" s="295"/>
      <c r="V540" s="295"/>
      <c r="W540" s="295"/>
      <c r="X540" s="295"/>
      <c r="Y540" s="772"/>
      <c r="Z540" s="764"/>
      <c r="AA540" s="764"/>
      <c r="AB540" s="764"/>
      <c r="AC540" s="410"/>
      <c r="AD540" s="410"/>
      <c r="AE540" s="410"/>
      <c r="AF540" s="415"/>
      <c r="AG540" s="415"/>
      <c r="AH540" s="415"/>
      <c r="AI540" s="415"/>
      <c r="AJ540" s="415"/>
      <c r="AK540" s="415"/>
      <c r="AL540" s="415"/>
      <c r="AM540" s="296">
        <f>SUM(Y540:AL540)</f>
        <v>0</v>
      </c>
    </row>
    <row r="541" spans="1:39" ht="15.5" outlineLevel="1">
      <c r="A541" s="528"/>
      <c r="B541" s="431" t="s">
        <v>308</v>
      </c>
      <c r="C541" s="291" t="s">
        <v>163</v>
      </c>
      <c r="D541" s="295"/>
      <c r="E541" s="295" t="s">
        <v>718</v>
      </c>
      <c r="F541" s="295"/>
      <c r="G541" s="295"/>
      <c r="H541" s="295"/>
      <c r="I541" s="295"/>
      <c r="J541" s="295"/>
      <c r="K541" s="295"/>
      <c r="L541" s="295"/>
      <c r="M541" s="295"/>
      <c r="N541" s="295">
        <f>N540</f>
        <v>12</v>
      </c>
      <c r="O541" s="295"/>
      <c r="P541" s="295" t="s">
        <v>718</v>
      </c>
      <c r="Q541" s="295"/>
      <c r="R541" s="295"/>
      <c r="S541" s="295"/>
      <c r="T541" s="295"/>
      <c r="U541" s="295"/>
      <c r="V541" s="295"/>
      <c r="W541" s="295"/>
      <c r="X541" s="295"/>
      <c r="Y541" s="774">
        <f>Y540</f>
        <v>0</v>
      </c>
      <c r="Z541" s="774">
        <f t="shared" ref="Z541:AB541" si="1340">Z540</f>
        <v>0</v>
      </c>
      <c r="AA541" s="774">
        <f t="shared" si="1340"/>
        <v>0</v>
      </c>
      <c r="AB541" s="774">
        <f t="shared" si="1340"/>
        <v>0</v>
      </c>
      <c r="AC541" s="411">
        <f t="shared" ref="AC541" si="1341">AC540</f>
        <v>0</v>
      </c>
      <c r="AD541" s="411">
        <f t="shared" ref="AD541" si="1342">AD540</f>
        <v>0</v>
      </c>
      <c r="AE541" s="411">
        <f t="shared" ref="AE541" si="1343">AE540</f>
        <v>0</v>
      </c>
      <c r="AF541" s="411">
        <f t="shared" ref="AF541" si="1344">AF540</f>
        <v>0</v>
      </c>
      <c r="AG541" s="411">
        <f t="shared" ref="AG541" si="1345">AG540</f>
        <v>0</v>
      </c>
      <c r="AH541" s="411">
        <f t="shared" ref="AH541" si="1346">AH540</f>
        <v>0</v>
      </c>
      <c r="AI541" s="411">
        <f t="shared" ref="AI541" si="1347">AI540</f>
        <v>0</v>
      </c>
      <c r="AJ541" s="411">
        <f t="shared" ref="AJ541" si="1348">AJ540</f>
        <v>0</v>
      </c>
      <c r="AK541" s="411">
        <f t="shared" ref="AK541" si="1349">AK540</f>
        <v>0</v>
      </c>
      <c r="AL541" s="411">
        <f t="shared" ref="AL541" si="1350">AL540</f>
        <v>0</v>
      </c>
      <c r="AM541" s="306"/>
    </row>
    <row r="542" spans="1:39" ht="15.5" outlineLevel="1">
      <c r="A542" s="528"/>
      <c r="B542" s="428"/>
      <c r="C542" s="291"/>
      <c r="D542" s="291"/>
      <c r="E542" s="762"/>
      <c r="F542" s="291"/>
      <c r="G542" s="291"/>
      <c r="H542" s="291"/>
      <c r="I542" s="291"/>
      <c r="J542" s="291"/>
      <c r="K542" s="291"/>
      <c r="L542" s="291"/>
      <c r="M542" s="291"/>
      <c r="N542" s="291"/>
      <c r="O542" s="291"/>
      <c r="P542" s="762"/>
      <c r="Q542" s="291"/>
      <c r="R542" s="291"/>
      <c r="S542" s="291"/>
      <c r="T542" s="291"/>
      <c r="U542" s="291"/>
      <c r="V542" s="291"/>
      <c r="W542" s="291"/>
      <c r="X542" s="291"/>
      <c r="Y542" s="773"/>
      <c r="Z542" s="776"/>
      <c r="AA542" s="776"/>
      <c r="AB542" s="776"/>
      <c r="AC542" s="425"/>
      <c r="AD542" s="425"/>
      <c r="AE542" s="425"/>
      <c r="AF542" s="425"/>
      <c r="AG542" s="425"/>
      <c r="AH542" s="425"/>
      <c r="AI542" s="425"/>
      <c r="AJ542" s="425"/>
      <c r="AK542" s="425"/>
      <c r="AL542" s="425"/>
      <c r="AM542" s="306"/>
    </row>
    <row r="543" spans="1:39" ht="46.5" outlineLevel="1">
      <c r="A543" s="528">
        <v>44</v>
      </c>
      <c r="B543" s="428" t="s">
        <v>136</v>
      </c>
      <c r="C543" s="291" t="s">
        <v>25</v>
      </c>
      <c r="D543" s="295"/>
      <c r="E543" s="295" t="s">
        <v>718</v>
      </c>
      <c r="F543" s="295"/>
      <c r="G543" s="295"/>
      <c r="H543" s="295"/>
      <c r="I543" s="295"/>
      <c r="J543" s="295"/>
      <c r="K543" s="295"/>
      <c r="L543" s="295"/>
      <c r="M543" s="295"/>
      <c r="N543" s="295">
        <v>12</v>
      </c>
      <c r="O543" s="295"/>
      <c r="P543" s="295" t="s">
        <v>718</v>
      </c>
      <c r="Q543" s="295"/>
      <c r="R543" s="295"/>
      <c r="S543" s="295"/>
      <c r="T543" s="295"/>
      <c r="U543" s="295"/>
      <c r="V543" s="295"/>
      <c r="W543" s="295"/>
      <c r="X543" s="295"/>
      <c r="Y543" s="772"/>
      <c r="Z543" s="764"/>
      <c r="AA543" s="764"/>
      <c r="AB543" s="764"/>
      <c r="AC543" s="410"/>
      <c r="AD543" s="410"/>
      <c r="AE543" s="410"/>
      <c r="AF543" s="415"/>
      <c r="AG543" s="415"/>
      <c r="AH543" s="415"/>
      <c r="AI543" s="415"/>
      <c r="AJ543" s="415"/>
      <c r="AK543" s="415"/>
      <c r="AL543" s="415"/>
      <c r="AM543" s="296">
        <f>SUM(Y543:AL543)</f>
        <v>0</v>
      </c>
    </row>
    <row r="544" spans="1:39" ht="15.5" outlineLevel="1">
      <c r="A544" s="528"/>
      <c r="B544" s="431" t="s">
        <v>308</v>
      </c>
      <c r="C544" s="291" t="s">
        <v>163</v>
      </c>
      <c r="D544" s="295"/>
      <c r="E544" s="295" t="s">
        <v>718</v>
      </c>
      <c r="F544" s="295"/>
      <c r="G544" s="295"/>
      <c r="H544" s="295"/>
      <c r="I544" s="295"/>
      <c r="J544" s="295"/>
      <c r="K544" s="295"/>
      <c r="L544" s="295"/>
      <c r="M544" s="295"/>
      <c r="N544" s="295">
        <f>N543</f>
        <v>12</v>
      </c>
      <c r="O544" s="295"/>
      <c r="P544" s="295" t="s">
        <v>718</v>
      </c>
      <c r="Q544" s="295"/>
      <c r="R544" s="295"/>
      <c r="S544" s="295"/>
      <c r="T544" s="295"/>
      <c r="U544" s="295"/>
      <c r="V544" s="295"/>
      <c r="W544" s="295"/>
      <c r="X544" s="295"/>
      <c r="Y544" s="774">
        <f>Y543</f>
        <v>0</v>
      </c>
      <c r="Z544" s="774">
        <f t="shared" ref="Z544:AB544" si="1351">Z543</f>
        <v>0</v>
      </c>
      <c r="AA544" s="774">
        <f t="shared" si="1351"/>
        <v>0</v>
      </c>
      <c r="AB544" s="774">
        <f t="shared" si="1351"/>
        <v>0</v>
      </c>
      <c r="AC544" s="411">
        <f t="shared" ref="AC544" si="1352">AC543</f>
        <v>0</v>
      </c>
      <c r="AD544" s="411">
        <f t="shared" ref="AD544" si="1353">AD543</f>
        <v>0</v>
      </c>
      <c r="AE544" s="411">
        <f t="shared" ref="AE544" si="1354">AE543</f>
        <v>0</v>
      </c>
      <c r="AF544" s="411">
        <f t="shared" ref="AF544" si="1355">AF543</f>
        <v>0</v>
      </c>
      <c r="AG544" s="411">
        <f t="shared" ref="AG544" si="1356">AG543</f>
        <v>0</v>
      </c>
      <c r="AH544" s="411">
        <f t="shared" ref="AH544" si="1357">AH543</f>
        <v>0</v>
      </c>
      <c r="AI544" s="411">
        <f t="shared" ref="AI544" si="1358">AI543</f>
        <v>0</v>
      </c>
      <c r="AJ544" s="411">
        <f t="shared" ref="AJ544" si="1359">AJ543</f>
        <v>0</v>
      </c>
      <c r="AK544" s="411">
        <f t="shared" ref="AK544" si="1360">AK543</f>
        <v>0</v>
      </c>
      <c r="AL544" s="411">
        <f t="shared" ref="AL544" si="1361">AL543</f>
        <v>0</v>
      </c>
      <c r="AM544" s="306"/>
    </row>
    <row r="545" spans="1:39" ht="15.5" outlineLevel="1">
      <c r="A545" s="528"/>
      <c r="B545" s="428"/>
      <c r="C545" s="291"/>
      <c r="D545" s="291"/>
      <c r="E545" s="762"/>
      <c r="F545" s="291"/>
      <c r="G545" s="291"/>
      <c r="H545" s="291"/>
      <c r="I545" s="291"/>
      <c r="J545" s="291"/>
      <c r="K545" s="291"/>
      <c r="L545" s="291"/>
      <c r="M545" s="291"/>
      <c r="N545" s="291"/>
      <c r="O545" s="291"/>
      <c r="P545" s="762"/>
      <c r="Q545" s="291"/>
      <c r="R545" s="291"/>
      <c r="S545" s="291"/>
      <c r="T545" s="291"/>
      <c r="U545" s="291"/>
      <c r="V545" s="291"/>
      <c r="W545" s="291"/>
      <c r="X545" s="291"/>
      <c r="Y545" s="773"/>
      <c r="Z545" s="776"/>
      <c r="AA545" s="776"/>
      <c r="AB545" s="776"/>
      <c r="AC545" s="425"/>
      <c r="AD545" s="425"/>
      <c r="AE545" s="425"/>
      <c r="AF545" s="425"/>
      <c r="AG545" s="425"/>
      <c r="AH545" s="425"/>
      <c r="AI545" s="425"/>
      <c r="AJ545" s="425"/>
      <c r="AK545" s="425"/>
      <c r="AL545" s="425"/>
      <c r="AM545" s="306"/>
    </row>
    <row r="546" spans="1:39" ht="31" outlineLevel="1">
      <c r="A546" s="528">
        <v>45</v>
      </c>
      <c r="B546" s="428" t="s">
        <v>137</v>
      </c>
      <c r="C546" s="291" t="s">
        <v>25</v>
      </c>
      <c r="D546" s="295"/>
      <c r="E546" s="295" t="s">
        <v>718</v>
      </c>
      <c r="F546" s="295"/>
      <c r="G546" s="295"/>
      <c r="H546" s="295"/>
      <c r="I546" s="295"/>
      <c r="J546" s="295"/>
      <c r="K546" s="295"/>
      <c r="L546" s="295"/>
      <c r="M546" s="295"/>
      <c r="N546" s="295">
        <v>12</v>
      </c>
      <c r="O546" s="295"/>
      <c r="P546" s="295" t="s">
        <v>718</v>
      </c>
      <c r="Q546" s="295"/>
      <c r="R546" s="295"/>
      <c r="S546" s="295"/>
      <c r="T546" s="295"/>
      <c r="U546" s="295"/>
      <c r="V546" s="295"/>
      <c r="W546" s="295"/>
      <c r="X546" s="295"/>
      <c r="Y546" s="772"/>
      <c r="Z546" s="764"/>
      <c r="AA546" s="764"/>
      <c r="AB546" s="764"/>
      <c r="AC546" s="410"/>
      <c r="AD546" s="410"/>
      <c r="AE546" s="410"/>
      <c r="AF546" s="415"/>
      <c r="AG546" s="415"/>
      <c r="AH546" s="415"/>
      <c r="AI546" s="415"/>
      <c r="AJ546" s="415"/>
      <c r="AK546" s="415"/>
      <c r="AL546" s="415"/>
      <c r="AM546" s="296">
        <f>SUM(Y546:AL546)</f>
        <v>0</v>
      </c>
    </row>
    <row r="547" spans="1:39" ht="15.5" outlineLevel="1">
      <c r="A547" s="528"/>
      <c r="B547" s="431" t="s">
        <v>308</v>
      </c>
      <c r="C547" s="291" t="s">
        <v>163</v>
      </c>
      <c r="D547" s="295"/>
      <c r="E547" s="295" t="s">
        <v>718</v>
      </c>
      <c r="F547" s="295"/>
      <c r="G547" s="295"/>
      <c r="H547" s="295"/>
      <c r="I547" s="295"/>
      <c r="J547" s="295"/>
      <c r="K547" s="295"/>
      <c r="L547" s="295"/>
      <c r="M547" s="295"/>
      <c r="N547" s="295">
        <f>N546</f>
        <v>12</v>
      </c>
      <c r="O547" s="295"/>
      <c r="P547" s="295" t="s">
        <v>718</v>
      </c>
      <c r="Q547" s="295"/>
      <c r="R547" s="295"/>
      <c r="S547" s="295"/>
      <c r="T547" s="295"/>
      <c r="U547" s="295"/>
      <c r="V547" s="295"/>
      <c r="W547" s="295"/>
      <c r="X547" s="295"/>
      <c r="Y547" s="774">
        <f>Y546</f>
        <v>0</v>
      </c>
      <c r="Z547" s="774">
        <f t="shared" ref="Z547:AB547" si="1362">Z546</f>
        <v>0</v>
      </c>
      <c r="AA547" s="774">
        <f t="shared" si="1362"/>
        <v>0</v>
      </c>
      <c r="AB547" s="774">
        <f t="shared" si="1362"/>
        <v>0</v>
      </c>
      <c r="AC547" s="411">
        <f t="shared" ref="AC547" si="1363">AC546</f>
        <v>0</v>
      </c>
      <c r="AD547" s="411">
        <f t="shared" ref="AD547" si="1364">AD546</f>
        <v>0</v>
      </c>
      <c r="AE547" s="411">
        <f t="shared" ref="AE547" si="1365">AE546</f>
        <v>0</v>
      </c>
      <c r="AF547" s="411">
        <f t="shared" ref="AF547" si="1366">AF546</f>
        <v>0</v>
      </c>
      <c r="AG547" s="411">
        <f t="shared" ref="AG547" si="1367">AG546</f>
        <v>0</v>
      </c>
      <c r="AH547" s="411">
        <f t="shared" ref="AH547" si="1368">AH546</f>
        <v>0</v>
      </c>
      <c r="AI547" s="411">
        <f t="shared" ref="AI547" si="1369">AI546</f>
        <v>0</v>
      </c>
      <c r="AJ547" s="411">
        <f t="shared" ref="AJ547" si="1370">AJ546</f>
        <v>0</v>
      </c>
      <c r="AK547" s="411">
        <f t="shared" ref="AK547" si="1371">AK546</f>
        <v>0</v>
      </c>
      <c r="AL547" s="411">
        <f t="shared" ref="AL547" si="1372">AL546</f>
        <v>0</v>
      </c>
      <c r="AM547" s="306"/>
    </row>
    <row r="548" spans="1:39" ht="15.5" outlineLevel="1">
      <c r="A548" s="528"/>
      <c r="B548" s="428"/>
      <c r="C548" s="291"/>
      <c r="D548" s="291"/>
      <c r="E548" s="762"/>
      <c r="F548" s="291"/>
      <c r="G548" s="291"/>
      <c r="H548" s="291"/>
      <c r="I548" s="291"/>
      <c r="J548" s="291"/>
      <c r="K548" s="291"/>
      <c r="L548" s="291"/>
      <c r="M548" s="291"/>
      <c r="N548" s="291"/>
      <c r="O548" s="291"/>
      <c r="P548" s="762"/>
      <c r="Q548" s="291"/>
      <c r="R548" s="291"/>
      <c r="S548" s="291"/>
      <c r="T548" s="291"/>
      <c r="U548" s="291"/>
      <c r="V548" s="291"/>
      <c r="W548" s="291"/>
      <c r="X548" s="291"/>
      <c r="Y548" s="773"/>
      <c r="Z548" s="776"/>
      <c r="AA548" s="776"/>
      <c r="AB548" s="776"/>
      <c r="AC548" s="425"/>
      <c r="AD548" s="425"/>
      <c r="AE548" s="425"/>
      <c r="AF548" s="425"/>
      <c r="AG548" s="425"/>
      <c r="AH548" s="425"/>
      <c r="AI548" s="425"/>
      <c r="AJ548" s="425"/>
      <c r="AK548" s="425"/>
      <c r="AL548" s="425"/>
      <c r="AM548" s="306"/>
    </row>
    <row r="549" spans="1:39" ht="31" outlineLevel="1">
      <c r="A549" s="528">
        <v>46</v>
      </c>
      <c r="B549" s="428" t="s">
        <v>138</v>
      </c>
      <c r="C549" s="291" t="s">
        <v>25</v>
      </c>
      <c r="D549" s="295"/>
      <c r="E549" s="295" t="s">
        <v>718</v>
      </c>
      <c r="F549" s="295"/>
      <c r="G549" s="295"/>
      <c r="H549" s="295"/>
      <c r="I549" s="295"/>
      <c r="J549" s="295"/>
      <c r="K549" s="295"/>
      <c r="L549" s="295"/>
      <c r="M549" s="295"/>
      <c r="N549" s="295">
        <v>12</v>
      </c>
      <c r="O549" s="295"/>
      <c r="P549" s="295" t="s">
        <v>718</v>
      </c>
      <c r="Q549" s="295"/>
      <c r="R549" s="295"/>
      <c r="S549" s="295"/>
      <c r="T549" s="295"/>
      <c r="U549" s="295"/>
      <c r="V549" s="295"/>
      <c r="W549" s="295"/>
      <c r="X549" s="295"/>
      <c r="Y549" s="772"/>
      <c r="Z549" s="764"/>
      <c r="AA549" s="764"/>
      <c r="AB549" s="764"/>
      <c r="AC549" s="410"/>
      <c r="AD549" s="410"/>
      <c r="AE549" s="410"/>
      <c r="AF549" s="415"/>
      <c r="AG549" s="415"/>
      <c r="AH549" s="415"/>
      <c r="AI549" s="415"/>
      <c r="AJ549" s="415"/>
      <c r="AK549" s="415"/>
      <c r="AL549" s="415"/>
      <c r="AM549" s="296">
        <f>SUM(Y549:AL549)</f>
        <v>0</v>
      </c>
    </row>
    <row r="550" spans="1:39" ht="15.5" outlineLevel="1">
      <c r="A550" s="528"/>
      <c r="B550" s="431" t="s">
        <v>308</v>
      </c>
      <c r="C550" s="291" t="s">
        <v>163</v>
      </c>
      <c r="D550" s="295"/>
      <c r="E550" s="295" t="s">
        <v>718</v>
      </c>
      <c r="F550" s="295"/>
      <c r="G550" s="295"/>
      <c r="H550" s="295"/>
      <c r="I550" s="295"/>
      <c r="J550" s="295"/>
      <c r="K550" s="295"/>
      <c r="L550" s="295"/>
      <c r="M550" s="295"/>
      <c r="N550" s="295">
        <f>N549</f>
        <v>12</v>
      </c>
      <c r="O550" s="295"/>
      <c r="P550" s="295" t="s">
        <v>718</v>
      </c>
      <c r="Q550" s="295"/>
      <c r="R550" s="295"/>
      <c r="S550" s="295"/>
      <c r="T550" s="295"/>
      <c r="U550" s="295"/>
      <c r="V550" s="295"/>
      <c r="W550" s="295"/>
      <c r="X550" s="295"/>
      <c r="Y550" s="774">
        <f>Y549</f>
        <v>0</v>
      </c>
      <c r="Z550" s="774">
        <f t="shared" ref="Z550:AB550" si="1373">Z549</f>
        <v>0</v>
      </c>
      <c r="AA550" s="774">
        <f t="shared" si="1373"/>
        <v>0</v>
      </c>
      <c r="AB550" s="774">
        <f t="shared" si="1373"/>
        <v>0</v>
      </c>
      <c r="AC550" s="411">
        <f t="shared" ref="AC550" si="1374">AC549</f>
        <v>0</v>
      </c>
      <c r="AD550" s="411">
        <f t="shared" ref="AD550" si="1375">AD549</f>
        <v>0</v>
      </c>
      <c r="AE550" s="411">
        <f t="shared" ref="AE550" si="1376">AE549</f>
        <v>0</v>
      </c>
      <c r="AF550" s="411">
        <f t="shared" ref="AF550" si="1377">AF549</f>
        <v>0</v>
      </c>
      <c r="AG550" s="411">
        <f t="shared" ref="AG550" si="1378">AG549</f>
        <v>0</v>
      </c>
      <c r="AH550" s="411">
        <f t="shared" ref="AH550" si="1379">AH549</f>
        <v>0</v>
      </c>
      <c r="AI550" s="411">
        <f t="shared" ref="AI550" si="1380">AI549</f>
        <v>0</v>
      </c>
      <c r="AJ550" s="411">
        <f t="shared" ref="AJ550" si="1381">AJ549</f>
        <v>0</v>
      </c>
      <c r="AK550" s="411">
        <f t="shared" ref="AK550" si="1382">AK549</f>
        <v>0</v>
      </c>
      <c r="AL550" s="411">
        <f t="shared" ref="AL550" si="1383">AL549</f>
        <v>0</v>
      </c>
      <c r="AM550" s="306"/>
    </row>
    <row r="551" spans="1:39" ht="15.5" outlineLevel="1">
      <c r="A551" s="528"/>
      <c r="B551" s="428"/>
      <c r="C551" s="291"/>
      <c r="D551" s="291"/>
      <c r="E551" s="762"/>
      <c r="F551" s="291"/>
      <c r="G551" s="291"/>
      <c r="H551" s="291"/>
      <c r="I551" s="291"/>
      <c r="J551" s="291"/>
      <c r="K551" s="291"/>
      <c r="L551" s="291"/>
      <c r="M551" s="291"/>
      <c r="N551" s="291"/>
      <c r="O551" s="291"/>
      <c r="P551" s="762"/>
      <c r="Q551" s="291"/>
      <c r="R551" s="291"/>
      <c r="S551" s="291"/>
      <c r="T551" s="291"/>
      <c r="U551" s="291"/>
      <c r="V551" s="291"/>
      <c r="W551" s="291"/>
      <c r="X551" s="291"/>
      <c r="Y551" s="773"/>
      <c r="Z551" s="776"/>
      <c r="AA551" s="776"/>
      <c r="AB551" s="776"/>
      <c r="AC551" s="425"/>
      <c r="AD551" s="425"/>
      <c r="AE551" s="425"/>
      <c r="AF551" s="425"/>
      <c r="AG551" s="425"/>
      <c r="AH551" s="425"/>
      <c r="AI551" s="425"/>
      <c r="AJ551" s="425"/>
      <c r="AK551" s="425"/>
      <c r="AL551" s="425"/>
      <c r="AM551" s="306"/>
    </row>
    <row r="552" spans="1:39" ht="31" outlineLevel="1">
      <c r="A552" s="528">
        <v>47</v>
      </c>
      <c r="B552" s="428" t="s">
        <v>139</v>
      </c>
      <c r="C552" s="291" t="s">
        <v>25</v>
      </c>
      <c r="D552" s="295"/>
      <c r="E552" s="295" t="s">
        <v>718</v>
      </c>
      <c r="F552" s="295"/>
      <c r="G552" s="295"/>
      <c r="H552" s="295"/>
      <c r="I552" s="295"/>
      <c r="J552" s="295"/>
      <c r="K552" s="295"/>
      <c r="L552" s="295"/>
      <c r="M552" s="295"/>
      <c r="N552" s="295">
        <v>12</v>
      </c>
      <c r="O552" s="295"/>
      <c r="P552" s="295" t="s">
        <v>718</v>
      </c>
      <c r="Q552" s="295"/>
      <c r="R552" s="295"/>
      <c r="S552" s="295"/>
      <c r="T552" s="295"/>
      <c r="U552" s="295"/>
      <c r="V552" s="295"/>
      <c r="W552" s="295"/>
      <c r="X552" s="295"/>
      <c r="Y552" s="772"/>
      <c r="Z552" s="764"/>
      <c r="AA552" s="764"/>
      <c r="AB552" s="764"/>
      <c r="AC552" s="410"/>
      <c r="AD552" s="410"/>
      <c r="AE552" s="410"/>
      <c r="AF552" s="415"/>
      <c r="AG552" s="415"/>
      <c r="AH552" s="415"/>
      <c r="AI552" s="415"/>
      <c r="AJ552" s="415"/>
      <c r="AK552" s="415"/>
      <c r="AL552" s="415"/>
      <c r="AM552" s="296">
        <f>SUM(Y552:AL552)</f>
        <v>0</v>
      </c>
    </row>
    <row r="553" spans="1:39" ht="15.5" outlineLevel="1">
      <c r="A553" s="528"/>
      <c r="B553" s="431" t="s">
        <v>308</v>
      </c>
      <c r="C553" s="291" t="s">
        <v>163</v>
      </c>
      <c r="D553" s="295"/>
      <c r="E553" s="295" t="s">
        <v>718</v>
      </c>
      <c r="F553" s="295"/>
      <c r="G553" s="295"/>
      <c r="H553" s="295"/>
      <c r="I553" s="295"/>
      <c r="J553" s="295"/>
      <c r="K553" s="295"/>
      <c r="L553" s="295"/>
      <c r="M553" s="295"/>
      <c r="N553" s="295">
        <f>N552</f>
        <v>12</v>
      </c>
      <c r="O553" s="295"/>
      <c r="P553" s="295" t="s">
        <v>718</v>
      </c>
      <c r="Q553" s="295"/>
      <c r="R553" s="295"/>
      <c r="S553" s="295"/>
      <c r="T553" s="295"/>
      <c r="U553" s="295"/>
      <c r="V553" s="295"/>
      <c r="W553" s="295"/>
      <c r="X553" s="295"/>
      <c r="Y553" s="774">
        <f>Y552</f>
        <v>0</v>
      </c>
      <c r="Z553" s="774">
        <f t="shared" ref="Z553:AB553" si="1384">Z552</f>
        <v>0</v>
      </c>
      <c r="AA553" s="774">
        <f t="shared" si="1384"/>
        <v>0</v>
      </c>
      <c r="AB553" s="774">
        <f t="shared" si="1384"/>
        <v>0</v>
      </c>
      <c r="AC553" s="411">
        <f t="shared" ref="AC553" si="1385">AC552</f>
        <v>0</v>
      </c>
      <c r="AD553" s="411">
        <f t="shared" ref="AD553" si="1386">AD552</f>
        <v>0</v>
      </c>
      <c r="AE553" s="411">
        <f t="shared" ref="AE553" si="1387">AE552</f>
        <v>0</v>
      </c>
      <c r="AF553" s="411">
        <f t="shared" ref="AF553" si="1388">AF552</f>
        <v>0</v>
      </c>
      <c r="AG553" s="411">
        <f t="shared" ref="AG553" si="1389">AG552</f>
        <v>0</v>
      </c>
      <c r="AH553" s="411">
        <f t="shared" ref="AH553" si="1390">AH552</f>
        <v>0</v>
      </c>
      <c r="AI553" s="411">
        <f t="shared" ref="AI553" si="1391">AI552</f>
        <v>0</v>
      </c>
      <c r="AJ553" s="411">
        <f t="shared" ref="AJ553" si="1392">AJ552</f>
        <v>0</v>
      </c>
      <c r="AK553" s="411">
        <f t="shared" ref="AK553" si="1393">AK552</f>
        <v>0</v>
      </c>
      <c r="AL553" s="411">
        <f t="shared" ref="AL553" si="1394">AL552</f>
        <v>0</v>
      </c>
      <c r="AM553" s="306"/>
    </row>
    <row r="554" spans="1:39" ht="15.5" outlineLevel="1">
      <c r="A554" s="528"/>
      <c r="B554" s="428"/>
      <c r="C554" s="291"/>
      <c r="D554" s="291"/>
      <c r="E554" s="762"/>
      <c r="F554" s="291"/>
      <c r="G554" s="291"/>
      <c r="H554" s="291"/>
      <c r="I554" s="291"/>
      <c r="J554" s="291"/>
      <c r="K554" s="291"/>
      <c r="L554" s="291"/>
      <c r="M554" s="291"/>
      <c r="N554" s="291"/>
      <c r="O554" s="291"/>
      <c r="P554" s="762"/>
      <c r="Q554" s="291"/>
      <c r="R554" s="291"/>
      <c r="S554" s="291"/>
      <c r="T554" s="291"/>
      <c r="U554" s="291"/>
      <c r="V554" s="291"/>
      <c r="W554" s="291"/>
      <c r="X554" s="291"/>
      <c r="Y554" s="773"/>
      <c r="Z554" s="776"/>
      <c r="AA554" s="776"/>
      <c r="AB554" s="776"/>
      <c r="AC554" s="425"/>
      <c r="AD554" s="425"/>
      <c r="AE554" s="425"/>
      <c r="AF554" s="425"/>
      <c r="AG554" s="425"/>
      <c r="AH554" s="425"/>
      <c r="AI554" s="425"/>
      <c r="AJ554" s="425"/>
      <c r="AK554" s="425"/>
      <c r="AL554" s="425"/>
      <c r="AM554" s="306"/>
    </row>
    <row r="555" spans="1:39" ht="31" outlineLevel="1">
      <c r="A555" s="528">
        <v>48</v>
      </c>
      <c r="B555" s="428" t="s">
        <v>140</v>
      </c>
      <c r="C555" s="291" t="s">
        <v>25</v>
      </c>
      <c r="D555" s="295"/>
      <c r="E555" s="295" t="s">
        <v>718</v>
      </c>
      <c r="F555" s="295"/>
      <c r="G555" s="295"/>
      <c r="H555" s="295"/>
      <c r="I555" s="295"/>
      <c r="J555" s="295"/>
      <c r="K555" s="295"/>
      <c r="L555" s="295"/>
      <c r="M555" s="295"/>
      <c r="N555" s="295">
        <v>12</v>
      </c>
      <c r="O555" s="295"/>
      <c r="P555" s="295" t="s">
        <v>718</v>
      </c>
      <c r="Q555" s="295"/>
      <c r="R555" s="295"/>
      <c r="S555" s="295"/>
      <c r="T555" s="295"/>
      <c r="U555" s="295"/>
      <c r="V555" s="295"/>
      <c r="W555" s="295"/>
      <c r="X555" s="295"/>
      <c r="Y555" s="772"/>
      <c r="Z555" s="764"/>
      <c r="AA555" s="764"/>
      <c r="AB555" s="764"/>
      <c r="AC555" s="410"/>
      <c r="AD555" s="410"/>
      <c r="AE555" s="410"/>
      <c r="AF555" s="415"/>
      <c r="AG555" s="415"/>
      <c r="AH555" s="415"/>
      <c r="AI555" s="415"/>
      <c r="AJ555" s="415"/>
      <c r="AK555" s="415"/>
      <c r="AL555" s="415"/>
      <c r="AM555" s="296">
        <f>SUM(Y555:AL555)</f>
        <v>0</v>
      </c>
    </row>
    <row r="556" spans="1:39" ht="15.5" outlineLevel="1">
      <c r="A556" s="528"/>
      <c r="B556" s="431" t="s">
        <v>308</v>
      </c>
      <c r="C556" s="291" t="s">
        <v>163</v>
      </c>
      <c r="D556" s="295"/>
      <c r="E556" s="295" t="s">
        <v>718</v>
      </c>
      <c r="F556" s="295"/>
      <c r="G556" s="295"/>
      <c r="H556" s="295"/>
      <c r="I556" s="295"/>
      <c r="J556" s="295"/>
      <c r="K556" s="295"/>
      <c r="L556" s="295"/>
      <c r="M556" s="295"/>
      <c r="N556" s="295">
        <f>N555</f>
        <v>12</v>
      </c>
      <c r="O556" s="295"/>
      <c r="P556" s="295" t="s">
        <v>718</v>
      </c>
      <c r="Q556" s="295"/>
      <c r="R556" s="295"/>
      <c r="S556" s="295"/>
      <c r="T556" s="295"/>
      <c r="U556" s="295"/>
      <c r="V556" s="295"/>
      <c r="W556" s="295"/>
      <c r="X556" s="295"/>
      <c r="Y556" s="411">
        <f>Y555</f>
        <v>0</v>
      </c>
      <c r="Z556" s="411">
        <f t="shared" ref="Z556" si="1395">Z555</f>
        <v>0</v>
      </c>
      <c r="AA556" s="411">
        <f t="shared" ref="AA556" si="1396">AA555</f>
        <v>0</v>
      </c>
      <c r="AB556" s="411">
        <f t="shared" ref="AB556" si="1397">AB555</f>
        <v>0</v>
      </c>
      <c r="AC556" s="411">
        <f t="shared" ref="AC556" si="1398">AC555</f>
        <v>0</v>
      </c>
      <c r="AD556" s="411">
        <f t="shared" ref="AD556" si="1399">AD555</f>
        <v>0</v>
      </c>
      <c r="AE556" s="411">
        <f t="shared" ref="AE556" si="1400">AE555</f>
        <v>0</v>
      </c>
      <c r="AF556" s="411">
        <f t="shared" ref="AF556" si="1401">AF555</f>
        <v>0</v>
      </c>
      <c r="AG556" s="411">
        <f t="shared" ref="AG556" si="1402">AG555</f>
        <v>0</v>
      </c>
      <c r="AH556" s="411">
        <f t="shared" ref="AH556" si="1403">AH555</f>
        <v>0</v>
      </c>
      <c r="AI556" s="411">
        <f t="shared" ref="AI556" si="1404">AI555</f>
        <v>0</v>
      </c>
      <c r="AJ556" s="411">
        <f t="shared" ref="AJ556" si="1405">AJ555</f>
        <v>0</v>
      </c>
      <c r="AK556" s="411">
        <f t="shared" ref="AK556" si="1406">AK555</f>
        <v>0</v>
      </c>
      <c r="AL556" s="411">
        <f t="shared" ref="AL556" si="1407">AL555</f>
        <v>0</v>
      </c>
      <c r="AM556" s="306"/>
    </row>
    <row r="557" spans="1:39" ht="15.5" outlineLevel="1">
      <c r="A557" s="528"/>
      <c r="B557" s="428"/>
      <c r="C557" s="291"/>
      <c r="D557" s="291"/>
      <c r="E557" s="762"/>
      <c r="F557" s="291"/>
      <c r="G557" s="291"/>
      <c r="H557" s="291"/>
      <c r="I557" s="291"/>
      <c r="J557" s="291"/>
      <c r="K557" s="291"/>
      <c r="L557" s="291"/>
      <c r="M557" s="291"/>
      <c r="N557" s="291"/>
      <c r="O557" s="291"/>
      <c r="P557" s="762"/>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15.5" outlineLevel="1">
      <c r="A558" s="528">
        <v>50</v>
      </c>
      <c r="B558" s="804" t="s">
        <v>738</v>
      </c>
      <c r="C558" s="291" t="s">
        <v>25</v>
      </c>
      <c r="D558" s="295"/>
      <c r="E558" s="295">
        <v>51633</v>
      </c>
      <c r="F558" s="295"/>
      <c r="G558" s="295"/>
      <c r="H558" s="295"/>
      <c r="I558" s="295"/>
      <c r="J558" s="295"/>
      <c r="K558" s="295"/>
      <c r="L558" s="295"/>
      <c r="M558" s="295"/>
      <c r="N558" s="295">
        <v>12</v>
      </c>
      <c r="O558" s="295"/>
      <c r="P558" s="295">
        <v>6</v>
      </c>
      <c r="Q558" s="295"/>
      <c r="R558" s="295"/>
      <c r="S558" s="295"/>
      <c r="T558" s="295"/>
      <c r="U558" s="295"/>
      <c r="V558" s="295"/>
      <c r="W558" s="295"/>
      <c r="X558" s="295"/>
      <c r="Y558" s="426">
        <v>1</v>
      </c>
      <c r="Z558" s="410"/>
      <c r="AA558" s="410"/>
      <c r="AB558" s="410"/>
      <c r="AC558" s="410"/>
      <c r="AD558" s="410"/>
      <c r="AE558" s="410"/>
      <c r="AF558" s="415"/>
      <c r="AG558" s="415"/>
      <c r="AH558" s="415"/>
      <c r="AI558" s="415"/>
      <c r="AJ558" s="415"/>
      <c r="AK558" s="415"/>
      <c r="AL558" s="415"/>
      <c r="AM558" s="296">
        <f>SUM(Y558:AL558)</f>
        <v>1</v>
      </c>
    </row>
    <row r="559" spans="1:39" ht="15.5" outlineLevel="1">
      <c r="A559" s="528"/>
      <c r="B559" s="805" t="s">
        <v>308</v>
      </c>
      <c r="C559" s="291" t="s">
        <v>163</v>
      </c>
      <c r="D559" s="295"/>
      <c r="E559" s="295" t="str">
        <f t="array" ref="E559">IFERROR(INDEX('[2]7.  Persistence Report'!$AQ$27:$BT$561,(MATCH($AF559,'[2]7.  Persistence Report'!$BV$27:$BV$561,0)),(MATCH(E$401,'[2]7.  Persistence Report'!$AQ$26:$BT$26,0))),"")</f>
        <v/>
      </c>
      <c r="F559" s="295"/>
      <c r="G559" s="295"/>
      <c r="H559" s="295"/>
      <c r="I559" s="295"/>
      <c r="J559" s="295"/>
      <c r="K559" s="295"/>
      <c r="L559" s="295"/>
      <c r="M559" s="295"/>
      <c r="N559" s="295">
        <f>N558</f>
        <v>12</v>
      </c>
      <c r="O559" s="295"/>
      <c r="P559" s="295" t="str">
        <f>IFERROR(INDEX('[2]7.  Persistence Report'!$L$27:$AO$561,(MATCH($AF559,'[2]7.  Persistence Report'!$BV$27:$BV$561,0)),(MATCH(P$401,'[2]7.  Persistence Report'!$L$26:$AO$26,0))),"")</f>
        <v/>
      </c>
      <c r="Q559" s="295"/>
      <c r="R559" s="295"/>
      <c r="S559" s="295"/>
      <c r="T559" s="295"/>
      <c r="U559" s="295"/>
      <c r="V559" s="295"/>
      <c r="W559" s="295"/>
      <c r="X559" s="295"/>
      <c r="Y559" s="411">
        <f>Y558</f>
        <v>1</v>
      </c>
      <c r="Z559" s="411">
        <f t="shared" ref="Z559" si="1408">Z558</f>
        <v>0</v>
      </c>
      <c r="AA559" s="411">
        <f t="shared" ref="AA559" si="1409">AA558</f>
        <v>0</v>
      </c>
      <c r="AB559" s="411">
        <f t="shared" ref="AB559" si="1410">AB558</f>
        <v>0</v>
      </c>
      <c r="AC559" s="411">
        <f t="shared" ref="AC559" si="1411">AC558</f>
        <v>0</v>
      </c>
      <c r="AD559" s="411">
        <f t="shared" ref="AD559" si="1412">AD558</f>
        <v>0</v>
      </c>
      <c r="AE559" s="411">
        <f t="shared" ref="AE559" si="1413">AE558</f>
        <v>0</v>
      </c>
      <c r="AF559" s="411">
        <f t="shared" ref="AF559" si="1414">AF558</f>
        <v>0</v>
      </c>
      <c r="AG559" s="411">
        <f t="shared" ref="AG559" si="1415">AG558</f>
        <v>0</v>
      </c>
      <c r="AH559" s="411">
        <f t="shared" ref="AH559" si="1416">AH558</f>
        <v>0</v>
      </c>
      <c r="AI559" s="411">
        <f t="shared" ref="AI559" si="1417">AI558</f>
        <v>0</v>
      </c>
      <c r="AJ559" s="411">
        <f t="shared" ref="AJ559" si="1418">AJ558</f>
        <v>0</v>
      </c>
      <c r="AK559" s="411">
        <f t="shared" ref="AK559" si="1419">AK558</f>
        <v>0</v>
      </c>
      <c r="AL559" s="411">
        <f t="shared" ref="AL559" si="1420">AL558</f>
        <v>0</v>
      </c>
      <c r="AM559" s="306"/>
    </row>
    <row r="560" spans="1:39" ht="15.5" outlineLevel="1">
      <c r="A560" s="528"/>
      <c r="B560" s="805"/>
      <c r="C560" s="305"/>
      <c r="D560" s="291"/>
      <c r="E560" s="762"/>
      <c r="F560" s="291"/>
      <c r="G560" s="291"/>
      <c r="H560" s="291"/>
      <c r="I560" s="291"/>
      <c r="J560" s="291"/>
      <c r="K560" s="291"/>
      <c r="L560" s="291"/>
      <c r="M560" s="291"/>
      <c r="N560" s="291"/>
      <c r="O560" s="291"/>
      <c r="P560" s="762"/>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5">
      <c r="B561" s="327" t="s">
        <v>292</v>
      </c>
      <c r="C561" s="329"/>
      <c r="D561" s="329">
        <f>SUM(D404:D559)</f>
        <v>0</v>
      </c>
      <c r="E561" s="329">
        <f t="shared" ref="E561:M561" si="1421">SUM(E404:E559)</f>
        <v>8816512.5845999997</v>
      </c>
      <c r="F561" s="329">
        <f t="shared" si="1421"/>
        <v>0</v>
      </c>
      <c r="G561" s="329">
        <f t="shared" si="1421"/>
        <v>0</v>
      </c>
      <c r="H561" s="329">
        <f t="shared" si="1421"/>
        <v>0</v>
      </c>
      <c r="I561" s="329">
        <f t="shared" si="1421"/>
        <v>0</v>
      </c>
      <c r="J561" s="329">
        <f t="shared" si="1421"/>
        <v>0</v>
      </c>
      <c r="K561" s="329">
        <f t="shared" si="1421"/>
        <v>0</v>
      </c>
      <c r="L561" s="329">
        <f t="shared" si="1421"/>
        <v>0</v>
      </c>
      <c r="M561" s="329">
        <f t="shared" si="1421"/>
        <v>0</v>
      </c>
      <c r="N561" s="329"/>
      <c r="O561" s="329">
        <f>SUM(O404:O559)</f>
        <v>0</v>
      </c>
      <c r="P561" s="329">
        <f t="shared" ref="P561:X561" si="1422">SUM(P404:P559)</f>
        <v>1210</v>
      </c>
      <c r="Q561" s="329">
        <f t="shared" si="1422"/>
        <v>0</v>
      </c>
      <c r="R561" s="329">
        <f t="shared" si="1422"/>
        <v>0</v>
      </c>
      <c r="S561" s="329">
        <f t="shared" si="1422"/>
        <v>0</v>
      </c>
      <c r="T561" s="329">
        <f t="shared" si="1422"/>
        <v>0</v>
      </c>
      <c r="U561" s="329">
        <f t="shared" si="1422"/>
        <v>0</v>
      </c>
      <c r="V561" s="329">
        <f t="shared" si="1422"/>
        <v>0</v>
      </c>
      <c r="W561" s="329">
        <f t="shared" si="1422"/>
        <v>0</v>
      </c>
      <c r="X561" s="329">
        <f t="shared" si="1422"/>
        <v>0</v>
      </c>
      <c r="Y561" s="329">
        <f>IF(Y402="kWh",SUMPRODUCT(D404:D559,Y404:Y559))</f>
        <v>0</v>
      </c>
      <c r="Z561" s="329">
        <f>IF(Z402="kWh",SUMPRODUCT(D404:D559,Z404:Z559))</f>
        <v>0</v>
      </c>
      <c r="AA561" s="329">
        <f>IF(AA402="kw",SUMPRODUCT(N404:N559,O404:O559,AA404:AA559),SUMPRODUCT(D404:D559,AA404:AA559))</f>
        <v>0</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ht="15.5">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ht="15.5">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8.6999999999999994E-3</v>
      </c>
      <c r="Z564" s="341">
        <f>HLOOKUP(Z$35,'3.  Distribution Rates'!$C$122:$P$133,9,FALSE)</f>
        <v>1.9800000000000002E-2</v>
      </c>
      <c r="AA564" s="341">
        <f>HLOOKUP(AA$35,'3.  Distribution Rates'!$C$122:$P$133,9,FALSE)</f>
        <v>4.7404000000000002</v>
      </c>
      <c r="AB564" s="341">
        <f>HLOOKUP(AB$35,'3.  Distribution Rates'!$C$122:$P$133,9,FALSE)</f>
        <v>4.8734999999999999</v>
      </c>
      <c r="AC564" s="341">
        <f>HLOOKUP(AC$35,'3.  Distribution Rates'!$C$122:$P$133,9,FALSE)</f>
        <v>15.617599999999999</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ht="15.5">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5">
        <f t="shared" ref="AM565:AM571" si="1423">SUM(Y565:AL565)</f>
        <v>0</v>
      </c>
    </row>
    <row r="566" spans="2:39" ht="15.5">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5">
        <f t="shared" si="1423"/>
        <v>0</v>
      </c>
    </row>
    <row r="567" spans="2:39" ht="15.5">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0</v>
      </c>
      <c r="Z567" s="378">
        <f>'4.  2011-2014 LRAM'!Z398*Z564</f>
        <v>0</v>
      </c>
      <c r="AA567" s="378">
        <f>'4.  2011-2014 LRAM'!AA398*AA564</f>
        <v>0</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5">
        <f t="shared" si="1423"/>
        <v>0</v>
      </c>
    </row>
    <row r="568" spans="2:39" ht="15.5">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0</v>
      </c>
      <c r="Z568" s="378">
        <f>'4.  2011-2014 LRAM'!Z528*Z564</f>
        <v>0</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5">
        <f t="shared" si="1423"/>
        <v>0</v>
      </c>
    </row>
    <row r="569" spans="2:39" ht="15.5">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424">Y209*Y564</f>
        <v>0</v>
      </c>
      <c r="Z569" s="378">
        <f t="shared" si="1424"/>
        <v>0</v>
      </c>
      <c r="AA569" s="378">
        <f t="shared" si="1424"/>
        <v>0</v>
      </c>
      <c r="AB569" s="378">
        <f>AB209*AB564</f>
        <v>0</v>
      </c>
      <c r="AC569" s="378">
        <f t="shared" si="1424"/>
        <v>0</v>
      </c>
      <c r="AD569" s="378">
        <f t="shared" si="1424"/>
        <v>0</v>
      </c>
      <c r="AE569" s="378">
        <f t="shared" si="1424"/>
        <v>0</v>
      </c>
      <c r="AF569" s="378">
        <f t="shared" si="1424"/>
        <v>0</v>
      </c>
      <c r="AG569" s="378">
        <f t="shared" si="1424"/>
        <v>0</v>
      </c>
      <c r="AH569" s="378">
        <f t="shared" si="1424"/>
        <v>0</v>
      </c>
      <c r="AI569" s="378">
        <f t="shared" si="1424"/>
        <v>0</v>
      </c>
      <c r="AJ569" s="378">
        <f t="shared" si="1424"/>
        <v>0</v>
      </c>
      <c r="AK569" s="378">
        <f t="shared" si="1424"/>
        <v>0</v>
      </c>
      <c r="AL569" s="378">
        <f t="shared" si="1424"/>
        <v>0</v>
      </c>
      <c r="AM569" s="625">
        <f t="shared" si="1423"/>
        <v>0</v>
      </c>
    </row>
    <row r="570" spans="2:39" ht="15.5">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0</v>
      </c>
      <c r="Z570" s="378">
        <f>Z392*Z564</f>
        <v>0</v>
      </c>
      <c r="AA570" s="378">
        <f t="shared" ref="AA570:AL570" si="1425">AA392*AA564</f>
        <v>0</v>
      </c>
      <c r="AB570" s="378">
        <f>AB392*AB564</f>
        <v>0</v>
      </c>
      <c r="AC570" s="378">
        <f t="shared" si="1425"/>
        <v>0</v>
      </c>
      <c r="AD570" s="378">
        <f t="shared" si="1425"/>
        <v>0</v>
      </c>
      <c r="AE570" s="378">
        <f t="shared" si="1425"/>
        <v>0</v>
      </c>
      <c r="AF570" s="378">
        <f t="shared" si="1425"/>
        <v>0</v>
      </c>
      <c r="AG570" s="378">
        <f t="shared" si="1425"/>
        <v>0</v>
      </c>
      <c r="AH570" s="378">
        <f t="shared" si="1425"/>
        <v>0</v>
      </c>
      <c r="AI570" s="378">
        <f t="shared" si="1425"/>
        <v>0</v>
      </c>
      <c r="AJ570" s="378">
        <f t="shared" si="1425"/>
        <v>0</v>
      </c>
      <c r="AK570" s="378">
        <f t="shared" si="1425"/>
        <v>0</v>
      </c>
      <c r="AL570" s="378">
        <f t="shared" si="1425"/>
        <v>0</v>
      </c>
      <c r="AM570" s="625">
        <f t="shared" si="1423"/>
        <v>0</v>
      </c>
    </row>
    <row r="571" spans="2:39" ht="15.5">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0</v>
      </c>
      <c r="Z571" s="378">
        <f t="shared" ref="Z571:AL571" si="1426">Z561*Z564</f>
        <v>0</v>
      </c>
      <c r="AA571" s="378">
        <f t="shared" si="1426"/>
        <v>0</v>
      </c>
      <c r="AB571" s="378">
        <f t="shared" si="1426"/>
        <v>0</v>
      </c>
      <c r="AC571" s="378">
        <f t="shared" si="1426"/>
        <v>0</v>
      </c>
      <c r="AD571" s="378">
        <f t="shared" si="1426"/>
        <v>0</v>
      </c>
      <c r="AE571" s="378">
        <f t="shared" si="1426"/>
        <v>0</v>
      </c>
      <c r="AF571" s="378">
        <f t="shared" si="1426"/>
        <v>0</v>
      </c>
      <c r="AG571" s="378">
        <f t="shared" si="1426"/>
        <v>0</v>
      </c>
      <c r="AH571" s="378">
        <f t="shared" si="1426"/>
        <v>0</v>
      </c>
      <c r="AI571" s="378">
        <f t="shared" si="1426"/>
        <v>0</v>
      </c>
      <c r="AJ571" s="378">
        <f t="shared" si="1426"/>
        <v>0</v>
      </c>
      <c r="AK571" s="378">
        <f t="shared" si="1426"/>
        <v>0</v>
      </c>
      <c r="AL571" s="378">
        <f t="shared" si="1426"/>
        <v>0</v>
      </c>
      <c r="AM571" s="625">
        <f t="shared" si="1423"/>
        <v>0</v>
      </c>
    </row>
    <row r="572" spans="2:39" ht="15.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0</v>
      </c>
      <c r="Z572" s="346">
        <f>SUM(Z565:Z571)</f>
        <v>0</v>
      </c>
      <c r="AA572" s="346">
        <f t="shared" ref="AA572:AE572" si="1427">SUM(AA565:AA571)</f>
        <v>0</v>
      </c>
      <c r="AB572" s="346">
        <f t="shared" si="1427"/>
        <v>0</v>
      </c>
      <c r="AC572" s="346">
        <f t="shared" si="1427"/>
        <v>0</v>
      </c>
      <c r="AD572" s="346">
        <f>SUM(AD565:AD571)</f>
        <v>0</v>
      </c>
      <c r="AE572" s="346">
        <f t="shared" si="1427"/>
        <v>0</v>
      </c>
      <c r="AF572" s="346">
        <f>SUM(AF565:AF571)</f>
        <v>0</v>
      </c>
      <c r="AG572" s="346">
        <f>SUM(AG565:AG571)</f>
        <v>0</v>
      </c>
      <c r="AH572" s="346">
        <f t="shared" ref="AH572:AL572" si="1428">SUM(AH565:AH571)</f>
        <v>0</v>
      </c>
      <c r="AI572" s="346">
        <f t="shared" si="1428"/>
        <v>0</v>
      </c>
      <c r="AJ572" s="346">
        <f>SUM(AJ565:AJ571)</f>
        <v>0</v>
      </c>
      <c r="AK572" s="346">
        <f t="shared" si="1428"/>
        <v>0</v>
      </c>
      <c r="AL572" s="346">
        <f t="shared" si="1428"/>
        <v>0</v>
      </c>
      <c r="AM572" s="407">
        <f>SUM(AM565:AM571)</f>
        <v>0</v>
      </c>
    </row>
    <row r="573" spans="2:39" ht="15.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429">Z562*Z564</f>
        <v>0</v>
      </c>
      <c r="AA573" s="347">
        <f t="shared" si="1429"/>
        <v>0</v>
      </c>
      <c r="AB573" s="347">
        <f t="shared" si="1429"/>
        <v>0</v>
      </c>
      <c r="AC573" s="347">
        <f t="shared" si="1429"/>
        <v>0</v>
      </c>
      <c r="AD573" s="347">
        <f>AD562*AD564</f>
        <v>0</v>
      </c>
      <c r="AE573" s="347">
        <f t="shared" si="1429"/>
        <v>0</v>
      </c>
      <c r="AF573" s="347">
        <f>AF562*AF564</f>
        <v>0</v>
      </c>
      <c r="AG573" s="347">
        <f t="shared" ref="AG573:AL573" si="1430">AG562*AG564</f>
        <v>0</v>
      </c>
      <c r="AH573" s="347">
        <f t="shared" si="1430"/>
        <v>0</v>
      </c>
      <c r="AI573" s="347">
        <f t="shared" si="1430"/>
        <v>0</v>
      </c>
      <c r="AJ573" s="347">
        <f>AJ562*AJ564</f>
        <v>0</v>
      </c>
      <c r="AK573" s="347">
        <f>AK562*AK564</f>
        <v>0</v>
      </c>
      <c r="AL573" s="347">
        <f t="shared" si="1430"/>
        <v>0</v>
      </c>
      <c r="AM573" s="407">
        <f>SUM(Y573:AL573)</f>
        <v>0</v>
      </c>
    </row>
    <row r="574" spans="2:39" ht="15.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0</v>
      </c>
    </row>
    <row r="575" spans="2:39" ht="15.5">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ht="15.5">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4738271</v>
      </c>
      <c r="Z576" s="291">
        <f>SUMPRODUCT(E404:E559,Z404:Z559)</f>
        <v>1031251.0499999999</v>
      </c>
      <c r="AA576" s="291">
        <f>IF(AA402="kw",SUMPRODUCT($N$404:$N$559,$P$404:$P$559,AA404:AA559),SUMPRODUCT($E$404:$E$559,AA404:AA559))</f>
        <v>6505.8</v>
      </c>
      <c r="AB576" s="291">
        <f>IF(AB402="kw",SUMPRODUCT($N$404:$N$559,$P$404:$P$559,AB404:AB559),SUMPRODUCT($E$404:$E$559,AB404:AB559))</f>
        <v>378.6</v>
      </c>
      <c r="AC576" s="291">
        <f>IF(AC402="kw",SUMPRODUCT($N$404:$N$559,$P$404:$P$559,AC404:AC559),SUMPRODUCT($E$404:$E$559,AC404:AC559))</f>
        <v>0</v>
      </c>
      <c r="AD576" s="291">
        <f t="shared" ref="AD576:AL576" si="1431">IF(AD402="kw",SUMPRODUCT($N$404:$N$559,$P$404:$P$559,AD404:AD559),SUMPRODUCT($E$404:$E$559,AD404:AD559))</f>
        <v>0</v>
      </c>
      <c r="AE576" s="291">
        <f t="shared" si="1431"/>
        <v>0</v>
      </c>
      <c r="AF576" s="291">
        <f t="shared" si="1431"/>
        <v>0</v>
      </c>
      <c r="AG576" s="291">
        <f t="shared" si="1431"/>
        <v>0</v>
      </c>
      <c r="AH576" s="291">
        <f t="shared" si="1431"/>
        <v>0</v>
      </c>
      <c r="AI576" s="291">
        <f t="shared" si="1431"/>
        <v>0</v>
      </c>
      <c r="AJ576" s="291">
        <f t="shared" si="1431"/>
        <v>0</v>
      </c>
      <c r="AK576" s="291">
        <f t="shared" si="1431"/>
        <v>0</v>
      </c>
      <c r="AL576" s="291">
        <f t="shared" si="1431"/>
        <v>0</v>
      </c>
      <c r="AM576" s="337"/>
    </row>
    <row r="577" spans="1:39" ht="15.5">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432">IF(AA402="kw",SUMPRODUCT($N$404:$N$559,$Q$404:$Q$559,AA404:AA559),SUMPRODUCT($F$404:$F$559,AA404:AA559))</f>
        <v>0</v>
      </c>
      <c r="AB577" s="291">
        <f t="shared" si="1432"/>
        <v>0</v>
      </c>
      <c r="AC577" s="291">
        <f>IF(AC402="kw",SUMPRODUCT($N$404:$N$559,$Q$404:$Q$559,AC404:AC559),SUMPRODUCT($F$404:$F$559,AC404:AC559))</f>
        <v>0</v>
      </c>
      <c r="AD577" s="291">
        <f t="shared" si="1432"/>
        <v>0</v>
      </c>
      <c r="AE577" s="291">
        <f t="shared" si="1432"/>
        <v>0</v>
      </c>
      <c r="AF577" s="291">
        <f t="shared" si="1432"/>
        <v>0</v>
      </c>
      <c r="AG577" s="291">
        <f t="shared" si="1432"/>
        <v>0</v>
      </c>
      <c r="AH577" s="291">
        <f t="shared" si="1432"/>
        <v>0</v>
      </c>
      <c r="AI577" s="291">
        <f t="shared" si="1432"/>
        <v>0</v>
      </c>
      <c r="AJ577" s="291">
        <f t="shared" si="1432"/>
        <v>0</v>
      </c>
      <c r="AK577" s="291">
        <f t="shared" si="1432"/>
        <v>0</v>
      </c>
      <c r="AL577" s="291">
        <f t="shared" si="1432"/>
        <v>0</v>
      </c>
      <c r="AM577" s="337"/>
    </row>
    <row r="578" spans="1:39" ht="15.5">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433">IF(AA402="kw",SUMPRODUCT($N$404:$N$559,$R$404:$R$559,AA404:AA559),SUMPRODUCT($G$404:$G$559,AA404:AA559))</f>
        <v>0</v>
      </c>
      <c r="AB578" s="326">
        <f t="shared" si="1433"/>
        <v>0</v>
      </c>
      <c r="AC578" s="326">
        <f>IF(AC402="kw",SUMPRODUCT($N$404:$N$559,$R$404:$R$559,AC404:AC559),SUMPRODUCT($G$404:$G$559,AC404:AC559))</f>
        <v>0</v>
      </c>
      <c r="AD578" s="326">
        <f t="shared" si="1433"/>
        <v>0</v>
      </c>
      <c r="AE578" s="326">
        <f t="shared" si="1433"/>
        <v>0</v>
      </c>
      <c r="AF578" s="326">
        <f t="shared" si="1433"/>
        <v>0</v>
      </c>
      <c r="AG578" s="326">
        <f t="shared" si="1433"/>
        <v>0</v>
      </c>
      <c r="AH578" s="326">
        <f t="shared" si="1433"/>
        <v>0</v>
      </c>
      <c r="AI578" s="326">
        <f t="shared" si="1433"/>
        <v>0</v>
      </c>
      <c r="AJ578" s="326">
        <f t="shared" si="1433"/>
        <v>0</v>
      </c>
      <c r="AK578" s="326">
        <f t="shared" si="1433"/>
        <v>0</v>
      </c>
      <c r="AL578" s="326">
        <f t="shared" si="1433"/>
        <v>0</v>
      </c>
      <c r="AM578" s="386"/>
    </row>
    <row r="579" spans="1:39" ht="22.5" customHeight="1">
      <c r="B579" s="368" t="s">
        <v>583</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5">
      <c r="B582" s="280" t="s">
        <v>309</v>
      </c>
      <c r="C582" s="281"/>
      <c r="D582" s="586" t="s">
        <v>525</v>
      </c>
      <c r="E582" s="253"/>
      <c r="F582" s="586"/>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71" t="s">
        <v>211</v>
      </c>
      <c r="C583" s="873" t="s">
        <v>33</v>
      </c>
      <c r="D583" s="284" t="s">
        <v>421</v>
      </c>
      <c r="E583" s="875" t="s">
        <v>209</v>
      </c>
      <c r="F583" s="876"/>
      <c r="G583" s="876"/>
      <c r="H583" s="876"/>
      <c r="I583" s="876"/>
      <c r="J583" s="876"/>
      <c r="K583" s="876"/>
      <c r="L583" s="876"/>
      <c r="M583" s="877"/>
      <c r="N583" s="881" t="s">
        <v>213</v>
      </c>
      <c r="O583" s="284" t="s">
        <v>422</v>
      </c>
      <c r="P583" s="875" t="s">
        <v>212</v>
      </c>
      <c r="Q583" s="876"/>
      <c r="R583" s="876"/>
      <c r="S583" s="876"/>
      <c r="T583" s="876"/>
      <c r="U583" s="876"/>
      <c r="V583" s="876"/>
      <c r="W583" s="876"/>
      <c r="X583" s="877"/>
      <c r="Y583" s="878" t="s">
        <v>243</v>
      </c>
      <c r="Z583" s="879"/>
      <c r="AA583" s="879"/>
      <c r="AB583" s="879"/>
      <c r="AC583" s="879"/>
      <c r="AD583" s="879"/>
      <c r="AE583" s="879"/>
      <c r="AF583" s="879"/>
      <c r="AG583" s="879"/>
      <c r="AH583" s="879"/>
      <c r="AI583" s="879"/>
      <c r="AJ583" s="879"/>
      <c r="AK583" s="879"/>
      <c r="AL583" s="879"/>
      <c r="AM583" s="880"/>
    </row>
    <row r="584" spans="1:39" ht="68.25" customHeight="1">
      <c r="B584" s="872"/>
      <c r="C584" s="874"/>
      <c r="D584" s="285">
        <v>2018</v>
      </c>
      <c r="E584" s="285">
        <v>2019</v>
      </c>
      <c r="F584" s="285">
        <v>2020</v>
      </c>
      <c r="G584" s="285">
        <v>2021</v>
      </c>
      <c r="H584" s="285">
        <v>2022</v>
      </c>
      <c r="I584" s="285">
        <v>2023</v>
      </c>
      <c r="J584" s="285">
        <v>2024</v>
      </c>
      <c r="K584" s="285">
        <v>2025</v>
      </c>
      <c r="L584" s="285">
        <v>2026</v>
      </c>
      <c r="M584" s="285">
        <v>2027</v>
      </c>
      <c r="N584" s="882"/>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 kW - Thermal Demand Meter</v>
      </c>
      <c r="AB584" s="285" t="str">
        <f>'1.  LRAMVA Summary'!G52</f>
        <v>GS&gt;50 kW - Interval Meter</v>
      </c>
      <c r="AC584" s="285" t="str">
        <f>'1.  LRAMVA Summary'!H52</f>
        <v>Street Lighting</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28"/>
      <c r="B585" s="514" t="s">
        <v>503</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5" outlineLevel="1">
      <c r="A586" s="528"/>
      <c r="B586" s="500" t="s">
        <v>496</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5" outlineLevel="1">
      <c r="A587" s="528">
        <v>1</v>
      </c>
      <c r="B587" s="428" t="s">
        <v>95</v>
      </c>
      <c r="C587" s="291" t="s">
        <v>25</v>
      </c>
      <c r="D587" s="295">
        <v>1291420.3037682967</v>
      </c>
      <c r="E587" s="295"/>
      <c r="F587" s="295"/>
      <c r="G587" s="295"/>
      <c r="H587" s="295"/>
      <c r="I587" s="295"/>
      <c r="J587" s="295"/>
      <c r="K587" s="295"/>
      <c r="L587" s="295"/>
      <c r="M587" s="295"/>
      <c r="N587" s="291"/>
      <c r="O587" s="295">
        <v>0</v>
      </c>
      <c r="P587" s="295"/>
      <c r="Q587" s="295"/>
      <c r="R587" s="295"/>
      <c r="S587" s="295"/>
      <c r="T587" s="295"/>
      <c r="U587" s="295"/>
      <c r="V587" s="295"/>
      <c r="W587" s="295"/>
      <c r="X587" s="295"/>
      <c r="Y587" s="410">
        <v>1</v>
      </c>
      <c r="Z587" s="410"/>
      <c r="AA587" s="410"/>
      <c r="AB587" s="410"/>
      <c r="AC587" s="410"/>
      <c r="AD587" s="410"/>
      <c r="AE587" s="410"/>
      <c r="AF587" s="410"/>
      <c r="AG587" s="410"/>
      <c r="AH587" s="410"/>
      <c r="AI587" s="410"/>
      <c r="AJ587" s="410"/>
      <c r="AK587" s="410"/>
      <c r="AL587" s="410"/>
      <c r="AM587" s="296">
        <f>SUM(Y587:AL587)</f>
        <v>1</v>
      </c>
    </row>
    <row r="588" spans="1:39" ht="15.5" outlineLevel="1">
      <c r="A588" s="528"/>
      <c r="B588" s="294" t="s">
        <v>310</v>
      </c>
      <c r="C588" s="291" t="s">
        <v>163</v>
      </c>
      <c r="D588" s="295" t="s">
        <v>718</v>
      </c>
      <c r="E588" s="295"/>
      <c r="F588" s="295"/>
      <c r="G588" s="295"/>
      <c r="H588" s="295"/>
      <c r="I588" s="295"/>
      <c r="J588" s="295"/>
      <c r="K588" s="295"/>
      <c r="L588" s="295"/>
      <c r="M588" s="295"/>
      <c r="N588" s="468"/>
      <c r="O588" s="295" t="s">
        <v>718</v>
      </c>
      <c r="P588" s="295"/>
      <c r="Q588" s="295"/>
      <c r="R588" s="295"/>
      <c r="S588" s="295"/>
      <c r="T588" s="295"/>
      <c r="U588" s="295"/>
      <c r="V588" s="295"/>
      <c r="W588" s="295"/>
      <c r="X588" s="295"/>
      <c r="Y588" s="411">
        <f t="shared" ref="Y588:AC588" si="1434">Y587</f>
        <v>1</v>
      </c>
      <c r="Z588" s="411">
        <f t="shared" si="1434"/>
        <v>0</v>
      </c>
      <c r="AA588" s="411">
        <f t="shared" si="1434"/>
        <v>0</v>
      </c>
      <c r="AB588" s="411">
        <f t="shared" si="1434"/>
        <v>0</v>
      </c>
      <c r="AC588" s="411">
        <f t="shared" si="1434"/>
        <v>0</v>
      </c>
      <c r="AD588" s="411">
        <f t="shared" ref="AD588" si="1435">AD587</f>
        <v>0</v>
      </c>
      <c r="AE588" s="411">
        <f t="shared" ref="AE588" si="1436">AE587</f>
        <v>0</v>
      </c>
      <c r="AF588" s="411">
        <f t="shared" ref="AF588" si="1437">AF587</f>
        <v>0</v>
      </c>
      <c r="AG588" s="411">
        <f t="shared" ref="AG588" si="1438">AG587</f>
        <v>0</v>
      </c>
      <c r="AH588" s="411">
        <f t="shared" ref="AH588" si="1439">AH587</f>
        <v>0</v>
      </c>
      <c r="AI588" s="411">
        <f t="shared" ref="AI588" si="1440">AI587</f>
        <v>0</v>
      </c>
      <c r="AJ588" s="411">
        <f t="shared" ref="AJ588" si="1441">AJ587</f>
        <v>0</v>
      </c>
      <c r="AK588" s="411">
        <f t="shared" ref="AK588" si="1442">AK587</f>
        <v>0</v>
      </c>
      <c r="AL588" s="411">
        <f t="shared" ref="AL588" si="1443">AL587</f>
        <v>0</v>
      </c>
      <c r="AM588" s="297"/>
    </row>
    <row r="589" spans="1:39" ht="15.5" outlineLevel="1">
      <c r="A589" s="528"/>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t="15.5" outlineLevel="1">
      <c r="A590" s="528">
        <v>2</v>
      </c>
      <c r="B590" s="428" t="s">
        <v>96</v>
      </c>
      <c r="C590" s="291" t="s">
        <v>25</v>
      </c>
      <c r="D590" s="295" t="s">
        <v>718</v>
      </c>
      <c r="E590" s="295"/>
      <c r="F590" s="295"/>
      <c r="G590" s="295"/>
      <c r="H590" s="295"/>
      <c r="I590" s="295"/>
      <c r="J590" s="295"/>
      <c r="K590" s="295"/>
      <c r="L590" s="295"/>
      <c r="M590" s="295"/>
      <c r="N590" s="291"/>
      <c r="O590" s="295" t="s">
        <v>718</v>
      </c>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5" outlineLevel="1">
      <c r="A591" s="528"/>
      <c r="B591" s="294" t="s">
        <v>310</v>
      </c>
      <c r="C591" s="291" t="s">
        <v>163</v>
      </c>
      <c r="D591" s="295" t="s">
        <v>718</v>
      </c>
      <c r="E591" s="295"/>
      <c r="F591" s="295"/>
      <c r="G591" s="295"/>
      <c r="H591" s="295"/>
      <c r="I591" s="295"/>
      <c r="J591" s="295"/>
      <c r="K591" s="295"/>
      <c r="L591" s="295"/>
      <c r="M591" s="295"/>
      <c r="N591" s="468"/>
      <c r="O591" s="295" t="s">
        <v>718</v>
      </c>
      <c r="P591" s="295"/>
      <c r="Q591" s="295"/>
      <c r="R591" s="295"/>
      <c r="S591" s="295"/>
      <c r="T591" s="295"/>
      <c r="U591" s="295"/>
      <c r="V591" s="295"/>
      <c r="W591" s="295"/>
      <c r="X591" s="295"/>
      <c r="Y591" s="411">
        <f t="shared" ref="Y591:AD591" si="1444">Y590</f>
        <v>0</v>
      </c>
      <c r="Z591" s="411">
        <f t="shared" si="1444"/>
        <v>0</v>
      </c>
      <c r="AA591" s="411">
        <f t="shared" si="1444"/>
        <v>0</v>
      </c>
      <c r="AB591" s="411">
        <f t="shared" si="1444"/>
        <v>0</v>
      </c>
      <c r="AC591" s="411">
        <f t="shared" si="1444"/>
        <v>0</v>
      </c>
      <c r="AD591" s="411">
        <f t="shared" si="1444"/>
        <v>0</v>
      </c>
      <c r="AE591" s="411">
        <f t="shared" ref="AE591" si="1445">AE590</f>
        <v>0</v>
      </c>
      <c r="AF591" s="411">
        <f t="shared" ref="AF591" si="1446">AF590</f>
        <v>0</v>
      </c>
      <c r="AG591" s="411">
        <f t="shared" ref="AG591" si="1447">AG590</f>
        <v>0</v>
      </c>
      <c r="AH591" s="411">
        <f t="shared" ref="AH591" si="1448">AH590</f>
        <v>0</v>
      </c>
      <c r="AI591" s="411">
        <f t="shared" ref="AI591" si="1449">AI590</f>
        <v>0</v>
      </c>
      <c r="AJ591" s="411">
        <f t="shared" ref="AJ591" si="1450">AJ590</f>
        <v>0</v>
      </c>
      <c r="AK591" s="411">
        <f t="shared" ref="AK591" si="1451">AK590</f>
        <v>0</v>
      </c>
      <c r="AL591" s="411">
        <f t="shared" ref="AL591" si="1452">AL590</f>
        <v>0</v>
      </c>
      <c r="AM591" s="297"/>
    </row>
    <row r="592" spans="1:39" ht="15.5" outlineLevel="1">
      <c r="A592" s="528"/>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t="15.5" outlineLevel="1">
      <c r="A593" s="528">
        <v>3</v>
      </c>
      <c r="B593" s="428" t="s">
        <v>97</v>
      </c>
      <c r="C593" s="291" t="s">
        <v>25</v>
      </c>
      <c r="D593" s="295" t="s">
        <v>718</v>
      </c>
      <c r="E593" s="295"/>
      <c r="F593" s="295"/>
      <c r="G593" s="295"/>
      <c r="H593" s="295"/>
      <c r="I593" s="295"/>
      <c r="J593" s="295"/>
      <c r="K593" s="295"/>
      <c r="L593" s="295"/>
      <c r="M593" s="295"/>
      <c r="N593" s="291"/>
      <c r="O593" s="295" t="s">
        <v>718</v>
      </c>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5" outlineLevel="1">
      <c r="A594" s="528"/>
      <c r="B594" s="294" t="s">
        <v>310</v>
      </c>
      <c r="C594" s="291" t="s">
        <v>163</v>
      </c>
      <c r="D594" s="295" t="s">
        <v>718</v>
      </c>
      <c r="E594" s="295"/>
      <c r="F594" s="295"/>
      <c r="G594" s="295"/>
      <c r="H594" s="295"/>
      <c r="I594" s="295"/>
      <c r="J594" s="295"/>
      <c r="K594" s="295"/>
      <c r="L594" s="295"/>
      <c r="M594" s="295"/>
      <c r="N594" s="468"/>
      <c r="O594" s="295" t="s">
        <v>718</v>
      </c>
      <c r="P594" s="295"/>
      <c r="Q594" s="295"/>
      <c r="R594" s="295"/>
      <c r="S594" s="295"/>
      <c r="T594" s="295"/>
      <c r="U594" s="295"/>
      <c r="V594" s="295"/>
      <c r="W594" s="295"/>
      <c r="X594" s="295"/>
      <c r="Y594" s="411">
        <f t="shared" ref="Y594:AD594" si="1453">Y593</f>
        <v>0</v>
      </c>
      <c r="Z594" s="411">
        <f t="shared" si="1453"/>
        <v>0</v>
      </c>
      <c r="AA594" s="411">
        <f t="shared" si="1453"/>
        <v>0</v>
      </c>
      <c r="AB594" s="411">
        <f t="shared" si="1453"/>
        <v>0</v>
      </c>
      <c r="AC594" s="411">
        <f t="shared" si="1453"/>
        <v>0</v>
      </c>
      <c r="AD594" s="411">
        <f t="shared" si="1453"/>
        <v>0</v>
      </c>
      <c r="AE594" s="411">
        <f t="shared" ref="AE594" si="1454">AE593</f>
        <v>0</v>
      </c>
      <c r="AF594" s="411">
        <f t="shared" ref="AF594" si="1455">AF593</f>
        <v>0</v>
      </c>
      <c r="AG594" s="411">
        <f t="shared" ref="AG594" si="1456">AG593</f>
        <v>0</v>
      </c>
      <c r="AH594" s="411">
        <f t="shared" ref="AH594" si="1457">AH593</f>
        <v>0</v>
      </c>
      <c r="AI594" s="411">
        <f t="shared" ref="AI594" si="1458">AI593</f>
        <v>0</v>
      </c>
      <c r="AJ594" s="411">
        <f t="shared" ref="AJ594" si="1459">AJ593</f>
        <v>0</v>
      </c>
      <c r="AK594" s="411">
        <f t="shared" ref="AK594" si="1460">AK593</f>
        <v>0</v>
      </c>
      <c r="AL594" s="411">
        <f t="shared" ref="AL594" si="1461">AL593</f>
        <v>0</v>
      </c>
      <c r="AM594" s="297"/>
    </row>
    <row r="595" spans="1:39" ht="15.5" outlineLevel="1">
      <c r="A595" s="528"/>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t="15.5" outlineLevel="1">
      <c r="A596" s="528">
        <v>4</v>
      </c>
      <c r="B596" s="516" t="s">
        <v>673</v>
      </c>
      <c r="C596" s="291" t="s">
        <v>25</v>
      </c>
      <c r="D596" s="295" t="s">
        <v>718</v>
      </c>
      <c r="E596" s="295"/>
      <c r="F596" s="295"/>
      <c r="G596" s="295"/>
      <c r="H596" s="295"/>
      <c r="I596" s="295"/>
      <c r="J596" s="295"/>
      <c r="K596" s="295"/>
      <c r="L596" s="295"/>
      <c r="M596" s="295"/>
      <c r="N596" s="291"/>
      <c r="O596" s="295" t="s">
        <v>718</v>
      </c>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5" outlineLevel="1">
      <c r="A597" s="528"/>
      <c r="B597" s="294" t="s">
        <v>310</v>
      </c>
      <c r="C597" s="291" t="s">
        <v>163</v>
      </c>
      <c r="D597" s="295" t="s">
        <v>718</v>
      </c>
      <c r="E597" s="295"/>
      <c r="F597" s="295"/>
      <c r="G597" s="295"/>
      <c r="H597" s="295"/>
      <c r="I597" s="295"/>
      <c r="J597" s="295"/>
      <c r="K597" s="295"/>
      <c r="L597" s="295"/>
      <c r="M597" s="295"/>
      <c r="N597" s="468"/>
      <c r="O597" s="295" t="s">
        <v>718</v>
      </c>
      <c r="P597" s="295"/>
      <c r="Q597" s="295"/>
      <c r="R597" s="295"/>
      <c r="S597" s="295"/>
      <c r="T597" s="295"/>
      <c r="U597" s="295"/>
      <c r="V597" s="295"/>
      <c r="W597" s="295"/>
      <c r="X597" s="295"/>
      <c r="Y597" s="411">
        <f t="shared" ref="Y597:AD597" si="1462">Y596</f>
        <v>0</v>
      </c>
      <c r="Z597" s="411">
        <f t="shared" si="1462"/>
        <v>0</v>
      </c>
      <c r="AA597" s="411">
        <f t="shared" si="1462"/>
        <v>0</v>
      </c>
      <c r="AB597" s="411">
        <f t="shared" si="1462"/>
        <v>0</v>
      </c>
      <c r="AC597" s="411">
        <f t="shared" si="1462"/>
        <v>0</v>
      </c>
      <c r="AD597" s="411">
        <f t="shared" si="1462"/>
        <v>0</v>
      </c>
      <c r="AE597" s="411">
        <f t="shared" ref="AE597" si="1463">AE596</f>
        <v>0</v>
      </c>
      <c r="AF597" s="411">
        <f t="shared" ref="AF597" si="1464">AF596</f>
        <v>0</v>
      </c>
      <c r="AG597" s="411">
        <f t="shared" ref="AG597" si="1465">AG596</f>
        <v>0</v>
      </c>
      <c r="AH597" s="411">
        <f t="shared" ref="AH597" si="1466">AH596</f>
        <v>0</v>
      </c>
      <c r="AI597" s="411">
        <f t="shared" ref="AI597" si="1467">AI596</f>
        <v>0</v>
      </c>
      <c r="AJ597" s="411">
        <f t="shared" ref="AJ597" si="1468">AJ596</f>
        <v>0</v>
      </c>
      <c r="AK597" s="411">
        <f t="shared" ref="AK597" si="1469">AK596</f>
        <v>0</v>
      </c>
      <c r="AL597" s="411">
        <f t="shared" ref="AL597" si="1470">AL596</f>
        <v>0</v>
      </c>
      <c r="AM597" s="297"/>
    </row>
    <row r="598" spans="1:39" ht="15.5" outlineLevel="1">
      <c r="A598" s="528"/>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28">
        <v>5</v>
      </c>
      <c r="B599" s="428" t="s">
        <v>98</v>
      </c>
      <c r="C599" s="291" t="s">
        <v>25</v>
      </c>
      <c r="D599" s="295" t="s">
        <v>718</v>
      </c>
      <c r="E599" s="295"/>
      <c r="F599" s="295"/>
      <c r="G599" s="295"/>
      <c r="H599" s="295"/>
      <c r="I599" s="295"/>
      <c r="J599" s="295"/>
      <c r="K599" s="295"/>
      <c r="L599" s="295"/>
      <c r="M599" s="295"/>
      <c r="N599" s="291"/>
      <c r="O599" s="295" t="s">
        <v>718</v>
      </c>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5" outlineLevel="1">
      <c r="A600" s="528"/>
      <c r="B600" s="294" t="s">
        <v>310</v>
      </c>
      <c r="C600" s="291" t="s">
        <v>163</v>
      </c>
      <c r="D600" s="295" t="s">
        <v>718</v>
      </c>
      <c r="E600" s="295"/>
      <c r="F600" s="295"/>
      <c r="G600" s="295"/>
      <c r="H600" s="295"/>
      <c r="I600" s="295"/>
      <c r="J600" s="295"/>
      <c r="K600" s="295"/>
      <c r="L600" s="295"/>
      <c r="M600" s="295"/>
      <c r="N600" s="468"/>
      <c r="O600" s="295" t="s">
        <v>718</v>
      </c>
      <c r="P600" s="295"/>
      <c r="Q600" s="295"/>
      <c r="R600" s="295"/>
      <c r="S600" s="295"/>
      <c r="T600" s="295"/>
      <c r="U600" s="295"/>
      <c r="V600" s="295"/>
      <c r="W600" s="295"/>
      <c r="X600" s="295"/>
      <c r="Y600" s="411">
        <f t="shared" ref="Y600:AD600" si="1471">Y599</f>
        <v>0</v>
      </c>
      <c r="Z600" s="411">
        <f t="shared" si="1471"/>
        <v>0</v>
      </c>
      <c r="AA600" s="411">
        <f t="shared" si="1471"/>
        <v>0</v>
      </c>
      <c r="AB600" s="411">
        <f t="shared" si="1471"/>
        <v>0</v>
      </c>
      <c r="AC600" s="411">
        <f t="shared" si="1471"/>
        <v>0</v>
      </c>
      <c r="AD600" s="411">
        <f t="shared" si="1471"/>
        <v>0</v>
      </c>
      <c r="AE600" s="411">
        <f t="shared" ref="AE600" si="1472">AE599</f>
        <v>0</v>
      </c>
      <c r="AF600" s="411">
        <f t="shared" ref="AF600" si="1473">AF599</f>
        <v>0</v>
      </c>
      <c r="AG600" s="411">
        <f t="shared" ref="AG600" si="1474">AG599</f>
        <v>0</v>
      </c>
      <c r="AH600" s="411">
        <f t="shared" ref="AH600" si="1475">AH599</f>
        <v>0</v>
      </c>
      <c r="AI600" s="411">
        <f t="shared" ref="AI600" si="1476">AI599</f>
        <v>0</v>
      </c>
      <c r="AJ600" s="411">
        <f t="shared" ref="AJ600" si="1477">AJ599</f>
        <v>0</v>
      </c>
      <c r="AK600" s="411">
        <f t="shared" ref="AK600" si="1478">AK599</f>
        <v>0</v>
      </c>
      <c r="AL600" s="411">
        <f t="shared" ref="AL600" si="1479">AL599</f>
        <v>0</v>
      </c>
      <c r="AM600" s="297"/>
    </row>
    <row r="601" spans="1:39" ht="15.5" outlineLevel="1">
      <c r="A601" s="528"/>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5" outlineLevel="1">
      <c r="A602" s="528"/>
      <c r="B602" s="319" t="s">
        <v>497</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t="15.5" outlineLevel="1">
      <c r="A603" s="528">
        <v>6</v>
      </c>
      <c r="B603" s="428" t="s">
        <v>99</v>
      </c>
      <c r="C603" s="291" t="s">
        <v>25</v>
      </c>
      <c r="D603" s="295" t="s">
        <v>718</v>
      </c>
      <c r="E603" s="295"/>
      <c r="F603" s="295"/>
      <c r="G603" s="295"/>
      <c r="H603" s="295"/>
      <c r="I603" s="295"/>
      <c r="J603" s="295"/>
      <c r="K603" s="295"/>
      <c r="L603" s="295"/>
      <c r="M603" s="295"/>
      <c r="N603" s="295">
        <v>12</v>
      </c>
      <c r="O603" s="295" t="s">
        <v>718</v>
      </c>
      <c r="P603" s="295"/>
      <c r="Q603" s="295"/>
      <c r="R603" s="295"/>
      <c r="S603" s="295"/>
      <c r="T603" s="295"/>
      <c r="U603" s="295"/>
      <c r="V603" s="295"/>
      <c r="W603" s="295"/>
      <c r="X603" s="295"/>
      <c r="Y603" s="410"/>
      <c r="Z603" s="410"/>
      <c r="AA603" s="410"/>
      <c r="AB603" s="410"/>
      <c r="AC603" s="410"/>
      <c r="AD603" s="410"/>
      <c r="AE603" s="410"/>
      <c r="AF603" s="415"/>
      <c r="AG603" s="415"/>
      <c r="AH603" s="415"/>
      <c r="AI603" s="415"/>
      <c r="AJ603" s="415"/>
      <c r="AK603" s="415"/>
      <c r="AL603" s="415"/>
      <c r="AM603" s="296">
        <f>SUM(Y603:AL603)</f>
        <v>0</v>
      </c>
    </row>
    <row r="604" spans="1:39" ht="15.5" outlineLevel="1">
      <c r="A604" s="528"/>
      <c r="B604" s="294" t="s">
        <v>310</v>
      </c>
      <c r="C604" s="291" t="s">
        <v>163</v>
      </c>
      <c r="D604" s="295" t="s">
        <v>718</v>
      </c>
      <c r="E604" s="295"/>
      <c r="F604" s="295"/>
      <c r="G604" s="295"/>
      <c r="H604" s="295"/>
      <c r="I604" s="295"/>
      <c r="J604" s="295"/>
      <c r="K604" s="295"/>
      <c r="L604" s="295"/>
      <c r="M604" s="295"/>
      <c r="N604" s="295">
        <f>N603</f>
        <v>12</v>
      </c>
      <c r="O604" s="295" t="s">
        <v>718</v>
      </c>
      <c r="P604" s="295"/>
      <c r="Q604" s="295"/>
      <c r="R604" s="295"/>
      <c r="S604" s="295"/>
      <c r="T604" s="295"/>
      <c r="U604" s="295"/>
      <c r="V604" s="295"/>
      <c r="W604" s="295"/>
      <c r="X604" s="295"/>
      <c r="Y604" s="411">
        <f t="shared" ref="Y604:AD604" si="1480">Y603</f>
        <v>0</v>
      </c>
      <c r="Z604" s="411">
        <f t="shared" si="1480"/>
        <v>0</v>
      </c>
      <c r="AA604" s="411">
        <f t="shared" si="1480"/>
        <v>0</v>
      </c>
      <c r="AB604" s="411">
        <f t="shared" si="1480"/>
        <v>0</v>
      </c>
      <c r="AC604" s="411">
        <f t="shared" si="1480"/>
        <v>0</v>
      </c>
      <c r="AD604" s="411">
        <f t="shared" si="1480"/>
        <v>0</v>
      </c>
      <c r="AE604" s="411">
        <f t="shared" ref="AE604" si="1481">AE603</f>
        <v>0</v>
      </c>
      <c r="AF604" s="411">
        <f t="shared" ref="AF604" si="1482">AF603</f>
        <v>0</v>
      </c>
      <c r="AG604" s="411">
        <f t="shared" ref="AG604" si="1483">AG603</f>
        <v>0</v>
      </c>
      <c r="AH604" s="411">
        <f t="shared" ref="AH604" si="1484">AH603</f>
        <v>0</v>
      </c>
      <c r="AI604" s="411">
        <f t="shared" ref="AI604" si="1485">AI603</f>
        <v>0</v>
      </c>
      <c r="AJ604" s="411">
        <f t="shared" ref="AJ604" si="1486">AJ603</f>
        <v>0</v>
      </c>
      <c r="AK604" s="411">
        <f t="shared" ref="AK604" si="1487">AK603</f>
        <v>0</v>
      </c>
      <c r="AL604" s="411">
        <f t="shared" ref="AL604" si="1488">AL603</f>
        <v>0</v>
      </c>
      <c r="AM604" s="311"/>
    </row>
    <row r="605" spans="1:39" ht="15.5" outlineLevel="1">
      <c r="A605" s="528"/>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1" outlineLevel="1">
      <c r="A606" s="528">
        <v>7</v>
      </c>
      <c r="B606" s="428" t="s">
        <v>100</v>
      </c>
      <c r="C606" s="291" t="s">
        <v>25</v>
      </c>
      <c r="D606" s="295" t="s">
        <v>718</v>
      </c>
      <c r="E606" s="295"/>
      <c r="F606" s="295"/>
      <c r="G606" s="295"/>
      <c r="H606" s="295"/>
      <c r="I606" s="295"/>
      <c r="J606" s="295"/>
      <c r="K606" s="295"/>
      <c r="L606" s="295"/>
      <c r="M606" s="295"/>
      <c r="N606" s="295">
        <v>12</v>
      </c>
      <c r="O606" s="295" t="s">
        <v>718</v>
      </c>
      <c r="P606" s="295"/>
      <c r="Q606" s="295"/>
      <c r="R606" s="295"/>
      <c r="S606" s="295"/>
      <c r="T606" s="295"/>
      <c r="U606" s="295"/>
      <c r="V606" s="295"/>
      <c r="W606" s="295"/>
      <c r="X606" s="295"/>
      <c r="Y606" s="410"/>
      <c r="Z606" s="410"/>
      <c r="AA606" s="410"/>
      <c r="AB606" s="410"/>
      <c r="AC606" s="410"/>
      <c r="AD606" s="410"/>
      <c r="AE606" s="410"/>
      <c r="AF606" s="415"/>
      <c r="AG606" s="415"/>
      <c r="AH606" s="415"/>
      <c r="AI606" s="415"/>
      <c r="AJ606" s="415"/>
      <c r="AK606" s="415"/>
      <c r="AL606" s="415"/>
      <c r="AM606" s="296">
        <f>SUM(Y606:AL606)</f>
        <v>0</v>
      </c>
    </row>
    <row r="607" spans="1:39" ht="15.5" outlineLevel="1">
      <c r="A607" s="528"/>
      <c r="B607" s="294" t="s">
        <v>310</v>
      </c>
      <c r="C607" s="291" t="s">
        <v>163</v>
      </c>
      <c r="D607" s="295" t="s">
        <v>718</v>
      </c>
      <c r="E607" s="295"/>
      <c r="F607" s="295"/>
      <c r="G607" s="295"/>
      <c r="H607" s="295"/>
      <c r="I607" s="295"/>
      <c r="J607" s="295"/>
      <c r="K607" s="295"/>
      <c r="L607" s="295"/>
      <c r="M607" s="295"/>
      <c r="N607" s="295">
        <f>N606</f>
        <v>12</v>
      </c>
      <c r="O607" s="295" t="s">
        <v>718</v>
      </c>
      <c r="P607" s="295"/>
      <c r="Q607" s="295"/>
      <c r="R607" s="295"/>
      <c r="S607" s="295"/>
      <c r="T607" s="295"/>
      <c r="U607" s="295"/>
      <c r="V607" s="295"/>
      <c r="W607" s="295"/>
      <c r="X607" s="295"/>
      <c r="Y607" s="411">
        <f t="shared" ref="Y607:AD607" si="1489">Y606</f>
        <v>0</v>
      </c>
      <c r="Z607" s="411">
        <f t="shared" si="1489"/>
        <v>0</v>
      </c>
      <c r="AA607" s="411">
        <f t="shared" si="1489"/>
        <v>0</v>
      </c>
      <c r="AB607" s="411">
        <f t="shared" si="1489"/>
        <v>0</v>
      </c>
      <c r="AC607" s="411">
        <f t="shared" si="1489"/>
        <v>0</v>
      </c>
      <c r="AD607" s="411">
        <f t="shared" si="1489"/>
        <v>0</v>
      </c>
      <c r="AE607" s="411">
        <f t="shared" ref="AE607" si="1490">AE606</f>
        <v>0</v>
      </c>
      <c r="AF607" s="411">
        <f t="shared" ref="AF607" si="1491">AF606</f>
        <v>0</v>
      </c>
      <c r="AG607" s="411">
        <f t="shared" ref="AG607" si="1492">AG606</f>
        <v>0</v>
      </c>
      <c r="AH607" s="411">
        <f t="shared" ref="AH607" si="1493">AH606</f>
        <v>0</v>
      </c>
      <c r="AI607" s="411">
        <f t="shared" ref="AI607" si="1494">AI606</f>
        <v>0</v>
      </c>
      <c r="AJ607" s="411">
        <f t="shared" ref="AJ607" si="1495">AJ606</f>
        <v>0</v>
      </c>
      <c r="AK607" s="411">
        <f t="shared" ref="AK607" si="1496">AK606</f>
        <v>0</v>
      </c>
      <c r="AL607" s="411">
        <f t="shared" ref="AL607" si="1497">AL606</f>
        <v>0</v>
      </c>
      <c r="AM607" s="311"/>
    </row>
    <row r="608" spans="1:39" ht="15.5" outlineLevel="1">
      <c r="A608" s="528"/>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1" outlineLevel="1">
      <c r="A609" s="528">
        <v>8</v>
      </c>
      <c r="B609" s="428" t="s">
        <v>101</v>
      </c>
      <c r="C609" s="291" t="s">
        <v>25</v>
      </c>
      <c r="D609" s="295" t="s">
        <v>718</v>
      </c>
      <c r="E609" s="295"/>
      <c r="F609" s="295"/>
      <c r="G609" s="295"/>
      <c r="H609" s="295"/>
      <c r="I609" s="295"/>
      <c r="J609" s="295"/>
      <c r="K609" s="295"/>
      <c r="L609" s="295"/>
      <c r="M609" s="295"/>
      <c r="N609" s="295">
        <v>12</v>
      </c>
      <c r="O609" s="295" t="s">
        <v>718</v>
      </c>
      <c r="P609" s="295"/>
      <c r="Q609" s="295"/>
      <c r="R609" s="295"/>
      <c r="S609" s="295"/>
      <c r="T609" s="295"/>
      <c r="U609" s="295"/>
      <c r="V609" s="295"/>
      <c r="W609" s="295"/>
      <c r="X609" s="295"/>
      <c r="Y609" s="410"/>
      <c r="Z609" s="410"/>
      <c r="AA609" s="410"/>
      <c r="AB609" s="410"/>
      <c r="AC609" s="410"/>
      <c r="AD609" s="410"/>
      <c r="AE609" s="410"/>
      <c r="AF609" s="415"/>
      <c r="AG609" s="415"/>
      <c r="AH609" s="415"/>
      <c r="AI609" s="415"/>
      <c r="AJ609" s="415"/>
      <c r="AK609" s="415"/>
      <c r="AL609" s="415"/>
      <c r="AM609" s="296">
        <f>SUM(Y609:AL609)</f>
        <v>0</v>
      </c>
    </row>
    <row r="610" spans="1:39" ht="15.5" outlineLevel="1">
      <c r="A610" s="528"/>
      <c r="B610" s="294" t="s">
        <v>310</v>
      </c>
      <c r="C610" s="291" t="s">
        <v>163</v>
      </c>
      <c r="D610" s="295" t="s">
        <v>718</v>
      </c>
      <c r="E610" s="295"/>
      <c r="F610" s="295"/>
      <c r="G610" s="295"/>
      <c r="H610" s="295"/>
      <c r="I610" s="295"/>
      <c r="J610" s="295"/>
      <c r="K610" s="295"/>
      <c r="L610" s="295"/>
      <c r="M610" s="295"/>
      <c r="N610" s="295">
        <f>N609</f>
        <v>12</v>
      </c>
      <c r="O610" s="295" t="s">
        <v>718</v>
      </c>
      <c r="P610" s="295"/>
      <c r="Q610" s="295"/>
      <c r="R610" s="295"/>
      <c r="S610" s="295"/>
      <c r="T610" s="295"/>
      <c r="U610" s="295"/>
      <c r="V610" s="295"/>
      <c r="W610" s="295"/>
      <c r="X610" s="295"/>
      <c r="Y610" s="411">
        <f t="shared" ref="Y610:AD610" si="1498">Y609</f>
        <v>0</v>
      </c>
      <c r="Z610" s="411">
        <f t="shared" si="1498"/>
        <v>0</v>
      </c>
      <c r="AA610" s="411">
        <f t="shared" si="1498"/>
        <v>0</v>
      </c>
      <c r="AB610" s="411">
        <f t="shared" si="1498"/>
        <v>0</v>
      </c>
      <c r="AC610" s="411">
        <f t="shared" si="1498"/>
        <v>0</v>
      </c>
      <c r="AD610" s="411">
        <f t="shared" si="1498"/>
        <v>0</v>
      </c>
      <c r="AE610" s="411">
        <f t="shared" ref="AE610" si="1499">AE609</f>
        <v>0</v>
      </c>
      <c r="AF610" s="411">
        <f t="shared" ref="AF610" si="1500">AF609</f>
        <v>0</v>
      </c>
      <c r="AG610" s="411">
        <f t="shared" ref="AG610" si="1501">AG609</f>
        <v>0</v>
      </c>
      <c r="AH610" s="411">
        <f t="shared" ref="AH610" si="1502">AH609</f>
        <v>0</v>
      </c>
      <c r="AI610" s="411">
        <f t="shared" ref="AI610" si="1503">AI609</f>
        <v>0</v>
      </c>
      <c r="AJ610" s="411">
        <f t="shared" ref="AJ610" si="1504">AJ609</f>
        <v>0</v>
      </c>
      <c r="AK610" s="411">
        <f t="shared" ref="AK610" si="1505">AK609</f>
        <v>0</v>
      </c>
      <c r="AL610" s="411">
        <f t="shared" ref="AL610" si="1506">AL609</f>
        <v>0</v>
      </c>
      <c r="AM610" s="311"/>
    </row>
    <row r="611" spans="1:39" ht="15.5" outlineLevel="1">
      <c r="A611" s="528"/>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1" outlineLevel="1">
      <c r="A612" s="528">
        <v>9</v>
      </c>
      <c r="B612" s="428" t="s">
        <v>102</v>
      </c>
      <c r="C612" s="291" t="s">
        <v>25</v>
      </c>
      <c r="D612" s="295">
        <v>23775.403395341327</v>
      </c>
      <c r="E612" s="295"/>
      <c r="F612" s="295"/>
      <c r="G612" s="295"/>
      <c r="H612" s="295"/>
      <c r="I612" s="295"/>
      <c r="J612" s="295"/>
      <c r="K612" s="295"/>
      <c r="L612" s="295"/>
      <c r="M612" s="295"/>
      <c r="N612" s="295">
        <v>12</v>
      </c>
      <c r="O612" s="295">
        <v>0</v>
      </c>
      <c r="P612" s="295"/>
      <c r="Q612" s="295"/>
      <c r="R612" s="295"/>
      <c r="S612" s="295"/>
      <c r="T612" s="295"/>
      <c r="U612" s="295"/>
      <c r="V612" s="295"/>
      <c r="W612" s="295"/>
      <c r="X612" s="295"/>
      <c r="Y612" s="415"/>
      <c r="Z612" s="410"/>
      <c r="AA612" s="410">
        <v>1</v>
      </c>
      <c r="AB612" s="410"/>
      <c r="AC612" s="410"/>
      <c r="AD612" s="410"/>
      <c r="AE612" s="410"/>
      <c r="AF612" s="415"/>
      <c r="AG612" s="415"/>
      <c r="AH612" s="415"/>
      <c r="AI612" s="415"/>
      <c r="AJ612" s="415"/>
      <c r="AK612" s="415"/>
      <c r="AL612" s="415"/>
      <c r="AM612" s="296">
        <f>SUM(Y612:AL612)</f>
        <v>1</v>
      </c>
    </row>
    <row r="613" spans="1:39" ht="15.5" outlineLevel="1">
      <c r="A613" s="528"/>
      <c r="B613" s="294" t="s">
        <v>310</v>
      </c>
      <c r="C613" s="291" t="s">
        <v>163</v>
      </c>
      <c r="D613" s="295" t="s">
        <v>718</v>
      </c>
      <c r="E613" s="295"/>
      <c r="F613" s="295"/>
      <c r="G613" s="295"/>
      <c r="H613" s="295"/>
      <c r="I613" s="295"/>
      <c r="J613" s="295"/>
      <c r="K613" s="295"/>
      <c r="L613" s="295"/>
      <c r="M613" s="295"/>
      <c r="N613" s="295">
        <f>N612</f>
        <v>12</v>
      </c>
      <c r="O613" s="295" t="s">
        <v>718</v>
      </c>
      <c r="P613" s="295"/>
      <c r="Q613" s="295"/>
      <c r="R613" s="295"/>
      <c r="S613" s="295"/>
      <c r="T613" s="295"/>
      <c r="U613" s="295"/>
      <c r="V613" s="295"/>
      <c r="W613" s="295"/>
      <c r="X613" s="295"/>
      <c r="Y613" s="411">
        <f t="shared" ref="Y613:AD613" si="1507">Y612</f>
        <v>0</v>
      </c>
      <c r="Z613" s="411">
        <f t="shared" si="1507"/>
        <v>0</v>
      </c>
      <c r="AA613" s="411">
        <f t="shared" si="1507"/>
        <v>1</v>
      </c>
      <c r="AB613" s="411">
        <f t="shared" si="1507"/>
        <v>0</v>
      </c>
      <c r="AC613" s="411">
        <f t="shared" si="1507"/>
        <v>0</v>
      </c>
      <c r="AD613" s="411">
        <f t="shared" si="1507"/>
        <v>0</v>
      </c>
      <c r="AE613" s="411">
        <f t="shared" ref="AE613" si="1508">AE612</f>
        <v>0</v>
      </c>
      <c r="AF613" s="411">
        <f t="shared" ref="AF613" si="1509">AF612</f>
        <v>0</v>
      </c>
      <c r="AG613" s="411">
        <f t="shared" ref="AG613" si="1510">AG612</f>
        <v>0</v>
      </c>
      <c r="AH613" s="411">
        <f t="shared" ref="AH613" si="1511">AH612</f>
        <v>0</v>
      </c>
      <c r="AI613" s="411">
        <f t="shared" ref="AI613" si="1512">AI612</f>
        <v>0</v>
      </c>
      <c r="AJ613" s="411">
        <f t="shared" ref="AJ613" si="1513">AJ612</f>
        <v>0</v>
      </c>
      <c r="AK613" s="411">
        <f t="shared" ref="AK613" si="1514">AK612</f>
        <v>0</v>
      </c>
      <c r="AL613" s="411">
        <f t="shared" ref="AL613" si="1515">AL612</f>
        <v>0</v>
      </c>
      <c r="AM613" s="311"/>
    </row>
    <row r="614" spans="1:39" ht="15.5" outlineLevel="1">
      <c r="A614" s="528"/>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1" outlineLevel="1">
      <c r="A615" s="528">
        <v>10</v>
      </c>
      <c r="B615" s="428" t="s">
        <v>103</v>
      </c>
      <c r="C615" s="291" t="s">
        <v>25</v>
      </c>
      <c r="D615" s="295" t="s">
        <v>718</v>
      </c>
      <c r="E615" s="295"/>
      <c r="F615" s="295"/>
      <c r="G615" s="295"/>
      <c r="H615" s="295"/>
      <c r="I615" s="295"/>
      <c r="J615" s="295"/>
      <c r="K615" s="295"/>
      <c r="L615" s="295"/>
      <c r="M615" s="295"/>
      <c r="N615" s="295">
        <v>3</v>
      </c>
      <c r="O615" s="295" t="s">
        <v>718</v>
      </c>
      <c r="P615" s="295"/>
      <c r="Q615" s="295"/>
      <c r="R615" s="295"/>
      <c r="S615" s="295"/>
      <c r="T615" s="295"/>
      <c r="U615" s="295"/>
      <c r="V615" s="295"/>
      <c r="W615" s="295"/>
      <c r="X615" s="295"/>
      <c r="Y615" s="410"/>
      <c r="Z615" s="410"/>
      <c r="AA615" s="410"/>
      <c r="AB615" s="410"/>
      <c r="AC615" s="410"/>
      <c r="AD615" s="410"/>
      <c r="AE615" s="410"/>
      <c r="AF615" s="415"/>
      <c r="AG615" s="415"/>
      <c r="AH615" s="415"/>
      <c r="AI615" s="415"/>
      <c r="AJ615" s="415"/>
      <c r="AK615" s="415"/>
      <c r="AL615" s="415"/>
      <c r="AM615" s="296">
        <f>SUM(Y615:AL615)</f>
        <v>0</v>
      </c>
    </row>
    <row r="616" spans="1:39" ht="15.5" outlineLevel="1">
      <c r="A616" s="528"/>
      <c r="B616" s="294" t="s">
        <v>310</v>
      </c>
      <c r="C616" s="291" t="s">
        <v>163</v>
      </c>
      <c r="D616" s="295" t="s">
        <v>718</v>
      </c>
      <c r="E616" s="295"/>
      <c r="F616" s="295"/>
      <c r="G616" s="295"/>
      <c r="H616" s="295"/>
      <c r="I616" s="295"/>
      <c r="J616" s="295"/>
      <c r="K616" s="295"/>
      <c r="L616" s="295"/>
      <c r="M616" s="295"/>
      <c r="N616" s="295">
        <f>N615</f>
        <v>3</v>
      </c>
      <c r="O616" s="295" t="s">
        <v>718</v>
      </c>
      <c r="P616" s="295"/>
      <c r="Q616" s="295"/>
      <c r="R616" s="295"/>
      <c r="S616" s="295"/>
      <c r="T616" s="295"/>
      <c r="U616" s="295"/>
      <c r="V616" s="295"/>
      <c r="W616" s="295"/>
      <c r="X616" s="295"/>
      <c r="Y616" s="411">
        <f t="shared" ref="Y616:AF616" si="1516">Y615</f>
        <v>0</v>
      </c>
      <c r="Z616" s="411">
        <f t="shared" si="1516"/>
        <v>0</v>
      </c>
      <c r="AA616" s="411">
        <f t="shared" si="1516"/>
        <v>0</v>
      </c>
      <c r="AB616" s="411">
        <f t="shared" si="1516"/>
        <v>0</v>
      </c>
      <c r="AC616" s="411">
        <f t="shared" si="1516"/>
        <v>0</v>
      </c>
      <c r="AD616" s="411">
        <f t="shared" si="1516"/>
        <v>0</v>
      </c>
      <c r="AE616" s="411">
        <f t="shared" si="1516"/>
        <v>0</v>
      </c>
      <c r="AF616" s="411">
        <f t="shared" si="1516"/>
        <v>0</v>
      </c>
      <c r="AG616" s="411">
        <f t="shared" ref="AG616" si="1517">AG615</f>
        <v>0</v>
      </c>
      <c r="AH616" s="411">
        <f t="shared" ref="AH616" si="1518">AH615</f>
        <v>0</v>
      </c>
      <c r="AI616" s="411">
        <f t="shared" ref="AI616" si="1519">AI615</f>
        <v>0</v>
      </c>
      <c r="AJ616" s="411">
        <f t="shared" ref="AJ616" si="1520">AJ615</f>
        <v>0</v>
      </c>
      <c r="AK616" s="411">
        <f t="shared" ref="AK616" si="1521">AK615</f>
        <v>0</v>
      </c>
      <c r="AL616" s="411">
        <f t="shared" ref="AL616" si="1522">AL615</f>
        <v>0</v>
      </c>
      <c r="AM616" s="311"/>
    </row>
    <row r="617" spans="1:39" ht="15.5" outlineLevel="1">
      <c r="A617" s="528"/>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5" outlineLevel="1">
      <c r="A618" s="528"/>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1" outlineLevel="1">
      <c r="A619" s="528">
        <v>11</v>
      </c>
      <c r="B619" s="428" t="s">
        <v>104</v>
      </c>
      <c r="C619" s="291" t="s">
        <v>25</v>
      </c>
      <c r="D619" s="295" t="s">
        <v>718</v>
      </c>
      <c r="E619" s="295"/>
      <c r="F619" s="295"/>
      <c r="G619" s="295"/>
      <c r="H619" s="295"/>
      <c r="I619" s="295"/>
      <c r="J619" s="295"/>
      <c r="K619" s="295"/>
      <c r="L619" s="295"/>
      <c r="M619" s="295"/>
      <c r="N619" s="295">
        <v>12</v>
      </c>
      <c r="O619" s="295" t="s">
        <v>718</v>
      </c>
      <c r="P619" s="295"/>
      <c r="Q619" s="295"/>
      <c r="R619" s="295"/>
      <c r="S619" s="295"/>
      <c r="T619" s="295"/>
      <c r="U619" s="295"/>
      <c r="V619" s="295"/>
      <c r="W619" s="295"/>
      <c r="X619" s="295"/>
      <c r="Y619" s="410"/>
      <c r="Z619" s="410"/>
      <c r="AA619" s="410"/>
      <c r="AB619" s="410"/>
      <c r="AC619" s="410"/>
      <c r="AD619" s="410"/>
      <c r="AE619" s="410"/>
      <c r="AF619" s="415"/>
      <c r="AG619" s="415"/>
      <c r="AH619" s="415"/>
      <c r="AI619" s="415"/>
      <c r="AJ619" s="415"/>
      <c r="AK619" s="415"/>
      <c r="AL619" s="415"/>
      <c r="AM619" s="296">
        <f>SUM(Y619:AL619)</f>
        <v>0</v>
      </c>
    </row>
    <row r="620" spans="1:39" ht="15.5" outlineLevel="1">
      <c r="A620" s="528"/>
      <c r="B620" s="294" t="s">
        <v>310</v>
      </c>
      <c r="C620" s="291" t="s">
        <v>163</v>
      </c>
      <c r="D620" s="295" t="s">
        <v>718</v>
      </c>
      <c r="E620" s="295"/>
      <c r="F620" s="295"/>
      <c r="G620" s="295"/>
      <c r="H620" s="295"/>
      <c r="I620" s="295"/>
      <c r="J620" s="295"/>
      <c r="K620" s="295"/>
      <c r="L620" s="295"/>
      <c r="M620" s="295"/>
      <c r="N620" s="295">
        <f>N619</f>
        <v>12</v>
      </c>
      <c r="O620" s="295" t="s">
        <v>718</v>
      </c>
      <c r="P620" s="295"/>
      <c r="Q620" s="295"/>
      <c r="R620" s="295"/>
      <c r="S620" s="295"/>
      <c r="T620" s="295"/>
      <c r="U620" s="295"/>
      <c r="V620" s="295"/>
      <c r="W620" s="295"/>
      <c r="X620" s="295"/>
      <c r="Y620" s="411">
        <f t="shared" ref="Y620:AF620" si="1523">Y619</f>
        <v>0</v>
      </c>
      <c r="Z620" s="411">
        <f t="shared" si="1523"/>
        <v>0</v>
      </c>
      <c r="AA620" s="411">
        <f t="shared" si="1523"/>
        <v>0</v>
      </c>
      <c r="AB620" s="411">
        <f t="shared" si="1523"/>
        <v>0</v>
      </c>
      <c r="AC620" s="411">
        <f t="shared" si="1523"/>
        <v>0</v>
      </c>
      <c r="AD620" s="411">
        <f t="shared" si="1523"/>
        <v>0</v>
      </c>
      <c r="AE620" s="411">
        <f t="shared" si="1523"/>
        <v>0</v>
      </c>
      <c r="AF620" s="411">
        <f t="shared" si="1523"/>
        <v>0</v>
      </c>
      <c r="AG620" s="411">
        <f t="shared" ref="AG620" si="1524">AG619</f>
        <v>0</v>
      </c>
      <c r="AH620" s="411">
        <f t="shared" ref="AH620" si="1525">AH619</f>
        <v>0</v>
      </c>
      <c r="AI620" s="411">
        <f t="shared" ref="AI620" si="1526">AI619</f>
        <v>0</v>
      </c>
      <c r="AJ620" s="411">
        <f t="shared" ref="AJ620" si="1527">AJ619</f>
        <v>0</v>
      </c>
      <c r="AK620" s="411">
        <f t="shared" ref="AK620" si="1528">AK619</f>
        <v>0</v>
      </c>
      <c r="AL620" s="411">
        <f t="shared" ref="AL620" si="1529">AL619</f>
        <v>0</v>
      </c>
      <c r="AM620" s="297"/>
    </row>
    <row r="621" spans="1:39" ht="15.5" outlineLevel="1">
      <c r="A621" s="528"/>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31" outlineLevel="1">
      <c r="A622" s="528">
        <v>12</v>
      </c>
      <c r="B622" s="428" t="s">
        <v>105</v>
      </c>
      <c r="C622" s="291" t="s">
        <v>25</v>
      </c>
      <c r="D622" s="295" t="s">
        <v>718</v>
      </c>
      <c r="E622" s="295"/>
      <c r="F622" s="295"/>
      <c r="G622" s="295"/>
      <c r="H622" s="295"/>
      <c r="I622" s="295"/>
      <c r="J622" s="295"/>
      <c r="K622" s="295"/>
      <c r="L622" s="295"/>
      <c r="M622" s="295"/>
      <c r="N622" s="295">
        <v>12</v>
      </c>
      <c r="O622" s="295" t="s">
        <v>718</v>
      </c>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t="15.5" outlineLevel="1">
      <c r="A623" s="528"/>
      <c r="B623" s="294" t="s">
        <v>310</v>
      </c>
      <c r="C623" s="291" t="s">
        <v>163</v>
      </c>
      <c r="D623" s="295" t="s">
        <v>718</v>
      </c>
      <c r="E623" s="295"/>
      <c r="F623" s="295"/>
      <c r="G623" s="295"/>
      <c r="H623" s="295"/>
      <c r="I623" s="295"/>
      <c r="J623" s="295"/>
      <c r="K623" s="295"/>
      <c r="L623" s="295"/>
      <c r="M623" s="295"/>
      <c r="N623" s="295">
        <f>N622</f>
        <v>12</v>
      </c>
      <c r="O623" s="295" t="s">
        <v>718</v>
      </c>
      <c r="P623" s="295"/>
      <c r="Q623" s="295"/>
      <c r="R623" s="295"/>
      <c r="S623" s="295"/>
      <c r="T623" s="295"/>
      <c r="U623" s="295"/>
      <c r="V623" s="295"/>
      <c r="W623" s="295"/>
      <c r="X623" s="295"/>
      <c r="Y623" s="411">
        <f t="shared" ref="Y623:AF623" si="1530">Y622</f>
        <v>0</v>
      </c>
      <c r="Z623" s="411">
        <f t="shared" si="1530"/>
        <v>0</v>
      </c>
      <c r="AA623" s="411">
        <f t="shared" si="1530"/>
        <v>0</v>
      </c>
      <c r="AB623" s="411">
        <f t="shared" si="1530"/>
        <v>0</v>
      </c>
      <c r="AC623" s="411">
        <f t="shared" si="1530"/>
        <v>0</v>
      </c>
      <c r="AD623" s="411">
        <f t="shared" si="1530"/>
        <v>0</v>
      </c>
      <c r="AE623" s="411">
        <f t="shared" si="1530"/>
        <v>0</v>
      </c>
      <c r="AF623" s="411">
        <f t="shared" si="1530"/>
        <v>0</v>
      </c>
      <c r="AG623" s="411">
        <f t="shared" ref="AG623" si="1531">AG622</f>
        <v>0</v>
      </c>
      <c r="AH623" s="411">
        <f t="shared" ref="AH623" si="1532">AH622</f>
        <v>0</v>
      </c>
      <c r="AI623" s="411">
        <f t="shared" ref="AI623" si="1533">AI622</f>
        <v>0</v>
      </c>
      <c r="AJ623" s="411">
        <f t="shared" ref="AJ623" si="1534">AJ622</f>
        <v>0</v>
      </c>
      <c r="AK623" s="411">
        <f t="shared" ref="AK623" si="1535">AK622</f>
        <v>0</v>
      </c>
      <c r="AL623" s="411">
        <f t="shared" ref="AL623" si="1536">AL622</f>
        <v>0</v>
      </c>
      <c r="AM623" s="297"/>
    </row>
    <row r="624" spans="1:39" ht="15.5" outlineLevel="1">
      <c r="A624" s="528"/>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1" outlineLevel="1">
      <c r="A625" s="528">
        <v>13</v>
      </c>
      <c r="B625" s="428" t="s">
        <v>106</v>
      </c>
      <c r="C625" s="291" t="s">
        <v>25</v>
      </c>
      <c r="D625" s="295">
        <v>276163.16591999982</v>
      </c>
      <c r="E625" s="295"/>
      <c r="F625" s="295"/>
      <c r="G625" s="295"/>
      <c r="H625" s="295"/>
      <c r="I625" s="295"/>
      <c r="J625" s="295"/>
      <c r="K625" s="295"/>
      <c r="L625" s="295"/>
      <c r="M625" s="295"/>
      <c r="N625" s="295">
        <v>12</v>
      </c>
      <c r="O625" s="295">
        <v>0</v>
      </c>
      <c r="P625" s="295"/>
      <c r="Q625" s="295"/>
      <c r="R625" s="295"/>
      <c r="S625" s="295"/>
      <c r="T625" s="295"/>
      <c r="U625" s="295"/>
      <c r="V625" s="295"/>
      <c r="W625" s="295"/>
      <c r="X625" s="295"/>
      <c r="Y625" s="410"/>
      <c r="Z625" s="410"/>
      <c r="AA625" s="410">
        <v>1</v>
      </c>
      <c r="AB625" s="410"/>
      <c r="AC625" s="410"/>
      <c r="AD625" s="410"/>
      <c r="AE625" s="410"/>
      <c r="AF625" s="415"/>
      <c r="AG625" s="415"/>
      <c r="AH625" s="415"/>
      <c r="AI625" s="415"/>
      <c r="AJ625" s="415"/>
      <c r="AK625" s="415"/>
      <c r="AL625" s="415"/>
      <c r="AM625" s="296">
        <f>SUM(Y625:AL625)</f>
        <v>1</v>
      </c>
    </row>
    <row r="626" spans="1:40" ht="15.5" outlineLevel="1">
      <c r="A626" s="528"/>
      <c r="B626" s="294" t="s">
        <v>310</v>
      </c>
      <c r="C626" s="291" t="s">
        <v>163</v>
      </c>
      <c r="D626" s="295" t="s">
        <v>718</v>
      </c>
      <c r="E626" s="295"/>
      <c r="F626" s="295"/>
      <c r="G626" s="295"/>
      <c r="H626" s="295"/>
      <c r="I626" s="295"/>
      <c r="J626" s="295"/>
      <c r="K626" s="295"/>
      <c r="L626" s="295"/>
      <c r="M626" s="295"/>
      <c r="N626" s="295">
        <f>N625</f>
        <v>12</v>
      </c>
      <c r="O626" s="295" t="s">
        <v>718</v>
      </c>
      <c r="P626" s="295"/>
      <c r="Q626" s="295"/>
      <c r="R626" s="295"/>
      <c r="S626" s="295"/>
      <c r="T626" s="295"/>
      <c r="U626" s="295"/>
      <c r="V626" s="295"/>
      <c r="W626" s="295"/>
      <c r="X626" s="295"/>
      <c r="Y626" s="411">
        <f t="shared" ref="Y626:AE626" si="1537">Y625</f>
        <v>0</v>
      </c>
      <c r="Z626" s="411">
        <f t="shared" si="1537"/>
        <v>0</v>
      </c>
      <c r="AA626" s="411">
        <f t="shared" si="1537"/>
        <v>1</v>
      </c>
      <c r="AB626" s="411">
        <f t="shared" si="1537"/>
        <v>0</v>
      </c>
      <c r="AC626" s="411">
        <f t="shared" si="1537"/>
        <v>0</v>
      </c>
      <c r="AD626" s="411">
        <f t="shared" si="1537"/>
        <v>0</v>
      </c>
      <c r="AE626" s="411">
        <f t="shared" si="1537"/>
        <v>0</v>
      </c>
      <c r="AF626" s="411">
        <f t="shared" ref="AF626" si="1538">AF625</f>
        <v>0</v>
      </c>
      <c r="AG626" s="411">
        <f t="shared" ref="AG626" si="1539">AG625</f>
        <v>0</v>
      </c>
      <c r="AH626" s="411">
        <f t="shared" ref="AH626" si="1540">AH625</f>
        <v>0</v>
      </c>
      <c r="AI626" s="411">
        <f t="shared" ref="AI626" si="1541">AI625</f>
        <v>0</v>
      </c>
      <c r="AJ626" s="411">
        <f t="shared" ref="AJ626" si="1542">AJ625</f>
        <v>0</v>
      </c>
      <c r="AK626" s="411">
        <f t="shared" ref="AK626" si="1543">AK625</f>
        <v>0</v>
      </c>
      <c r="AL626" s="411">
        <f t="shared" ref="AL626" si="1544">AL625</f>
        <v>0</v>
      </c>
      <c r="AM626" s="306"/>
    </row>
    <row r="627" spans="1:40" ht="15.5" outlineLevel="1">
      <c r="A627" s="528"/>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5" outlineLevel="1">
      <c r="A628" s="528"/>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t="15.5" outlineLevel="1">
      <c r="A629" s="528">
        <v>14</v>
      </c>
      <c r="B629" s="315" t="s">
        <v>108</v>
      </c>
      <c r="C629" s="291" t="s">
        <v>25</v>
      </c>
      <c r="D629" s="295" t="s">
        <v>718</v>
      </c>
      <c r="E629" s="295"/>
      <c r="F629" s="295"/>
      <c r="G629" s="295"/>
      <c r="H629" s="295"/>
      <c r="I629" s="295"/>
      <c r="J629" s="295"/>
      <c r="K629" s="295"/>
      <c r="L629" s="295"/>
      <c r="M629" s="295"/>
      <c r="N629" s="295">
        <v>12</v>
      </c>
      <c r="O629" s="295" t="s">
        <v>718</v>
      </c>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t="15.5" outlineLevel="1">
      <c r="A630" s="528"/>
      <c r="B630" s="294" t="s">
        <v>310</v>
      </c>
      <c r="C630" s="291" t="s">
        <v>163</v>
      </c>
      <c r="D630" s="295" t="s">
        <v>718</v>
      </c>
      <c r="E630" s="295"/>
      <c r="F630" s="295"/>
      <c r="G630" s="295"/>
      <c r="H630" s="295"/>
      <c r="I630" s="295"/>
      <c r="J630" s="295"/>
      <c r="K630" s="295"/>
      <c r="L630" s="295"/>
      <c r="M630" s="295"/>
      <c r="N630" s="295">
        <f>N629</f>
        <v>12</v>
      </c>
      <c r="O630" s="295" t="s">
        <v>718</v>
      </c>
      <c r="P630" s="295"/>
      <c r="Q630" s="295"/>
      <c r="R630" s="295"/>
      <c r="S630" s="295"/>
      <c r="T630" s="295"/>
      <c r="U630" s="295"/>
      <c r="V630" s="295"/>
      <c r="W630" s="295"/>
      <c r="X630" s="295"/>
      <c r="Y630" s="411">
        <f t="shared" ref="Y630:AF630" si="1545">Y629</f>
        <v>0</v>
      </c>
      <c r="Z630" s="411">
        <f t="shared" si="1545"/>
        <v>0</v>
      </c>
      <c r="AA630" s="411">
        <f t="shared" si="1545"/>
        <v>0</v>
      </c>
      <c r="AB630" s="411">
        <f t="shared" si="1545"/>
        <v>0</v>
      </c>
      <c r="AC630" s="411">
        <f t="shared" si="1545"/>
        <v>0</v>
      </c>
      <c r="AD630" s="411">
        <f t="shared" si="1545"/>
        <v>0</v>
      </c>
      <c r="AE630" s="411">
        <f t="shared" si="1545"/>
        <v>0</v>
      </c>
      <c r="AF630" s="411">
        <f t="shared" si="1545"/>
        <v>0</v>
      </c>
      <c r="AG630" s="411">
        <f t="shared" ref="AG630" si="1546">AG629</f>
        <v>0</v>
      </c>
      <c r="AH630" s="411">
        <f t="shared" ref="AH630" si="1547">AH629</f>
        <v>0</v>
      </c>
      <c r="AI630" s="411">
        <f t="shared" ref="AI630" si="1548">AI629</f>
        <v>0</v>
      </c>
      <c r="AJ630" s="411">
        <f t="shared" ref="AJ630" si="1549">AJ629</f>
        <v>0</v>
      </c>
      <c r="AK630" s="411">
        <f t="shared" ref="AK630" si="1550">AK629</f>
        <v>0</v>
      </c>
      <c r="AL630" s="411">
        <f t="shared" ref="AL630" si="1551">AL629</f>
        <v>0</v>
      </c>
      <c r="AM630" s="512"/>
      <c r="AN630" s="626"/>
    </row>
    <row r="631" spans="1:40" ht="15.5" outlineLevel="1">
      <c r="A631" s="528"/>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26"/>
    </row>
    <row r="632" spans="1:40" s="309" customFormat="1" ht="15.5" outlineLevel="1">
      <c r="A632" s="528"/>
      <c r="B632" s="288" t="s">
        <v>489</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3"/>
      <c r="AN632" s="627"/>
    </row>
    <row r="633" spans="1:40" ht="15.5" outlineLevel="1">
      <c r="A633" s="528">
        <v>15</v>
      </c>
      <c r="B633" s="294" t="s">
        <v>494</v>
      </c>
      <c r="C633" s="291" t="s">
        <v>25</v>
      </c>
      <c r="D633" s="295" t="s">
        <v>718</v>
      </c>
      <c r="E633" s="295"/>
      <c r="F633" s="295"/>
      <c r="G633" s="295"/>
      <c r="H633" s="295"/>
      <c r="I633" s="295"/>
      <c r="J633" s="295"/>
      <c r="K633" s="295"/>
      <c r="L633" s="295"/>
      <c r="M633" s="295"/>
      <c r="N633" s="295">
        <v>0</v>
      </c>
      <c r="O633" s="295" t="s">
        <v>718</v>
      </c>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t="15.5" outlineLevel="1">
      <c r="A634" s="528"/>
      <c r="B634" s="294" t="s">
        <v>310</v>
      </c>
      <c r="C634" s="291" t="s">
        <v>163</v>
      </c>
      <c r="D634" s="295" t="s">
        <v>718</v>
      </c>
      <c r="E634" s="295"/>
      <c r="F634" s="295"/>
      <c r="G634" s="295"/>
      <c r="H634" s="295"/>
      <c r="I634" s="295"/>
      <c r="J634" s="295"/>
      <c r="K634" s="295"/>
      <c r="L634" s="295"/>
      <c r="M634" s="295"/>
      <c r="N634" s="295">
        <f>N633</f>
        <v>0</v>
      </c>
      <c r="O634" s="295" t="s">
        <v>718</v>
      </c>
      <c r="P634" s="295"/>
      <c r="Q634" s="295"/>
      <c r="R634" s="295"/>
      <c r="S634" s="295"/>
      <c r="T634" s="295"/>
      <c r="U634" s="295"/>
      <c r="V634" s="295"/>
      <c r="W634" s="295"/>
      <c r="X634" s="295"/>
      <c r="Y634" s="411">
        <f t="shared" ref="Y634:AF634" si="1552">Y633</f>
        <v>0</v>
      </c>
      <c r="Z634" s="411">
        <f t="shared" si="1552"/>
        <v>0</v>
      </c>
      <c r="AA634" s="411">
        <f t="shared" si="1552"/>
        <v>0</v>
      </c>
      <c r="AB634" s="411">
        <f t="shared" si="1552"/>
        <v>0</v>
      </c>
      <c r="AC634" s="411">
        <f t="shared" si="1552"/>
        <v>0</v>
      </c>
      <c r="AD634" s="411">
        <f t="shared" si="1552"/>
        <v>0</v>
      </c>
      <c r="AE634" s="411">
        <f t="shared" si="1552"/>
        <v>0</v>
      </c>
      <c r="AF634" s="411">
        <f t="shared" si="1552"/>
        <v>0</v>
      </c>
      <c r="AG634" s="411">
        <f t="shared" ref="AG634:AL634" si="1553">AG633</f>
        <v>0</v>
      </c>
      <c r="AH634" s="411">
        <f t="shared" si="1553"/>
        <v>0</v>
      </c>
      <c r="AI634" s="411">
        <f t="shared" si="1553"/>
        <v>0</v>
      </c>
      <c r="AJ634" s="411">
        <f t="shared" si="1553"/>
        <v>0</v>
      </c>
      <c r="AK634" s="411">
        <f t="shared" si="1553"/>
        <v>0</v>
      </c>
      <c r="AL634" s="411">
        <f t="shared" si="1553"/>
        <v>0</v>
      </c>
      <c r="AM634" s="297"/>
    </row>
    <row r="635" spans="1:40" ht="15.5" outlineLevel="1">
      <c r="A635" s="528"/>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t="15.5" outlineLevel="1">
      <c r="A636" s="528">
        <v>16</v>
      </c>
      <c r="B636" s="324" t="s">
        <v>490</v>
      </c>
      <c r="C636" s="291" t="s">
        <v>25</v>
      </c>
      <c r="D636" s="295" t="s">
        <v>718</v>
      </c>
      <c r="E636" s="295"/>
      <c r="F636" s="295"/>
      <c r="G636" s="295"/>
      <c r="H636" s="295"/>
      <c r="I636" s="295"/>
      <c r="J636" s="295"/>
      <c r="K636" s="295"/>
      <c r="L636" s="295"/>
      <c r="M636" s="295"/>
      <c r="N636" s="295">
        <v>0</v>
      </c>
      <c r="O636" s="295" t="s">
        <v>718</v>
      </c>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t="15.5" outlineLevel="1">
      <c r="A637" s="528"/>
      <c r="B637" s="294" t="s">
        <v>310</v>
      </c>
      <c r="C637" s="291" t="s">
        <v>163</v>
      </c>
      <c r="D637" s="295" t="s">
        <v>718</v>
      </c>
      <c r="E637" s="295"/>
      <c r="F637" s="295"/>
      <c r="G637" s="295"/>
      <c r="H637" s="295"/>
      <c r="I637" s="295"/>
      <c r="J637" s="295"/>
      <c r="K637" s="295"/>
      <c r="L637" s="295"/>
      <c r="M637" s="295"/>
      <c r="N637" s="295">
        <f>N636</f>
        <v>0</v>
      </c>
      <c r="O637" s="295" t="s">
        <v>718</v>
      </c>
      <c r="P637" s="295"/>
      <c r="Q637" s="295"/>
      <c r="R637" s="295"/>
      <c r="S637" s="295"/>
      <c r="T637" s="295"/>
      <c r="U637" s="295"/>
      <c r="V637" s="295"/>
      <c r="W637" s="295"/>
      <c r="X637" s="295"/>
      <c r="Y637" s="411">
        <f t="shared" ref="Y637:AF637" si="1554">Y636</f>
        <v>0</v>
      </c>
      <c r="Z637" s="411">
        <f t="shared" si="1554"/>
        <v>0</v>
      </c>
      <c r="AA637" s="411">
        <f t="shared" si="1554"/>
        <v>0</v>
      </c>
      <c r="AB637" s="411">
        <f t="shared" si="1554"/>
        <v>0</v>
      </c>
      <c r="AC637" s="411">
        <f t="shared" si="1554"/>
        <v>0</v>
      </c>
      <c r="AD637" s="411">
        <f t="shared" si="1554"/>
        <v>0</v>
      </c>
      <c r="AE637" s="411">
        <f t="shared" si="1554"/>
        <v>0</v>
      </c>
      <c r="AF637" s="411">
        <f t="shared" si="1554"/>
        <v>0</v>
      </c>
      <c r="AG637" s="411">
        <f t="shared" ref="AG637:AL637" si="1555">AG636</f>
        <v>0</v>
      </c>
      <c r="AH637" s="411">
        <f t="shared" si="1555"/>
        <v>0</v>
      </c>
      <c r="AI637" s="411">
        <f t="shared" si="1555"/>
        <v>0</v>
      </c>
      <c r="AJ637" s="411">
        <f t="shared" si="1555"/>
        <v>0</v>
      </c>
      <c r="AK637" s="411">
        <f t="shared" si="1555"/>
        <v>0</v>
      </c>
      <c r="AL637" s="411">
        <f t="shared" si="1555"/>
        <v>0</v>
      </c>
      <c r="AM637" s="297"/>
    </row>
    <row r="638" spans="1:40" s="283" customFormat="1" ht="15.5" outlineLevel="1">
      <c r="A638" s="528"/>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5" outlineLevel="1">
      <c r="A639" s="528"/>
      <c r="B639" s="515" t="s">
        <v>495</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t="15.5" outlineLevel="1">
      <c r="A640" s="528">
        <v>17</v>
      </c>
      <c r="B640" s="428" t="s">
        <v>112</v>
      </c>
      <c r="C640" s="291" t="s">
        <v>25</v>
      </c>
      <c r="D640" s="295" t="s">
        <v>718</v>
      </c>
      <c r="E640" s="295"/>
      <c r="F640" s="295"/>
      <c r="G640" s="295"/>
      <c r="H640" s="295"/>
      <c r="I640" s="295"/>
      <c r="J640" s="295"/>
      <c r="K640" s="295"/>
      <c r="L640" s="295"/>
      <c r="M640" s="295"/>
      <c r="N640" s="295">
        <v>12</v>
      </c>
      <c r="O640" s="295" t="s">
        <v>718</v>
      </c>
      <c r="P640" s="295"/>
      <c r="Q640" s="295"/>
      <c r="R640" s="295"/>
      <c r="S640" s="295"/>
      <c r="T640" s="295"/>
      <c r="U640" s="295"/>
      <c r="V640" s="295"/>
      <c r="W640" s="295"/>
      <c r="X640" s="295"/>
      <c r="Y640" s="410"/>
      <c r="Z640" s="410"/>
      <c r="AA640" s="410"/>
      <c r="AB640" s="410"/>
      <c r="AC640" s="410"/>
      <c r="AD640" s="410"/>
      <c r="AE640" s="410"/>
      <c r="AF640" s="410"/>
      <c r="AG640" s="415"/>
      <c r="AH640" s="415"/>
      <c r="AI640" s="415"/>
      <c r="AJ640" s="415"/>
      <c r="AK640" s="415"/>
      <c r="AL640" s="415"/>
      <c r="AM640" s="296">
        <f>SUM(Y640:AL640)</f>
        <v>0</v>
      </c>
    </row>
    <row r="641" spans="1:39" ht="15.5" outlineLevel="1">
      <c r="A641" s="528"/>
      <c r="B641" s="294" t="s">
        <v>310</v>
      </c>
      <c r="C641" s="291" t="s">
        <v>163</v>
      </c>
      <c r="D641" s="295" t="s">
        <v>718</v>
      </c>
      <c r="E641" s="295"/>
      <c r="F641" s="295"/>
      <c r="G641" s="295"/>
      <c r="H641" s="295"/>
      <c r="I641" s="295"/>
      <c r="J641" s="295"/>
      <c r="K641" s="295"/>
      <c r="L641" s="295"/>
      <c r="M641" s="295"/>
      <c r="N641" s="295">
        <f>N640</f>
        <v>12</v>
      </c>
      <c r="O641" s="295" t="s">
        <v>718</v>
      </c>
      <c r="P641" s="295"/>
      <c r="Q641" s="295"/>
      <c r="R641" s="295"/>
      <c r="S641" s="295"/>
      <c r="T641" s="295"/>
      <c r="U641" s="295"/>
      <c r="V641" s="295"/>
      <c r="W641" s="295"/>
      <c r="X641" s="295"/>
      <c r="Y641" s="411">
        <f t="shared" ref="Y641:AF641" si="1556">Y640</f>
        <v>0</v>
      </c>
      <c r="Z641" s="411">
        <f t="shared" si="1556"/>
        <v>0</v>
      </c>
      <c r="AA641" s="411">
        <f t="shared" si="1556"/>
        <v>0</v>
      </c>
      <c r="AB641" s="411">
        <f t="shared" si="1556"/>
        <v>0</v>
      </c>
      <c r="AC641" s="411">
        <f t="shared" si="1556"/>
        <v>0</v>
      </c>
      <c r="AD641" s="411">
        <f t="shared" si="1556"/>
        <v>0</v>
      </c>
      <c r="AE641" s="411">
        <f t="shared" si="1556"/>
        <v>0</v>
      </c>
      <c r="AF641" s="411">
        <f t="shared" si="1556"/>
        <v>0</v>
      </c>
      <c r="AG641" s="411">
        <f t="shared" ref="AG641:AL641" si="1557">AG640</f>
        <v>0</v>
      </c>
      <c r="AH641" s="411">
        <f t="shared" si="1557"/>
        <v>0</v>
      </c>
      <c r="AI641" s="411">
        <f t="shared" si="1557"/>
        <v>0</v>
      </c>
      <c r="AJ641" s="411">
        <f t="shared" si="1557"/>
        <v>0</v>
      </c>
      <c r="AK641" s="411">
        <f t="shared" si="1557"/>
        <v>0</v>
      </c>
      <c r="AL641" s="411">
        <f t="shared" si="1557"/>
        <v>0</v>
      </c>
      <c r="AM641" s="306"/>
    </row>
    <row r="642" spans="1:39" ht="15.5" outlineLevel="1">
      <c r="A642" s="528"/>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t="15.5" outlineLevel="1">
      <c r="A643" s="528">
        <v>18</v>
      </c>
      <c r="B643" s="428" t="s">
        <v>109</v>
      </c>
      <c r="C643" s="291" t="s">
        <v>25</v>
      </c>
      <c r="D643" s="295" t="s">
        <v>718</v>
      </c>
      <c r="E643" s="295"/>
      <c r="F643" s="295"/>
      <c r="G643" s="295"/>
      <c r="H643" s="295"/>
      <c r="I643" s="295"/>
      <c r="J643" s="295"/>
      <c r="K643" s="295"/>
      <c r="L643" s="295"/>
      <c r="M643" s="295"/>
      <c r="N643" s="295">
        <v>12</v>
      </c>
      <c r="O643" s="295" t="s">
        <v>718</v>
      </c>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5" outlineLevel="1">
      <c r="A644" s="528"/>
      <c r="B644" s="294" t="s">
        <v>310</v>
      </c>
      <c r="C644" s="291" t="s">
        <v>163</v>
      </c>
      <c r="D644" s="295" t="s">
        <v>718</v>
      </c>
      <c r="E644" s="295"/>
      <c r="F644" s="295"/>
      <c r="G644" s="295"/>
      <c r="H644" s="295"/>
      <c r="I644" s="295"/>
      <c r="J644" s="295"/>
      <c r="K644" s="295"/>
      <c r="L644" s="295"/>
      <c r="M644" s="295"/>
      <c r="N644" s="295">
        <f>N643</f>
        <v>12</v>
      </c>
      <c r="O644" s="295" t="s">
        <v>718</v>
      </c>
      <c r="P644" s="295"/>
      <c r="Q644" s="295"/>
      <c r="R644" s="295"/>
      <c r="S644" s="295"/>
      <c r="T644" s="295"/>
      <c r="U644" s="295"/>
      <c r="V644" s="295"/>
      <c r="W644" s="295"/>
      <c r="X644" s="295"/>
      <c r="Y644" s="411">
        <v>0</v>
      </c>
      <c r="Z644" s="411">
        <v>0</v>
      </c>
      <c r="AA644" s="411">
        <v>0</v>
      </c>
      <c r="AB644" s="411">
        <v>0</v>
      </c>
      <c r="AC644" s="411">
        <f t="shared" ref="AC644:AL644" si="1558">AC643</f>
        <v>0</v>
      </c>
      <c r="AD644" s="411">
        <f t="shared" si="1558"/>
        <v>0</v>
      </c>
      <c r="AE644" s="411">
        <f t="shared" si="1558"/>
        <v>0</v>
      </c>
      <c r="AF644" s="411">
        <f t="shared" si="1558"/>
        <v>0</v>
      </c>
      <c r="AG644" s="411">
        <f t="shared" si="1558"/>
        <v>0</v>
      </c>
      <c r="AH644" s="411">
        <f t="shared" si="1558"/>
        <v>0</v>
      </c>
      <c r="AI644" s="411">
        <f t="shared" si="1558"/>
        <v>0</v>
      </c>
      <c r="AJ644" s="411">
        <f t="shared" si="1558"/>
        <v>0</v>
      </c>
      <c r="AK644" s="411">
        <f t="shared" si="1558"/>
        <v>0</v>
      </c>
      <c r="AL644" s="411">
        <f t="shared" si="1558"/>
        <v>0</v>
      </c>
      <c r="AM644" s="306"/>
    </row>
    <row r="645" spans="1:39" ht="15.5" outlineLevel="1">
      <c r="A645" s="528"/>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t="15.5" outlineLevel="1">
      <c r="A646" s="528">
        <v>19</v>
      </c>
      <c r="B646" s="428" t="s">
        <v>111</v>
      </c>
      <c r="C646" s="291" t="s">
        <v>25</v>
      </c>
      <c r="D646" s="295" t="s">
        <v>718</v>
      </c>
      <c r="E646" s="295"/>
      <c r="F646" s="295"/>
      <c r="G646" s="295"/>
      <c r="H646" s="295"/>
      <c r="I646" s="295"/>
      <c r="J646" s="295"/>
      <c r="K646" s="295"/>
      <c r="L646" s="295"/>
      <c r="M646" s="295"/>
      <c r="N646" s="295">
        <v>12</v>
      </c>
      <c r="O646" s="295" t="s">
        <v>718</v>
      </c>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5" outlineLevel="1">
      <c r="A647" s="528"/>
      <c r="B647" s="294" t="s">
        <v>310</v>
      </c>
      <c r="C647" s="291" t="s">
        <v>163</v>
      </c>
      <c r="D647" s="295" t="s">
        <v>718</v>
      </c>
      <c r="E647" s="295"/>
      <c r="F647" s="295"/>
      <c r="G647" s="295"/>
      <c r="H647" s="295"/>
      <c r="I647" s="295"/>
      <c r="J647" s="295"/>
      <c r="K647" s="295"/>
      <c r="L647" s="295"/>
      <c r="M647" s="295"/>
      <c r="N647" s="295">
        <f>N646</f>
        <v>12</v>
      </c>
      <c r="O647" s="295" t="s">
        <v>718</v>
      </c>
      <c r="P647" s="295"/>
      <c r="Q647" s="295"/>
      <c r="R647" s="295"/>
      <c r="S647" s="295"/>
      <c r="T647" s="295"/>
      <c r="U647" s="295"/>
      <c r="V647" s="295"/>
      <c r="W647" s="295"/>
      <c r="X647" s="295"/>
      <c r="Y647" s="411">
        <v>0</v>
      </c>
      <c r="Z647" s="411">
        <v>0</v>
      </c>
      <c r="AA647" s="411">
        <v>0</v>
      </c>
      <c r="AB647" s="411">
        <v>0</v>
      </c>
      <c r="AC647" s="411">
        <f t="shared" ref="AC647:AL647" si="1559">AC646</f>
        <v>0</v>
      </c>
      <c r="AD647" s="411">
        <f t="shared" si="1559"/>
        <v>0</v>
      </c>
      <c r="AE647" s="411">
        <f t="shared" si="1559"/>
        <v>0</v>
      </c>
      <c r="AF647" s="411">
        <f t="shared" si="1559"/>
        <v>0</v>
      </c>
      <c r="AG647" s="411">
        <f t="shared" si="1559"/>
        <v>0</v>
      </c>
      <c r="AH647" s="411">
        <f t="shared" si="1559"/>
        <v>0</v>
      </c>
      <c r="AI647" s="411">
        <f t="shared" si="1559"/>
        <v>0</v>
      </c>
      <c r="AJ647" s="411">
        <f t="shared" si="1559"/>
        <v>0</v>
      </c>
      <c r="AK647" s="411">
        <f t="shared" si="1559"/>
        <v>0</v>
      </c>
      <c r="AL647" s="411">
        <f t="shared" si="1559"/>
        <v>0</v>
      </c>
      <c r="AM647" s="297"/>
    </row>
    <row r="648" spans="1:39" ht="15.5" outlineLevel="1">
      <c r="A648" s="528"/>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t="15.5" outlineLevel="1">
      <c r="A649" s="528">
        <v>20</v>
      </c>
      <c r="B649" s="428" t="s">
        <v>110</v>
      </c>
      <c r="C649" s="291" t="s">
        <v>25</v>
      </c>
      <c r="D649" s="295" t="s">
        <v>718</v>
      </c>
      <c r="E649" s="295"/>
      <c r="F649" s="295"/>
      <c r="G649" s="295"/>
      <c r="H649" s="295"/>
      <c r="I649" s="295"/>
      <c r="J649" s="295"/>
      <c r="K649" s="295"/>
      <c r="L649" s="295"/>
      <c r="M649" s="295"/>
      <c r="N649" s="295">
        <v>12</v>
      </c>
      <c r="O649" s="295" t="s">
        <v>718</v>
      </c>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5" outlineLevel="1">
      <c r="A650" s="528"/>
      <c r="B650" s="294" t="s">
        <v>310</v>
      </c>
      <c r="C650" s="291" t="s">
        <v>163</v>
      </c>
      <c r="D650" s="295" t="s">
        <v>718</v>
      </c>
      <c r="E650" s="295"/>
      <c r="F650" s="295"/>
      <c r="G650" s="295"/>
      <c r="H650" s="295"/>
      <c r="I650" s="295"/>
      <c r="J650" s="295"/>
      <c r="K650" s="295"/>
      <c r="L650" s="295"/>
      <c r="M650" s="295"/>
      <c r="N650" s="295">
        <f>N649</f>
        <v>12</v>
      </c>
      <c r="O650" s="295" t="s">
        <v>718</v>
      </c>
      <c r="P650" s="295"/>
      <c r="Q650" s="295"/>
      <c r="R650" s="295"/>
      <c r="S650" s="295"/>
      <c r="T650" s="295"/>
      <c r="U650" s="295"/>
      <c r="V650" s="295"/>
      <c r="W650" s="295"/>
      <c r="X650" s="295"/>
      <c r="Y650" s="411">
        <v>0</v>
      </c>
      <c r="Z650" s="411">
        <v>0</v>
      </c>
      <c r="AA650" s="411">
        <v>0</v>
      </c>
      <c r="AB650" s="411">
        <v>0</v>
      </c>
      <c r="AC650" s="411">
        <f t="shared" ref="AC650:AL650" si="1560">AC649</f>
        <v>0</v>
      </c>
      <c r="AD650" s="411">
        <f t="shared" si="1560"/>
        <v>0</v>
      </c>
      <c r="AE650" s="411">
        <f t="shared" si="1560"/>
        <v>0</v>
      </c>
      <c r="AF650" s="411">
        <f t="shared" si="1560"/>
        <v>0</v>
      </c>
      <c r="AG650" s="411">
        <f t="shared" si="1560"/>
        <v>0</v>
      </c>
      <c r="AH650" s="411">
        <f t="shared" si="1560"/>
        <v>0</v>
      </c>
      <c r="AI650" s="411">
        <f t="shared" si="1560"/>
        <v>0</v>
      </c>
      <c r="AJ650" s="411">
        <f t="shared" si="1560"/>
        <v>0</v>
      </c>
      <c r="AK650" s="411">
        <f t="shared" si="1560"/>
        <v>0</v>
      </c>
      <c r="AL650" s="411">
        <f t="shared" si="1560"/>
        <v>0</v>
      </c>
      <c r="AM650" s="306"/>
    </row>
    <row r="651" spans="1:39" ht="15.5" outlineLevel="1">
      <c r="A651" s="528"/>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5" outlineLevel="1">
      <c r="A652" s="528"/>
      <c r="B652" s="514" t="s">
        <v>502</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5" outlineLevel="1">
      <c r="A653" s="528"/>
      <c r="B653" s="500" t="s">
        <v>498</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t="15.5" outlineLevel="1">
      <c r="A654" s="528">
        <v>21</v>
      </c>
      <c r="B654" s="428" t="s">
        <v>113</v>
      </c>
      <c r="C654" s="291" t="s">
        <v>25</v>
      </c>
      <c r="D654" s="295" t="s">
        <v>718</v>
      </c>
      <c r="E654" s="295"/>
      <c r="F654" s="295"/>
      <c r="G654" s="295"/>
      <c r="H654" s="295"/>
      <c r="I654" s="295"/>
      <c r="J654" s="295"/>
      <c r="K654" s="295"/>
      <c r="L654" s="295"/>
      <c r="M654" s="295"/>
      <c r="N654" s="291"/>
      <c r="O654" s="295" t="s">
        <v>718</v>
      </c>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t="15.5" outlineLevel="1">
      <c r="A655" s="528"/>
      <c r="B655" s="294" t="s">
        <v>310</v>
      </c>
      <c r="C655" s="291" t="s">
        <v>163</v>
      </c>
      <c r="D655" s="295" t="s">
        <v>718</v>
      </c>
      <c r="E655" s="295"/>
      <c r="F655" s="295"/>
      <c r="G655" s="295"/>
      <c r="H655" s="295"/>
      <c r="I655" s="295"/>
      <c r="J655" s="295"/>
      <c r="K655" s="295"/>
      <c r="L655" s="295"/>
      <c r="M655" s="295"/>
      <c r="N655" s="291"/>
      <c r="O655" s="295" t="s">
        <v>718</v>
      </c>
      <c r="P655" s="295"/>
      <c r="Q655" s="295"/>
      <c r="R655" s="295"/>
      <c r="S655" s="295"/>
      <c r="T655" s="295"/>
      <c r="U655" s="295"/>
      <c r="V655" s="295"/>
      <c r="W655" s="295"/>
      <c r="X655" s="295"/>
      <c r="Y655" s="411">
        <f t="shared" ref="Y655:AF655" si="1561">Y654</f>
        <v>0</v>
      </c>
      <c r="Z655" s="411">
        <f t="shared" si="1561"/>
        <v>0</v>
      </c>
      <c r="AA655" s="411">
        <f t="shared" si="1561"/>
        <v>0</v>
      </c>
      <c r="AB655" s="411">
        <f t="shared" si="1561"/>
        <v>0</v>
      </c>
      <c r="AC655" s="411">
        <f t="shared" si="1561"/>
        <v>0</v>
      </c>
      <c r="AD655" s="411">
        <f t="shared" si="1561"/>
        <v>0</v>
      </c>
      <c r="AE655" s="411">
        <f t="shared" si="1561"/>
        <v>0</v>
      </c>
      <c r="AF655" s="411">
        <f t="shared" si="1561"/>
        <v>0</v>
      </c>
      <c r="AG655" s="411">
        <f t="shared" ref="AG655" si="1562">AG654</f>
        <v>0</v>
      </c>
      <c r="AH655" s="411">
        <f t="shared" ref="AH655" si="1563">AH654</f>
        <v>0</v>
      </c>
      <c r="AI655" s="411">
        <f t="shared" ref="AI655" si="1564">AI654</f>
        <v>0</v>
      </c>
      <c r="AJ655" s="411">
        <f t="shared" ref="AJ655" si="1565">AJ654</f>
        <v>0</v>
      </c>
      <c r="AK655" s="411">
        <f t="shared" ref="AK655" si="1566">AK654</f>
        <v>0</v>
      </c>
      <c r="AL655" s="411">
        <f t="shared" ref="AL655" si="1567">AL654</f>
        <v>0</v>
      </c>
      <c r="AM655" s="306"/>
    </row>
    <row r="656" spans="1:39" ht="15.5" outlineLevel="1">
      <c r="A656" s="528"/>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1" outlineLevel="1">
      <c r="A657" s="528">
        <v>22</v>
      </c>
      <c r="B657" s="428" t="s">
        <v>114</v>
      </c>
      <c r="C657" s="291" t="s">
        <v>25</v>
      </c>
      <c r="D657" s="295" t="s">
        <v>718</v>
      </c>
      <c r="E657" s="295"/>
      <c r="F657" s="295"/>
      <c r="G657" s="295"/>
      <c r="H657" s="295"/>
      <c r="I657" s="295"/>
      <c r="J657" s="295"/>
      <c r="K657" s="295"/>
      <c r="L657" s="295"/>
      <c r="M657" s="295"/>
      <c r="N657" s="291"/>
      <c r="O657" s="295" t="s">
        <v>718</v>
      </c>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t="15.5" outlineLevel="1">
      <c r="A658" s="528"/>
      <c r="B658" s="294" t="s">
        <v>310</v>
      </c>
      <c r="C658" s="291" t="s">
        <v>163</v>
      </c>
      <c r="D658" s="295" t="s">
        <v>718</v>
      </c>
      <c r="E658" s="295"/>
      <c r="F658" s="295"/>
      <c r="G658" s="295"/>
      <c r="H658" s="295"/>
      <c r="I658" s="295"/>
      <c r="J658" s="295"/>
      <c r="K658" s="295"/>
      <c r="L658" s="295"/>
      <c r="M658" s="295"/>
      <c r="N658" s="291"/>
      <c r="O658" s="295" t="s">
        <v>718</v>
      </c>
      <c r="P658" s="295"/>
      <c r="Q658" s="295"/>
      <c r="R658" s="295"/>
      <c r="S658" s="295"/>
      <c r="T658" s="295"/>
      <c r="U658" s="295"/>
      <c r="V658" s="295"/>
      <c r="W658" s="295"/>
      <c r="X658" s="295"/>
      <c r="Y658" s="411">
        <f t="shared" ref="Y658:AF658" si="1568">Y657</f>
        <v>0</v>
      </c>
      <c r="Z658" s="411">
        <f t="shared" si="1568"/>
        <v>0</v>
      </c>
      <c r="AA658" s="411">
        <f t="shared" si="1568"/>
        <v>0</v>
      </c>
      <c r="AB658" s="411">
        <f t="shared" si="1568"/>
        <v>0</v>
      </c>
      <c r="AC658" s="411">
        <f t="shared" si="1568"/>
        <v>0</v>
      </c>
      <c r="AD658" s="411">
        <f t="shared" si="1568"/>
        <v>0</v>
      </c>
      <c r="AE658" s="411">
        <f t="shared" si="1568"/>
        <v>0</v>
      </c>
      <c r="AF658" s="411">
        <f t="shared" si="1568"/>
        <v>0</v>
      </c>
      <c r="AG658" s="411">
        <f t="shared" ref="AG658" si="1569">AG657</f>
        <v>0</v>
      </c>
      <c r="AH658" s="411">
        <f t="shared" ref="AH658" si="1570">AH657</f>
        <v>0</v>
      </c>
      <c r="AI658" s="411">
        <f t="shared" ref="AI658" si="1571">AI657</f>
        <v>0</v>
      </c>
      <c r="AJ658" s="411">
        <f t="shared" ref="AJ658" si="1572">AJ657</f>
        <v>0</v>
      </c>
      <c r="AK658" s="411">
        <f t="shared" ref="AK658" si="1573">AK657</f>
        <v>0</v>
      </c>
      <c r="AL658" s="411">
        <f t="shared" ref="AL658" si="1574">AL657</f>
        <v>0</v>
      </c>
      <c r="AM658" s="306"/>
    </row>
    <row r="659" spans="1:39" ht="15.5" outlineLevel="1">
      <c r="A659" s="528"/>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1" outlineLevel="1">
      <c r="A660" s="528">
        <v>23</v>
      </c>
      <c r="B660" s="428" t="s">
        <v>115</v>
      </c>
      <c r="C660" s="291" t="s">
        <v>25</v>
      </c>
      <c r="D660" s="295" t="s">
        <v>718</v>
      </c>
      <c r="E660" s="295"/>
      <c r="F660" s="295"/>
      <c r="G660" s="295"/>
      <c r="H660" s="295"/>
      <c r="I660" s="295"/>
      <c r="J660" s="295"/>
      <c r="K660" s="295"/>
      <c r="L660" s="295"/>
      <c r="M660" s="295"/>
      <c r="N660" s="291"/>
      <c r="O660" s="295" t="s">
        <v>718</v>
      </c>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t="15.5" outlineLevel="1">
      <c r="A661" s="528"/>
      <c r="B661" s="294" t="s">
        <v>310</v>
      </c>
      <c r="C661" s="291" t="s">
        <v>163</v>
      </c>
      <c r="D661" s="295" t="s">
        <v>718</v>
      </c>
      <c r="E661" s="295"/>
      <c r="F661" s="295"/>
      <c r="G661" s="295"/>
      <c r="H661" s="295"/>
      <c r="I661" s="295"/>
      <c r="J661" s="295"/>
      <c r="K661" s="295"/>
      <c r="L661" s="295"/>
      <c r="M661" s="295"/>
      <c r="N661" s="291"/>
      <c r="O661" s="295" t="s">
        <v>718</v>
      </c>
      <c r="P661" s="295"/>
      <c r="Q661" s="295"/>
      <c r="R661" s="295"/>
      <c r="S661" s="295"/>
      <c r="T661" s="295"/>
      <c r="U661" s="295"/>
      <c r="V661" s="295"/>
      <c r="W661" s="295"/>
      <c r="X661" s="295"/>
      <c r="Y661" s="411">
        <f t="shared" ref="Y661:AF661" si="1575">Y660</f>
        <v>0</v>
      </c>
      <c r="Z661" s="411">
        <f t="shared" si="1575"/>
        <v>0</v>
      </c>
      <c r="AA661" s="411">
        <f t="shared" si="1575"/>
        <v>0</v>
      </c>
      <c r="AB661" s="411">
        <f t="shared" si="1575"/>
        <v>0</v>
      </c>
      <c r="AC661" s="411">
        <f t="shared" si="1575"/>
        <v>0</v>
      </c>
      <c r="AD661" s="411">
        <f t="shared" si="1575"/>
        <v>0</v>
      </c>
      <c r="AE661" s="411">
        <f t="shared" si="1575"/>
        <v>0</v>
      </c>
      <c r="AF661" s="411">
        <f t="shared" si="1575"/>
        <v>0</v>
      </c>
      <c r="AG661" s="411">
        <f t="shared" ref="AG661" si="1576">AG660</f>
        <v>0</v>
      </c>
      <c r="AH661" s="411">
        <f t="shared" ref="AH661" si="1577">AH660</f>
        <v>0</v>
      </c>
      <c r="AI661" s="411">
        <f t="shared" ref="AI661" si="1578">AI660</f>
        <v>0</v>
      </c>
      <c r="AJ661" s="411">
        <f t="shared" ref="AJ661" si="1579">AJ660</f>
        <v>0</v>
      </c>
      <c r="AK661" s="411">
        <f t="shared" ref="AK661" si="1580">AK660</f>
        <v>0</v>
      </c>
      <c r="AL661" s="411">
        <f t="shared" ref="AL661" si="1581">AL660</f>
        <v>0</v>
      </c>
      <c r="AM661" s="306"/>
    </row>
    <row r="662" spans="1:39" ht="15.5" outlineLevel="1">
      <c r="A662" s="528"/>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5" outlineLevel="1">
      <c r="A663" s="528">
        <v>24</v>
      </c>
      <c r="B663" s="428" t="s">
        <v>116</v>
      </c>
      <c r="C663" s="291" t="s">
        <v>25</v>
      </c>
      <c r="D663" s="295" t="s">
        <v>718</v>
      </c>
      <c r="E663" s="295"/>
      <c r="F663" s="295"/>
      <c r="G663" s="295"/>
      <c r="H663" s="295"/>
      <c r="I663" s="295"/>
      <c r="J663" s="295"/>
      <c r="K663" s="295"/>
      <c r="L663" s="295"/>
      <c r="M663" s="295"/>
      <c r="N663" s="291"/>
      <c r="O663" s="295" t="s">
        <v>718</v>
      </c>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t="15.5" outlineLevel="1">
      <c r="A664" s="528"/>
      <c r="B664" s="294" t="s">
        <v>310</v>
      </c>
      <c r="C664" s="291" t="s">
        <v>163</v>
      </c>
      <c r="D664" s="295" t="s">
        <v>718</v>
      </c>
      <c r="E664" s="295"/>
      <c r="F664" s="295"/>
      <c r="G664" s="295"/>
      <c r="H664" s="295"/>
      <c r="I664" s="295"/>
      <c r="J664" s="295"/>
      <c r="K664" s="295"/>
      <c r="L664" s="295"/>
      <c r="M664" s="295"/>
      <c r="N664" s="291"/>
      <c r="O664" s="295" t="s">
        <v>718</v>
      </c>
      <c r="P664" s="295"/>
      <c r="Q664" s="295"/>
      <c r="R664" s="295"/>
      <c r="S664" s="295"/>
      <c r="T664" s="295"/>
      <c r="U664" s="295"/>
      <c r="V664" s="295"/>
      <c r="W664" s="295"/>
      <c r="X664" s="295"/>
      <c r="Y664" s="411">
        <f t="shared" ref="Y664:AF664" si="1582">Y663</f>
        <v>0</v>
      </c>
      <c r="Z664" s="411">
        <f t="shared" si="1582"/>
        <v>0</v>
      </c>
      <c r="AA664" s="411">
        <f t="shared" si="1582"/>
        <v>0</v>
      </c>
      <c r="AB664" s="411">
        <f t="shared" si="1582"/>
        <v>0</v>
      </c>
      <c r="AC664" s="411">
        <f t="shared" si="1582"/>
        <v>0</v>
      </c>
      <c r="AD664" s="411">
        <f t="shared" si="1582"/>
        <v>0</v>
      </c>
      <c r="AE664" s="411">
        <f t="shared" si="1582"/>
        <v>0</v>
      </c>
      <c r="AF664" s="411">
        <f t="shared" si="1582"/>
        <v>0</v>
      </c>
      <c r="AG664" s="411">
        <f t="shared" ref="AG664" si="1583">AG663</f>
        <v>0</v>
      </c>
      <c r="AH664" s="411">
        <f t="shared" ref="AH664" si="1584">AH663</f>
        <v>0</v>
      </c>
      <c r="AI664" s="411">
        <f t="shared" ref="AI664" si="1585">AI663</f>
        <v>0</v>
      </c>
      <c r="AJ664" s="411">
        <f t="shared" ref="AJ664" si="1586">AJ663</f>
        <v>0</v>
      </c>
      <c r="AK664" s="411">
        <f t="shared" ref="AK664" si="1587">AK663</f>
        <v>0</v>
      </c>
      <c r="AL664" s="411">
        <f t="shared" ref="AL664" si="1588">AL663</f>
        <v>0</v>
      </c>
      <c r="AM664" s="306"/>
    </row>
    <row r="665" spans="1:39" ht="15.5" outlineLevel="1">
      <c r="A665" s="528"/>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5" outlineLevel="1">
      <c r="A666" s="528"/>
      <c r="B666" s="288" t="s">
        <v>499</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t="15.5" outlineLevel="1">
      <c r="A667" s="528">
        <v>25</v>
      </c>
      <c r="B667" s="428" t="s">
        <v>117</v>
      </c>
      <c r="C667" s="291" t="s">
        <v>25</v>
      </c>
      <c r="D667" s="295" t="s">
        <v>718</v>
      </c>
      <c r="E667" s="295"/>
      <c r="F667" s="295"/>
      <c r="G667" s="295"/>
      <c r="H667" s="295"/>
      <c r="I667" s="295"/>
      <c r="J667" s="295"/>
      <c r="K667" s="295"/>
      <c r="L667" s="295"/>
      <c r="M667" s="295"/>
      <c r="N667" s="295">
        <v>12</v>
      </c>
      <c r="O667" s="295" t="s">
        <v>718</v>
      </c>
      <c r="P667" s="295"/>
      <c r="Q667" s="295"/>
      <c r="R667" s="295"/>
      <c r="S667" s="295"/>
      <c r="T667" s="295"/>
      <c r="U667" s="295"/>
      <c r="V667" s="295"/>
      <c r="W667" s="295"/>
      <c r="X667" s="295"/>
      <c r="Y667" s="410"/>
      <c r="Z667" s="410"/>
      <c r="AA667" s="410"/>
      <c r="AB667" s="410"/>
      <c r="AC667" s="410"/>
      <c r="AD667" s="410"/>
      <c r="AE667" s="410"/>
      <c r="AF667" s="410"/>
      <c r="AG667" s="415"/>
      <c r="AH667" s="415"/>
      <c r="AI667" s="415"/>
      <c r="AJ667" s="415"/>
      <c r="AK667" s="415"/>
      <c r="AL667" s="415"/>
      <c r="AM667" s="296">
        <f>SUM(Y667:AL667)</f>
        <v>0</v>
      </c>
    </row>
    <row r="668" spans="1:39" ht="15.5" outlineLevel="1">
      <c r="A668" s="528"/>
      <c r="B668" s="294" t="s">
        <v>310</v>
      </c>
      <c r="C668" s="291" t="s">
        <v>163</v>
      </c>
      <c r="D668" s="295" t="s">
        <v>718</v>
      </c>
      <c r="E668" s="295"/>
      <c r="F668" s="295"/>
      <c r="G668" s="295"/>
      <c r="H668" s="295"/>
      <c r="I668" s="295"/>
      <c r="J668" s="295"/>
      <c r="K668" s="295"/>
      <c r="L668" s="295"/>
      <c r="M668" s="295"/>
      <c r="N668" s="295">
        <f>N667</f>
        <v>12</v>
      </c>
      <c r="O668" s="295" t="s">
        <v>718</v>
      </c>
      <c r="P668" s="295"/>
      <c r="Q668" s="295"/>
      <c r="R668" s="295"/>
      <c r="S668" s="295"/>
      <c r="T668" s="295"/>
      <c r="U668" s="295"/>
      <c r="V668" s="295"/>
      <c r="W668" s="295"/>
      <c r="X668" s="295"/>
      <c r="Y668" s="411">
        <f t="shared" ref="Y668:AF668" si="1589">Y667</f>
        <v>0</v>
      </c>
      <c r="Z668" s="411">
        <f t="shared" si="1589"/>
        <v>0</v>
      </c>
      <c r="AA668" s="411">
        <f t="shared" si="1589"/>
        <v>0</v>
      </c>
      <c r="AB668" s="411">
        <f t="shared" si="1589"/>
        <v>0</v>
      </c>
      <c r="AC668" s="411">
        <f t="shared" si="1589"/>
        <v>0</v>
      </c>
      <c r="AD668" s="411">
        <f t="shared" si="1589"/>
        <v>0</v>
      </c>
      <c r="AE668" s="411">
        <f t="shared" si="1589"/>
        <v>0</v>
      </c>
      <c r="AF668" s="411">
        <f t="shared" si="1589"/>
        <v>0</v>
      </c>
      <c r="AG668" s="411">
        <f t="shared" ref="AG668" si="1590">AG667</f>
        <v>0</v>
      </c>
      <c r="AH668" s="411">
        <f t="shared" ref="AH668" si="1591">AH667</f>
        <v>0</v>
      </c>
      <c r="AI668" s="411">
        <f t="shared" ref="AI668" si="1592">AI667</f>
        <v>0</v>
      </c>
      <c r="AJ668" s="411">
        <f t="shared" ref="AJ668" si="1593">AJ667</f>
        <v>0</v>
      </c>
      <c r="AK668" s="411">
        <f t="shared" ref="AK668" si="1594">AK667</f>
        <v>0</v>
      </c>
      <c r="AL668" s="411">
        <f t="shared" ref="AL668" si="1595">AL667</f>
        <v>0</v>
      </c>
      <c r="AM668" s="306"/>
    </row>
    <row r="669" spans="1:39" ht="15.5" outlineLevel="1">
      <c r="A669" s="528"/>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5" outlineLevel="1">
      <c r="A670" s="528">
        <v>26</v>
      </c>
      <c r="B670" s="428" t="s">
        <v>118</v>
      </c>
      <c r="C670" s="291" t="s">
        <v>25</v>
      </c>
      <c r="D670" s="295">
        <v>1924314</v>
      </c>
      <c r="E670" s="295"/>
      <c r="F670" s="295"/>
      <c r="G670" s="295"/>
      <c r="H670" s="295"/>
      <c r="I670" s="295"/>
      <c r="J670" s="295"/>
      <c r="K670" s="295"/>
      <c r="L670" s="295"/>
      <c r="M670" s="295"/>
      <c r="N670" s="295">
        <v>12</v>
      </c>
      <c r="O670" s="295">
        <v>224.08330882028753</v>
      </c>
      <c r="P670" s="295"/>
      <c r="Q670" s="295"/>
      <c r="R670" s="295"/>
      <c r="S670" s="295"/>
      <c r="T670" s="295"/>
      <c r="U670" s="295"/>
      <c r="V670" s="295"/>
      <c r="W670" s="295"/>
      <c r="X670" s="295"/>
      <c r="Y670" s="426"/>
      <c r="Z670" s="410">
        <v>0.3</v>
      </c>
      <c r="AA670" s="410">
        <v>0.65</v>
      </c>
      <c r="AB670" s="410">
        <v>0.05</v>
      </c>
      <c r="AC670" s="410"/>
      <c r="AD670" s="410"/>
      <c r="AE670" s="410"/>
      <c r="AF670" s="415"/>
      <c r="AG670" s="415"/>
      <c r="AH670" s="415"/>
      <c r="AI670" s="415"/>
      <c r="AJ670" s="415"/>
      <c r="AK670" s="415"/>
      <c r="AL670" s="415"/>
      <c r="AM670" s="296">
        <f>SUM(Y670:AL670)</f>
        <v>1</v>
      </c>
    </row>
    <row r="671" spans="1:39" ht="15.5" outlineLevel="1">
      <c r="A671" s="528"/>
      <c r="B671" s="294" t="s">
        <v>310</v>
      </c>
      <c r="C671" s="291" t="s">
        <v>163</v>
      </c>
      <c r="D671" s="295" t="s">
        <v>718</v>
      </c>
      <c r="E671" s="295"/>
      <c r="F671" s="295"/>
      <c r="G671" s="295"/>
      <c r="H671" s="295"/>
      <c r="I671" s="295"/>
      <c r="J671" s="295"/>
      <c r="K671" s="295"/>
      <c r="L671" s="295"/>
      <c r="M671" s="295"/>
      <c r="N671" s="295">
        <f>N670</f>
        <v>12</v>
      </c>
      <c r="O671" s="295" t="s">
        <v>718</v>
      </c>
      <c r="P671" s="295"/>
      <c r="Q671" s="295"/>
      <c r="R671" s="295"/>
      <c r="S671" s="295"/>
      <c r="T671" s="295"/>
      <c r="U671" s="295"/>
      <c r="V671" s="295"/>
      <c r="W671" s="295"/>
      <c r="X671" s="295"/>
      <c r="Y671" s="411">
        <v>0</v>
      </c>
      <c r="Z671" s="411">
        <v>0.3</v>
      </c>
      <c r="AA671" s="411">
        <v>0.65</v>
      </c>
      <c r="AB671" s="411">
        <v>0.05</v>
      </c>
      <c r="AC671" s="411">
        <f t="shared" ref="AC671" si="1596">AC670</f>
        <v>0</v>
      </c>
      <c r="AD671" s="411">
        <f t="shared" ref="AD671" si="1597">AD670</f>
        <v>0</v>
      </c>
      <c r="AE671" s="411">
        <f t="shared" ref="AE671" si="1598">AE670</f>
        <v>0</v>
      </c>
      <c r="AF671" s="411">
        <f t="shared" ref="AF671" si="1599">AF670</f>
        <v>0</v>
      </c>
      <c r="AG671" s="411">
        <f t="shared" ref="AG671" si="1600">AG670</f>
        <v>0</v>
      </c>
      <c r="AH671" s="411">
        <f t="shared" ref="AH671" si="1601">AH670</f>
        <v>0</v>
      </c>
      <c r="AI671" s="411">
        <f t="shared" ref="AI671" si="1602">AI670</f>
        <v>0</v>
      </c>
      <c r="AJ671" s="411">
        <f t="shared" ref="AJ671" si="1603">AJ670</f>
        <v>0</v>
      </c>
      <c r="AK671" s="411">
        <f t="shared" ref="AK671" si="1604">AK670</f>
        <v>0</v>
      </c>
      <c r="AL671" s="411">
        <f t="shared" ref="AL671" si="1605">AL670</f>
        <v>0</v>
      </c>
      <c r="AM671" s="306"/>
    </row>
    <row r="672" spans="1:39" ht="15.5" outlineLevel="1">
      <c r="A672" s="528"/>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1" outlineLevel="1">
      <c r="A673" s="528">
        <v>27</v>
      </c>
      <c r="B673" s="428" t="s">
        <v>119</v>
      </c>
      <c r="C673" s="291" t="s">
        <v>25</v>
      </c>
      <c r="D673" s="295" t="s">
        <v>718</v>
      </c>
      <c r="E673" s="295"/>
      <c r="F673" s="295"/>
      <c r="G673" s="295"/>
      <c r="H673" s="295"/>
      <c r="I673" s="295"/>
      <c r="J673" s="295"/>
      <c r="K673" s="295"/>
      <c r="L673" s="295"/>
      <c r="M673" s="295"/>
      <c r="N673" s="295">
        <v>12</v>
      </c>
      <c r="O673" s="295" t="s">
        <v>718</v>
      </c>
      <c r="P673" s="295"/>
      <c r="Q673" s="295"/>
      <c r="R673" s="295"/>
      <c r="S673" s="295"/>
      <c r="T673" s="295"/>
      <c r="U673" s="295"/>
      <c r="V673" s="295"/>
      <c r="W673" s="295"/>
      <c r="X673" s="295"/>
      <c r="Y673" s="410"/>
      <c r="Z673" s="410"/>
      <c r="AA673" s="410"/>
      <c r="AB673" s="410"/>
      <c r="AC673" s="410"/>
      <c r="AD673" s="410"/>
      <c r="AE673" s="410"/>
      <c r="AF673" s="410"/>
      <c r="AG673" s="415"/>
      <c r="AH673" s="415"/>
      <c r="AI673" s="415"/>
      <c r="AJ673" s="415"/>
      <c r="AK673" s="415"/>
      <c r="AL673" s="415"/>
      <c r="AM673" s="296">
        <f>SUM(Y673:AL673)</f>
        <v>0</v>
      </c>
    </row>
    <row r="674" spans="1:39" ht="15.5" outlineLevel="1">
      <c r="A674" s="528"/>
      <c r="B674" s="294" t="s">
        <v>310</v>
      </c>
      <c r="C674" s="291" t="s">
        <v>163</v>
      </c>
      <c r="D674" s="295" t="s">
        <v>718</v>
      </c>
      <c r="E674" s="295"/>
      <c r="F674" s="295"/>
      <c r="G674" s="295"/>
      <c r="H674" s="295"/>
      <c r="I674" s="295"/>
      <c r="J674" s="295"/>
      <c r="K674" s="295"/>
      <c r="L674" s="295"/>
      <c r="M674" s="295"/>
      <c r="N674" s="295">
        <f>N673</f>
        <v>12</v>
      </c>
      <c r="O674" s="295" t="s">
        <v>718</v>
      </c>
      <c r="P674" s="295"/>
      <c r="Q674" s="295"/>
      <c r="R674" s="295"/>
      <c r="S674" s="295"/>
      <c r="T674" s="295"/>
      <c r="U674" s="295"/>
      <c r="V674" s="295"/>
      <c r="W674" s="295"/>
      <c r="X674" s="295"/>
      <c r="Y674" s="411">
        <f t="shared" ref="Y674:AF674" si="1606">Y673</f>
        <v>0</v>
      </c>
      <c r="Z674" s="411">
        <f t="shared" si="1606"/>
        <v>0</v>
      </c>
      <c r="AA674" s="411">
        <f t="shared" si="1606"/>
        <v>0</v>
      </c>
      <c r="AB674" s="411">
        <f t="shared" si="1606"/>
        <v>0</v>
      </c>
      <c r="AC674" s="411">
        <f t="shared" si="1606"/>
        <v>0</v>
      </c>
      <c r="AD674" s="411">
        <f t="shared" si="1606"/>
        <v>0</v>
      </c>
      <c r="AE674" s="411">
        <f t="shared" si="1606"/>
        <v>0</v>
      </c>
      <c r="AF674" s="411">
        <f t="shared" si="1606"/>
        <v>0</v>
      </c>
      <c r="AG674" s="411">
        <f t="shared" ref="AG674" si="1607">AG673</f>
        <v>0</v>
      </c>
      <c r="AH674" s="411">
        <f t="shared" ref="AH674" si="1608">AH673</f>
        <v>0</v>
      </c>
      <c r="AI674" s="411">
        <f t="shared" ref="AI674" si="1609">AI673</f>
        <v>0</v>
      </c>
      <c r="AJ674" s="411">
        <f t="shared" ref="AJ674" si="1610">AJ673</f>
        <v>0</v>
      </c>
      <c r="AK674" s="411">
        <f t="shared" ref="AK674" si="1611">AK673</f>
        <v>0</v>
      </c>
      <c r="AL674" s="411">
        <f t="shared" ref="AL674" si="1612">AL673</f>
        <v>0</v>
      </c>
      <c r="AM674" s="306"/>
    </row>
    <row r="675" spans="1:39" ht="15.5" outlineLevel="1">
      <c r="A675" s="528"/>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1" outlineLevel="1">
      <c r="A676" s="528">
        <v>28</v>
      </c>
      <c r="B676" s="428" t="s">
        <v>120</v>
      </c>
      <c r="C676" s="291" t="s">
        <v>25</v>
      </c>
      <c r="D676" s="295" t="s">
        <v>718</v>
      </c>
      <c r="E676" s="295"/>
      <c r="F676" s="295"/>
      <c r="G676" s="295"/>
      <c r="H676" s="295"/>
      <c r="I676" s="295"/>
      <c r="J676" s="295"/>
      <c r="K676" s="295"/>
      <c r="L676" s="295"/>
      <c r="M676" s="295"/>
      <c r="N676" s="295">
        <v>12</v>
      </c>
      <c r="O676" s="295" t="s">
        <v>718</v>
      </c>
      <c r="P676" s="295"/>
      <c r="Q676" s="295"/>
      <c r="R676" s="295"/>
      <c r="S676" s="295"/>
      <c r="T676" s="295"/>
      <c r="U676" s="295"/>
      <c r="V676" s="295"/>
      <c r="W676" s="295"/>
      <c r="X676" s="295"/>
      <c r="Y676" s="410"/>
      <c r="Z676" s="410"/>
      <c r="AA676" s="410"/>
      <c r="AB676" s="410"/>
      <c r="AC676" s="410"/>
      <c r="AD676" s="410"/>
      <c r="AE676" s="410"/>
      <c r="AF676" s="410"/>
      <c r="AG676" s="415"/>
      <c r="AH676" s="415"/>
      <c r="AI676" s="415"/>
      <c r="AJ676" s="415"/>
      <c r="AK676" s="415"/>
      <c r="AL676" s="415"/>
      <c r="AM676" s="296">
        <f>SUM(Y676:AL676)</f>
        <v>0</v>
      </c>
    </row>
    <row r="677" spans="1:39" ht="15.5" outlineLevel="1">
      <c r="A677" s="528"/>
      <c r="B677" s="294" t="s">
        <v>310</v>
      </c>
      <c r="C677" s="291" t="s">
        <v>163</v>
      </c>
      <c r="D677" s="295" t="s">
        <v>718</v>
      </c>
      <c r="E677" s="295"/>
      <c r="F677" s="295"/>
      <c r="G677" s="295"/>
      <c r="H677" s="295"/>
      <c r="I677" s="295"/>
      <c r="J677" s="295"/>
      <c r="K677" s="295"/>
      <c r="L677" s="295"/>
      <c r="M677" s="295"/>
      <c r="N677" s="295">
        <f>N676</f>
        <v>12</v>
      </c>
      <c r="O677" s="295" t="s">
        <v>718</v>
      </c>
      <c r="P677" s="295"/>
      <c r="Q677" s="295"/>
      <c r="R677" s="295"/>
      <c r="S677" s="295"/>
      <c r="T677" s="295"/>
      <c r="U677" s="295"/>
      <c r="V677" s="295"/>
      <c r="W677" s="295"/>
      <c r="X677" s="295"/>
      <c r="Y677" s="411">
        <f t="shared" ref="Y677:AF677" si="1613">Y676</f>
        <v>0</v>
      </c>
      <c r="Z677" s="411">
        <f t="shared" si="1613"/>
        <v>0</v>
      </c>
      <c r="AA677" s="411">
        <f t="shared" si="1613"/>
        <v>0</v>
      </c>
      <c r="AB677" s="411">
        <f t="shared" si="1613"/>
        <v>0</v>
      </c>
      <c r="AC677" s="411">
        <f t="shared" si="1613"/>
        <v>0</v>
      </c>
      <c r="AD677" s="411">
        <f t="shared" si="1613"/>
        <v>0</v>
      </c>
      <c r="AE677" s="411">
        <f t="shared" si="1613"/>
        <v>0</v>
      </c>
      <c r="AF677" s="411">
        <f t="shared" si="1613"/>
        <v>0</v>
      </c>
      <c r="AG677" s="411">
        <f t="shared" ref="AG677" si="1614">AG676</f>
        <v>0</v>
      </c>
      <c r="AH677" s="411">
        <f t="shared" ref="AH677" si="1615">AH676</f>
        <v>0</v>
      </c>
      <c r="AI677" s="411">
        <f t="shared" ref="AI677" si="1616">AI676</f>
        <v>0</v>
      </c>
      <c r="AJ677" s="411">
        <f t="shared" ref="AJ677" si="1617">AJ676</f>
        <v>0</v>
      </c>
      <c r="AK677" s="411">
        <f t="shared" ref="AK677" si="1618">AK676</f>
        <v>0</v>
      </c>
      <c r="AL677" s="411">
        <f t="shared" ref="AL677" si="1619">AL676</f>
        <v>0</v>
      </c>
      <c r="AM677" s="306"/>
    </row>
    <row r="678" spans="1:39" ht="15.5" outlineLevel="1">
      <c r="A678" s="528"/>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1" outlineLevel="1">
      <c r="A679" s="528">
        <v>29</v>
      </c>
      <c r="B679" s="428" t="s">
        <v>121</v>
      </c>
      <c r="C679" s="291" t="s">
        <v>25</v>
      </c>
      <c r="D679" s="295" t="s">
        <v>718</v>
      </c>
      <c r="E679" s="295"/>
      <c r="F679" s="295"/>
      <c r="G679" s="295"/>
      <c r="H679" s="295"/>
      <c r="I679" s="295"/>
      <c r="J679" s="295"/>
      <c r="K679" s="295"/>
      <c r="L679" s="295"/>
      <c r="M679" s="295"/>
      <c r="N679" s="295">
        <v>3</v>
      </c>
      <c r="O679" s="295" t="s">
        <v>718</v>
      </c>
      <c r="P679" s="295"/>
      <c r="Q679" s="295"/>
      <c r="R679" s="295"/>
      <c r="S679" s="295"/>
      <c r="T679" s="295"/>
      <c r="U679" s="295"/>
      <c r="V679" s="295"/>
      <c r="W679" s="295"/>
      <c r="X679" s="295"/>
      <c r="Y679" s="410"/>
      <c r="Z679" s="410"/>
      <c r="AA679" s="410"/>
      <c r="AB679" s="410"/>
      <c r="AC679" s="410"/>
      <c r="AD679" s="410"/>
      <c r="AE679" s="410"/>
      <c r="AF679" s="410"/>
      <c r="AG679" s="415"/>
      <c r="AH679" s="415"/>
      <c r="AI679" s="415"/>
      <c r="AJ679" s="415"/>
      <c r="AK679" s="415"/>
      <c r="AL679" s="415"/>
      <c r="AM679" s="296">
        <f>SUM(Y679:AL679)</f>
        <v>0</v>
      </c>
    </row>
    <row r="680" spans="1:39" ht="15.5" outlineLevel="1">
      <c r="A680" s="528"/>
      <c r="B680" s="294" t="s">
        <v>310</v>
      </c>
      <c r="C680" s="291" t="s">
        <v>163</v>
      </c>
      <c r="D680" s="295" t="s">
        <v>718</v>
      </c>
      <c r="E680" s="295"/>
      <c r="F680" s="295"/>
      <c r="G680" s="295"/>
      <c r="H680" s="295"/>
      <c r="I680" s="295"/>
      <c r="J680" s="295"/>
      <c r="K680" s="295"/>
      <c r="L680" s="295"/>
      <c r="M680" s="295"/>
      <c r="N680" s="295">
        <f>N679</f>
        <v>3</v>
      </c>
      <c r="O680" s="295" t="s">
        <v>718</v>
      </c>
      <c r="P680" s="295"/>
      <c r="Q680" s="295"/>
      <c r="R680" s="295"/>
      <c r="S680" s="295"/>
      <c r="T680" s="295"/>
      <c r="U680" s="295"/>
      <c r="V680" s="295"/>
      <c r="W680" s="295"/>
      <c r="X680" s="295"/>
      <c r="Y680" s="411">
        <f t="shared" ref="Y680:AF680" si="1620">Y679</f>
        <v>0</v>
      </c>
      <c r="Z680" s="411">
        <f t="shared" si="1620"/>
        <v>0</v>
      </c>
      <c r="AA680" s="411">
        <f t="shared" si="1620"/>
        <v>0</v>
      </c>
      <c r="AB680" s="411">
        <f t="shared" si="1620"/>
        <v>0</v>
      </c>
      <c r="AC680" s="411">
        <f t="shared" si="1620"/>
        <v>0</v>
      </c>
      <c r="AD680" s="411">
        <f t="shared" si="1620"/>
        <v>0</v>
      </c>
      <c r="AE680" s="411">
        <f t="shared" si="1620"/>
        <v>0</v>
      </c>
      <c r="AF680" s="411">
        <f t="shared" si="1620"/>
        <v>0</v>
      </c>
      <c r="AG680" s="411">
        <f t="shared" ref="AG680" si="1621">AG679</f>
        <v>0</v>
      </c>
      <c r="AH680" s="411">
        <f t="shared" ref="AH680" si="1622">AH679</f>
        <v>0</v>
      </c>
      <c r="AI680" s="411">
        <f t="shared" ref="AI680" si="1623">AI679</f>
        <v>0</v>
      </c>
      <c r="AJ680" s="411">
        <f t="shared" ref="AJ680" si="1624">AJ679</f>
        <v>0</v>
      </c>
      <c r="AK680" s="411">
        <f t="shared" ref="AK680" si="1625">AK679</f>
        <v>0</v>
      </c>
      <c r="AL680" s="411">
        <f t="shared" ref="AL680" si="1626">AL679</f>
        <v>0</v>
      </c>
      <c r="AM680" s="306"/>
    </row>
    <row r="681" spans="1:39" ht="15.5" outlineLevel="1">
      <c r="A681" s="528"/>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1" outlineLevel="1">
      <c r="A682" s="528">
        <v>30</v>
      </c>
      <c r="B682" s="428" t="s">
        <v>122</v>
      </c>
      <c r="C682" s="291" t="s">
        <v>25</v>
      </c>
      <c r="D682" s="295" t="s">
        <v>718</v>
      </c>
      <c r="E682" s="295"/>
      <c r="F682" s="295"/>
      <c r="G682" s="295"/>
      <c r="H682" s="295"/>
      <c r="I682" s="295"/>
      <c r="J682" s="295"/>
      <c r="K682" s="295"/>
      <c r="L682" s="295"/>
      <c r="M682" s="295"/>
      <c r="N682" s="295">
        <v>12</v>
      </c>
      <c r="O682" s="295" t="s">
        <v>718</v>
      </c>
      <c r="P682" s="295"/>
      <c r="Q682" s="295"/>
      <c r="R682" s="295"/>
      <c r="S682" s="295"/>
      <c r="T682" s="295"/>
      <c r="U682" s="295"/>
      <c r="V682" s="295"/>
      <c r="W682" s="295"/>
      <c r="X682" s="295"/>
      <c r="Y682" s="410"/>
      <c r="Z682" s="410"/>
      <c r="AA682" s="410"/>
      <c r="AB682" s="410"/>
      <c r="AC682" s="410"/>
      <c r="AD682" s="410"/>
      <c r="AE682" s="410"/>
      <c r="AF682" s="410"/>
      <c r="AG682" s="415"/>
      <c r="AH682" s="415"/>
      <c r="AI682" s="415"/>
      <c r="AJ682" s="415"/>
      <c r="AK682" s="415"/>
      <c r="AL682" s="415"/>
      <c r="AM682" s="296">
        <f>SUM(Y682:AL682)</f>
        <v>0</v>
      </c>
    </row>
    <row r="683" spans="1:39" ht="15.5" outlineLevel="1">
      <c r="A683" s="528"/>
      <c r="B683" s="294" t="s">
        <v>310</v>
      </c>
      <c r="C683" s="291" t="s">
        <v>163</v>
      </c>
      <c r="D683" s="295" t="s">
        <v>718</v>
      </c>
      <c r="E683" s="295"/>
      <c r="F683" s="295"/>
      <c r="G683" s="295"/>
      <c r="H683" s="295"/>
      <c r="I683" s="295"/>
      <c r="J683" s="295"/>
      <c r="K683" s="295"/>
      <c r="L683" s="295"/>
      <c r="M683" s="295"/>
      <c r="N683" s="295">
        <f>N682</f>
        <v>12</v>
      </c>
      <c r="O683" s="295" t="s">
        <v>718</v>
      </c>
      <c r="P683" s="295"/>
      <c r="Q683" s="295"/>
      <c r="R683" s="295"/>
      <c r="S683" s="295"/>
      <c r="T683" s="295"/>
      <c r="U683" s="295"/>
      <c r="V683" s="295"/>
      <c r="W683" s="295"/>
      <c r="X683" s="295"/>
      <c r="Y683" s="411">
        <f t="shared" ref="Y683:AF683" si="1627">Y682</f>
        <v>0</v>
      </c>
      <c r="Z683" s="411">
        <f t="shared" si="1627"/>
        <v>0</v>
      </c>
      <c r="AA683" s="411">
        <f t="shared" si="1627"/>
        <v>0</v>
      </c>
      <c r="AB683" s="411">
        <f t="shared" si="1627"/>
        <v>0</v>
      </c>
      <c r="AC683" s="411">
        <f t="shared" si="1627"/>
        <v>0</v>
      </c>
      <c r="AD683" s="411">
        <f t="shared" si="1627"/>
        <v>0</v>
      </c>
      <c r="AE683" s="411">
        <f t="shared" si="1627"/>
        <v>0</v>
      </c>
      <c r="AF683" s="411">
        <f t="shared" si="1627"/>
        <v>0</v>
      </c>
      <c r="AG683" s="411">
        <f t="shared" ref="AG683" si="1628">AG682</f>
        <v>0</v>
      </c>
      <c r="AH683" s="411">
        <f t="shared" ref="AH683" si="1629">AH682</f>
        <v>0</v>
      </c>
      <c r="AI683" s="411">
        <f t="shared" ref="AI683" si="1630">AI682</f>
        <v>0</v>
      </c>
      <c r="AJ683" s="411">
        <f t="shared" ref="AJ683" si="1631">AJ682</f>
        <v>0</v>
      </c>
      <c r="AK683" s="411">
        <f t="shared" ref="AK683" si="1632">AK682</f>
        <v>0</v>
      </c>
      <c r="AL683" s="411">
        <f t="shared" ref="AL683" si="1633">AL682</f>
        <v>0</v>
      </c>
      <c r="AM683" s="306"/>
    </row>
    <row r="684" spans="1:39" ht="15.5" outlineLevel="1">
      <c r="A684" s="528"/>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1" outlineLevel="1">
      <c r="A685" s="528">
        <v>31</v>
      </c>
      <c r="B685" s="428" t="s">
        <v>123</v>
      </c>
      <c r="C685" s="291" t="s">
        <v>25</v>
      </c>
      <c r="D685" s="295" t="s">
        <v>718</v>
      </c>
      <c r="E685" s="295"/>
      <c r="F685" s="295"/>
      <c r="G685" s="295"/>
      <c r="H685" s="295"/>
      <c r="I685" s="295"/>
      <c r="J685" s="295"/>
      <c r="K685" s="295"/>
      <c r="L685" s="295"/>
      <c r="M685" s="295"/>
      <c r="N685" s="295">
        <v>12</v>
      </c>
      <c r="O685" s="295" t="s">
        <v>718</v>
      </c>
      <c r="P685" s="295"/>
      <c r="Q685" s="295"/>
      <c r="R685" s="295"/>
      <c r="S685" s="295"/>
      <c r="T685" s="295"/>
      <c r="U685" s="295"/>
      <c r="V685" s="295"/>
      <c r="W685" s="295"/>
      <c r="X685" s="295"/>
      <c r="Y685" s="410"/>
      <c r="Z685" s="410"/>
      <c r="AA685" s="410"/>
      <c r="AB685" s="410"/>
      <c r="AC685" s="410"/>
      <c r="AD685" s="410"/>
      <c r="AE685" s="410"/>
      <c r="AF685" s="410"/>
      <c r="AG685" s="415"/>
      <c r="AH685" s="415"/>
      <c r="AI685" s="415"/>
      <c r="AJ685" s="415"/>
      <c r="AK685" s="415"/>
      <c r="AL685" s="415"/>
      <c r="AM685" s="296">
        <f>SUM(Y685:AL685)</f>
        <v>0</v>
      </c>
    </row>
    <row r="686" spans="1:39" ht="15.5" outlineLevel="1">
      <c r="A686" s="528"/>
      <c r="B686" s="294" t="s">
        <v>310</v>
      </c>
      <c r="C686" s="291" t="s">
        <v>163</v>
      </c>
      <c r="D686" s="295" t="s">
        <v>718</v>
      </c>
      <c r="E686" s="295"/>
      <c r="F686" s="295"/>
      <c r="G686" s="295"/>
      <c r="H686" s="295"/>
      <c r="I686" s="295"/>
      <c r="J686" s="295"/>
      <c r="K686" s="295"/>
      <c r="L686" s="295"/>
      <c r="M686" s="295"/>
      <c r="N686" s="295">
        <f>N685</f>
        <v>12</v>
      </c>
      <c r="O686" s="295" t="s">
        <v>718</v>
      </c>
      <c r="P686" s="295"/>
      <c r="Q686" s="295"/>
      <c r="R686" s="295"/>
      <c r="S686" s="295"/>
      <c r="T686" s="295"/>
      <c r="U686" s="295"/>
      <c r="V686" s="295"/>
      <c r="W686" s="295"/>
      <c r="X686" s="295"/>
      <c r="Y686" s="411">
        <f t="shared" ref="Y686:AF686" si="1634">Y685</f>
        <v>0</v>
      </c>
      <c r="Z686" s="411">
        <f t="shared" si="1634"/>
        <v>0</v>
      </c>
      <c r="AA686" s="411">
        <f t="shared" si="1634"/>
        <v>0</v>
      </c>
      <c r="AB686" s="411">
        <f t="shared" si="1634"/>
        <v>0</v>
      </c>
      <c r="AC686" s="411">
        <f t="shared" si="1634"/>
        <v>0</v>
      </c>
      <c r="AD686" s="411">
        <f t="shared" si="1634"/>
        <v>0</v>
      </c>
      <c r="AE686" s="411">
        <f t="shared" si="1634"/>
        <v>0</v>
      </c>
      <c r="AF686" s="411">
        <f t="shared" si="1634"/>
        <v>0</v>
      </c>
      <c r="AG686" s="411">
        <f t="shared" ref="AG686" si="1635">AG685</f>
        <v>0</v>
      </c>
      <c r="AH686" s="411">
        <f t="shared" ref="AH686" si="1636">AH685</f>
        <v>0</v>
      </c>
      <c r="AI686" s="411">
        <f t="shared" ref="AI686" si="1637">AI685</f>
        <v>0</v>
      </c>
      <c r="AJ686" s="411">
        <f t="shared" ref="AJ686" si="1638">AJ685</f>
        <v>0</v>
      </c>
      <c r="AK686" s="411">
        <f t="shared" ref="AK686" si="1639">AK685</f>
        <v>0</v>
      </c>
      <c r="AL686" s="411">
        <f t="shared" ref="AL686" si="1640">AL685</f>
        <v>0</v>
      </c>
      <c r="AM686" s="306"/>
    </row>
    <row r="687" spans="1:39" ht="15.5" outlineLevel="1">
      <c r="A687" s="528"/>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15.5" outlineLevel="1">
      <c r="A688" s="528">
        <v>32</v>
      </c>
      <c r="B688" s="428" t="s">
        <v>124</v>
      </c>
      <c r="C688" s="291" t="s">
        <v>25</v>
      </c>
      <c r="D688" s="295" t="s">
        <v>718</v>
      </c>
      <c r="E688" s="295"/>
      <c r="F688" s="295"/>
      <c r="G688" s="295"/>
      <c r="H688" s="295"/>
      <c r="I688" s="295"/>
      <c r="J688" s="295"/>
      <c r="K688" s="295"/>
      <c r="L688" s="295"/>
      <c r="M688" s="295"/>
      <c r="N688" s="295">
        <v>12</v>
      </c>
      <c r="O688" s="295" t="s">
        <v>718</v>
      </c>
      <c r="P688" s="295"/>
      <c r="Q688" s="295"/>
      <c r="R688" s="295"/>
      <c r="S688" s="295"/>
      <c r="T688" s="295"/>
      <c r="U688" s="295"/>
      <c r="V688" s="295"/>
      <c r="W688" s="295"/>
      <c r="X688" s="295"/>
      <c r="Y688" s="410"/>
      <c r="Z688" s="410"/>
      <c r="AA688" s="410"/>
      <c r="AB688" s="410"/>
      <c r="AC688" s="410"/>
      <c r="AD688" s="410"/>
      <c r="AE688" s="410"/>
      <c r="AF688" s="410"/>
      <c r="AG688" s="415"/>
      <c r="AH688" s="415"/>
      <c r="AI688" s="415"/>
      <c r="AJ688" s="415"/>
      <c r="AK688" s="415"/>
      <c r="AL688" s="415"/>
      <c r="AM688" s="296">
        <f>SUM(Y688:AL688)</f>
        <v>0</v>
      </c>
    </row>
    <row r="689" spans="1:39" ht="15.5" outlineLevel="1">
      <c r="A689" s="528"/>
      <c r="B689" s="294" t="s">
        <v>310</v>
      </c>
      <c r="C689" s="291" t="s">
        <v>163</v>
      </c>
      <c r="D689" s="295" t="s">
        <v>718</v>
      </c>
      <c r="E689" s="295"/>
      <c r="F689" s="295"/>
      <c r="G689" s="295"/>
      <c r="H689" s="295"/>
      <c r="I689" s="295"/>
      <c r="J689" s="295"/>
      <c r="K689" s="295"/>
      <c r="L689" s="295"/>
      <c r="M689" s="295"/>
      <c r="N689" s="295">
        <f>N688</f>
        <v>12</v>
      </c>
      <c r="O689" s="295" t="s">
        <v>718</v>
      </c>
      <c r="P689" s="295"/>
      <c r="Q689" s="295"/>
      <c r="R689" s="295"/>
      <c r="S689" s="295"/>
      <c r="T689" s="295"/>
      <c r="U689" s="295"/>
      <c r="V689" s="295"/>
      <c r="W689" s="295"/>
      <c r="X689" s="295"/>
      <c r="Y689" s="411">
        <f t="shared" ref="Y689:AF689" si="1641">Y688</f>
        <v>0</v>
      </c>
      <c r="Z689" s="411">
        <f t="shared" si="1641"/>
        <v>0</v>
      </c>
      <c r="AA689" s="411">
        <f t="shared" si="1641"/>
        <v>0</v>
      </c>
      <c r="AB689" s="411">
        <f t="shared" si="1641"/>
        <v>0</v>
      </c>
      <c r="AC689" s="411">
        <f t="shared" si="1641"/>
        <v>0</v>
      </c>
      <c r="AD689" s="411">
        <f t="shared" si="1641"/>
        <v>0</v>
      </c>
      <c r="AE689" s="411">
        <f t="shared" si="1641"/>
        <v>0</v>
      </c>
      <c r="AF689" s="411">
        <f t="shared" si="1641"/>
        <v>0</v>
      </c>
      <c r="AG689" s="411">
        <f t="shared" ref="AG689" si="1642">AG688</f>
        <v>0</v>
      </c>
      <c r="AH689" s="411">
        <f t="shared" ref="AH689" si="1643">AH688</f>
        <v>0</v>
      </c>
      <c r="AI689" s="411">
        <f t="shared" ref="AI689" si="1644">AI688</f>
        <v>0</v>
      </c>
      <c r="AJ689" s="411">
        <f t="shared" ref="AJ689" si="1645">AJ688</f>
        <v>0</v>
      </c>
      <c r="AK689" s="411">
        <f t="shared" ref="AK689" si="1646">AK688</f>
        <v>0</v>
      </c>
      <c r="AL689" s="411">
        <f t="shared" ref="AL689" si="1647">AL688</f>
        <v>0</v>
      </c>
      <c r="AM689" s="306"/>
    </row>
    <row r="690" spans="1:39" ht="15.5" outlineLevel="1">
      <c r="A690" s="528"/>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5" outlineLevel="1">
      <c r="A691" s="528"/>
      <c r="B691" s="288" t="s">
        <v>500</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15.5" outlineLevel="1">
      <c r="A692" s="528">
        <v>33</v>
      </c>
      <c r="B692" s="428" t="s">
        <v>125</v>
      </c>
      <c r="C692" s="291" t="s">
        <v>25</v>
      </c>
      <c r="D692" s="295" t="s">
        <v>718</v>
      </c>
      <c r="E692" s="295"/>
      <c r="F692" s="295"/>
      <c r="G692" s="295"/>
      <c r="H692" s="295"/>
      <c r="I692" s="295"/>
      <c r="J692" s="295"/>
      <c r="K692" s="295"/>
      <c r="L692" s="295"/>
      <c r="M692" s="295"/>
      <c r="N692" s="295">
        <v>0</v>
      </c>
      <c r="O692" s="295" t="s">
        <v>718</v>
      </c>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t="15.5" outlineLevel="1">
      <c r="A693" s="528"/>
      <c r="B693" s="294" t="s">
        <v>310</v>
      </c>
      <c r="C693" s="291" t="s">
        <v>163</v>
      </c>
      <c r="D693" s="295" t="s">
        <v>718</v>
      </c>
      <c r="E693" s="295"/>
      <c r="F693" s="295"/>
      <c r="G693" s="295"/>
      <c r="H693" s="295"/>
      <c r="I693" s="295"/>
      <c r="J693" s="295"/>
      <c r="K693" s="295"/>
      <c r="L693" s="295"/>
      <c r="M693" s="295"/>
      <c r="N693" s="295">
        <f>N692</f>
        <v>0</v>
      </c>
      <c r="O693" s="295" t="s">
        <v>718</v>
      </c>
      <c r="P693" s="295"/>
      <c r="Q693" s="295"/>
      <c r="R693" s="295"/>
      <c r="S693" s="295"/>
      <c r="T693" s="295"/>
      <c r="U693" s="295"/>
      <c r="V693" s="295"/>
      <c r="W693" s="295"/>
      <c r="X693" s="295"/>
      <c r="Y693" s="411">
        <v>0</v>
      </c>
      <c r="Z693" s="411">
        <v>0</v>
      </c>
      <c r="AA693" s="411">
        <v>0</v>
      </c>
      <c r="AB693" s="411">
        <v>0</v>
      </c>
      <c r="AC693" s="411">
        <f t="shared" ref="AC693" si="1648">AC692</f>
        <v>0</v>
      </c>
      <c r="AD693" s="411">
        <f t="shared" ref="AD693" si="1649">AD692</f>
        <v>0</v>
      </c>
      <c r="AE693" s="411">
        <f t="shared" ref="AE693" si="1650">AE692</f>
        <v>0</v>
      </c>
      <c r="AF693" s="411">
        <f t="shared" ref="AF693" si="1651">AF692</f>
        <v>0</v>
      </c>
      <c r="AG693" s="411">
        <f t="shared" ref="AG693" si="1652">AG692</f>
        <v>0</v>
      </c>
      <c r="AH693" s="411">
        <f t="shared" ref="AH693" si="1653">AH692</f>
        <v>0</v>
      </c>
      <c r="AI693" s="411">
        <f t="shared" ref="AI693" si="1654">AI692</f>
        <v>0</v>
      </c>
      <c r="AJ693" s="411">
        <f t="shared" ref="AJ693" si="1655">AJ692</f>
        <v>0</v>
      </c>
      <c r="AK693" s="411">
        <f t="shared" ref="AK693" si="1656">AK692</f>
        <v>0</v>
      </c>
      <c r="AL693" s="411">
        <f t="shared" ref="AL693" si="1657">AL692</f>
        <v>0</v>
      </c>
      <c r="AM693" s="306"/>
    </row>
    <row r="694" spans="1:39" ht="15.5" outlineLevel="1">
      <c r="A694" s="528"/>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5" outlineLevel="1">
      <c r="A695" s="528">
        <v>34</v>
      </c>
      <c r="B695" s="428" t="s">
        <v>126</v>
      </c>
      <c r="C695" s="291" t="s">
        <v>25</v>
      </c>
      <c r="D695" s="295" t="s">
        <v>718</v>
      </c>
      <c r="E695" s="295"/>
      <c r="F695" s="295"/>
      <c r="G695" s="295"/>
      <c r="H695" s="295"/>
      <c r="I695" s="295"/>
      <c r="J695" s="295"/>
      <c r="K695" s="295"/>
      <c r="L695" s="295"/>
      <c r="M695" s="295"/>
      <c r="N695" s="295">
        <v>0</v>
      </c>
      <c r="O695" s="295" t="s">
        <v>718</v>
      </c>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5" outlineLevel="1">
      <c r="A696" s="528"/>
      <c r="B696" s="294" t="s">
        <v>310</v>
      </c>
      <c r="C696" s="291" t="s">
        <v>163</v>
      </c>
      <c r="D696" s="295" t="s">
        <v>718</v>
      </c>
      <c r="E696" s="295"/>
      <c r="F696" s="295"/>
      <c r="G696" s="295"/>
      <c r="H696" s="295"/>
      <c r="I696" s="295"/>
      <c r="J696" s="295"/>
      <c r="K696" s="295"/>
      <c r="L696" s="295"/>
      <c r="M696" s="295"/>
      <c r="N696" s="295">
        <f>N695</f>
        <v>0</v>
      </c>
      <c r="O696" s="295" t="s">
        <v>718</v>
      </c>
      <c r="P696" s="295"/>
      <c r="Q696" s="295"/>
      <c r="R696" s="295"/>
      <c r="S696" s="295"/>
      <c r="T696" s="295"/>
      <c r="U696" s="295"/>
      <c r="V696" s="295"/>
      <c r="W696" s="295"/>
      <c r="X696" s="295"/>
      <c r="Y696" s="411">
        <v>0</v>
      </c>
      <c r="Z696" s="411">
        <v>0</v>
      </c>
      <c r="AA696" s="411">
        <v>0</v>
      </c>
      <c r="AB696" s="411">
        <v>0</v>
      </c>
      <c r="AC696" s="411">
        <f t="shared" ref="AC696" si="1658">AC695</f>
        <v>0</v>
      </c>
      <c r="AD696" s="411">
        <f t="shared" ref="AD696" si="1659">AD695</f>
        <v>0</v>
      </c>
      <c r="AE696" s="411">
        <f t="shared" ref="AE696" si="1660">AE695</f>
        <v>0</v>
      </c>
      <c r="AF696" s="411">
        <f t="shared" ref="AF696" si="1661">AF695</f>
        <v>0</v>
      </c>
      <c r="AG696" s="411">
        <f t="shared" ref="AG696" si="1662">AG695</f>
        <v>0</v>
      </c>
      <c r="AH696" s="411">
        <f t="shared" ref="AH696" si="1663">AH695</f>
        <v>0</v>
      </c>
      <c r="AI696" s="411">
        <f t="shared" ref="AI696" si="1664">AI695</f>
        <v>0</v>
      </c>
      <c r="AJ696" s="411">
        <f t="shared" ref="AJ696" si="1665">AJ695</f>
        <v>0</v>
      </c>
      <c r="AK696" s="411">
        <f t="shared" ref="AK696" si="1666">AK695</f>
        <v>0</v>
      </c>
      <c r="AL696" s="411">
        <f t="shared" ref="AL696" si="1667">AL695</f>
        <v>0</v>
      </c>
      <c r="AM696" s="306"/>
    </row>
    <row r="697" spans="1:39" ht="15.5" outlineLevel="1">
      <c r="A697" s="528"/>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5" outlineLevel="1">
      <c r="A698" s="528">
        <v>35</v>
      </c>
      <c r="B698" s="428" t="s">
        <v>127</v>
      </c>
      <c r="C698" s="291" t="s">
        <v>25</v>
      </c>
      <c r="D698" s="295" t="s">
        <v>718</v>
      </c>
      <c r="E698" s="295"/>
      <c r="F698" s="295"/>
      <c r="G698" s="295"/>
      <c r="H698" s="295"/>
      <c r="I698" s="295"/>
      <c r="J698" s="295"/>
      <c r="K698" s="295"/>
      <c r="L698" s="295"/>
      <c r="M698" s="295"/>
      <c r="N698" s="295">
        <v>0</v>
      </c>
      <c r="O698" s="295" t="s">
        <v>718</v>
      </c>
      <c r="P698" s="295"/>
      <c r="Q698" s="295"/>
      <c r="R698" s="295"/>
      <c r="S698" s="295"/>
      <c r="T698" s="295"/>
      <c r="U698" s="295"/>
      <c r="V698" s="295"/>
      <c r="W698" s="295"/>
      <c r="X698" s="295"/>
      <c r="Y698" s="410"/>
      <c r="Z698" s="410"/>
      <c r="AA698" s="410"/>
      <c r="AB698" s="410"/>
      <c r="AC698" s="410"/>
      <c r="AD698" s="410"/>
      <c r="AE698" s="410"/>
      <c r="AF698" s="410"/>
      <c r="AG698" s="415"/>
      <c r="AH698" s="415"/>
      <c r="AI698" s="415"/>
      <c r="AJ698" s="415"/>
      <c r="AK698" s="415"/>
      <c r="AL698" s="415"/>
      <c r="AM698" s="296">
        <f>SUM(Y698:AL698)</f>
        <v>0</v>
      </c>
    </row>
    <row r="699" spans="1:39" ht="15.5" outlineLevel="1">
      <c r="A699" s="528"/>
      <c r="B699" s="294" t="s">
        <v>310</v>
      </c>
      <c r="C699" s="291" t="s">
        <v>163</v>
      </c>
      <c r="D699" s="295" t="s">
        <v>718</v>
      </c>
      <c r="E699" s="295"/>
      <c r="F699" s="295"/>
      <c r="G699" s="295"/>
      <c r="H699" s="295"/>
      <c r="I699" s="295"/>
      <c r="J699" s="295"/>
      <c r="K699" s="295"/>
      <c r="L699" s="295"/>
      <c r="M699" s="295"/>
      <c r="N699" s="295">
        <f>N698</f>
        <v>0</v>
      </c>
      <c r="O699" s="295" t="s">
        <v>718</v>
      </c>
      <c r="P699" s="295"/>
      <c r="Q699" s="295"/>
      <c r="R699" s="295"/>
      <c r="S699" s="295"/>
      <c r="T699" s="295"/>
      <c r="U699" s="295"/>
      <c r="V699" s="295"/>
      <c r="W699" s="295"/>
      <c r="X699" s="295"/>
      <c r="Y699" s="411">
        <f t="shared" ref="Y699:AF699" si="1668">Y698</f>
        <v>0</v>
      </c>
      <c r="Z699" s="411">
        <f t="shared" si="1668"/>
        <v>0</v>
      </c>
      <c r="AA699" s="411">
        <f t="shared" si="1668"/>
        <v>0</v>
      </c>
      <c r="AB699" s="411">
        <f t="shared" si="1668"/>
        <v>0</v>
      </c>
      <c r="AC699" s="411">
        <f t="shared" si="1668"/>
        <v>0</v>
      </c>
      <c r="AD699" s="411">
        <f t="shared" si="1668"/>
        <v>0</v>
      </c>
      <c r="AE699" s="411">
        <f t="shared" si="1668"/>
        <v>0</v>
      </c>
      <c r="AF699" s="411">
        <f t="shared" si="1668"/>
        <v>0</v>
      </c>
      <c r="AG699" s="411">
        <f t="shared" ref="AG699" si="1669">AG698</f>
        <v>0</v>
      </c>
      <c r="AH699" s="411">
        <f t="shared" ref="AH699" si="1670">AH698</f>
        <v>0</v>
      </c>
      <c r="AI699" s="411">
        <f t="shared" ref="AI699" si="1671">AI698</f>
        <v>0</v>
      </c>
      <c r="AJ699" s="411">
        <f t="shared" ref="AJ699" si="1672">AJ698</f>
        <v>0</v>
      </c>
      <c r="AK699" s="411">
        <f t="shared" ref="AK699" si="1673">AK698</f>
        <v>0</v>
      </c>
      <c r="AL699" s="411">
        <f t="shared" ref="AL699" si="1674">AL698</f>
        <v>0</v>
      </c>
      <c r="AM699" s="306"/>
    </row>
    <row r="700" spans="1:39" ht="15.5" outlineLevel="1">
      <c r="A700" s="528"/>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5" outlineLevel="1">
      <c r="A701" s="528"/>
      <c r="B701" s="288" t="s">
        <v>501</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6.5" outlineLevel="1">
      <c r="A702" s="528">
        <v>36</v>
      </c>
      <c r="B702" s="428" t="s">
        <v>128</v>
      </c>
      <c r="C702" s="291" t="s">
        <v>25</v>
      </c>
      <c r="D702" s="295" t="s">
        <v>718</v>
      </c>
      <c r="E702" s="295"/>
      <c r="F702" s="295"/>
      <c r="G702" s="295"/>
      <c r="H702" s="295"/>
      <c r="I702" s="295"/>
      <c r="J702" s="295"/>
      <c r="K702" s="295"/>
      <c r="L702" s="295"/>
      <c r="M702" s="295"/>
      <c r="N702" s="295">
        <v>12</v>
      </c>
      <c r="O702" s="295" t="s">
        <v>718</v>
      </c>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t="15.5" outlineLevel="1">
      <c r="A703" s="528"/>
      <c r="B703" s="294" t="s">
        <v>310</v>
      </c>
      <c r="C703" s="291" t="s">
        <v>163</v>
      </c>
      <c r="D703" s="295" t="s">
        <v>718</v>
      </c>
      <c r="E703" s="295"/>
      <c r="F703" s="295"/>
      <c r="G703" s="295"/>
      <c r="H703" s="295"/>
      <c r="I703" s="295"/>
      <c r="J703" s="295"/>
      <c r="K703" s="295"/>
      <c r="L703" s="295"/>
      <c r="M703" s="295"/>
      <c r="N703" s="295">
        <f>N702</f>
        <v>12</v>
      </c>
      <c r="O703" s="295" t="s">
        <v>718</v>
      </c>
      <c r="P703" s="295"/>
      <c r="Q703" s="295"/>
      <c r="R703" s="295"/>
      <c r="S703" s="295"/>
      <c r="T703" s="295"/>
      <c r="U703" s="295"/>
      <c r="V703" s="295"/>
      <c r="W703" s="295"/>
      <c r="X703" s="295"/>
      <c r="Y703" s="411">
        <v>0</v>
      </c>
      <c r="Z703" s="411">
        <v>0</v>
      </c>
      <c r="AA703" s="411">
        <v>0</v>
      </c>
      <c r="AB703" s="411">
        <v>0</v>
      </c>
      <c r="AC703" s="411">
        <f t="shared" ref="AC703" si="1675">AC702</f>
        <v>0</v>
      </c>
      <c r="AD703" s="411">
        <f t="shared" ref="AD703" si="1676">AD702</f>
        <v>0</v>
      </c>
      <c r="AE703" s="411">
        <f t="shared" ref="AE703" si="1677">AE702</f>
        <v>0</v>
      </c>
      <c r="AF703" s="411">
        <f t="shared" ref="AF703" si="1678">AF702</f>
        <v>0</v>
      </c>
      <c r="AG703" s="411">
        <f t="shared" ref="AG703" si="1679">AG702</f>
        <v>0</v>
      </c>
      <c r="AH703" s="411">
        <f t="shared" ref="AH703" si="1680">AH702</f>
        <v>0</v>
      </c>
      <c r="AI703" s="411">
        <f t="shared" ref="AI703" si="1681">AI702</f>
        <v>0</v>
      </c>
      <c r="AJ703" s="411">
        <f t="shared" ref="AJ703" si="1682">AJ702</f>
        <v>0</v>
      </c>
      <c r="AK703" s="411">
        <f t="shared" ref="AK703" si="1683">AK702</f>
        <v>0</v>
      </c>
      <c r="AL703" s="411">
        <f t="shared" ref="AL703" si="1684">AL702</f>
        <v>0</v>
      </c>
      <c r="AM703" s="306"/>
    </row>
    <row r="704" spans="1:39" ht="15.5" outlineLevel="1">
      <c r="A704" s="528"/>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1" outlineLevel="1">
      <c r="A705" s="528">
        <v>37</v>
      </c>
      <c r="B705" s="428" t="s">
        <v>129</v>
      </c>
      <c r="C705" s="291" t="s">
        <v>25</v>
      </c>
      <c r="D705" s="295" t="s">
        <v>718</v>
      </c>
      <c r="E705" s="295"/>
      <c r="F705" s="295"/>
      <c r="G705" s="295"/>
      <c r="H705" s="295"/>
      <c r="I705" s="295"/>
      <c r="J705" s="295"/>
      <c r="K705" s="295"/>
      <c r="L705" s="295"/>
      <c r="M705" s="295"/>
      <c r="N705" s="295">
        <v>12</v>
      </c>
      <c r="O705" s="295" t="s">
        <v>718</v>
      </c>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5" outlineLevel="1">
      <c r="A706" s="528"/>
      <c r="B706" s="294" t="s">
        <v>310</v>
      </c>
      <c r="C706" s="291" t="s">
        <v>163</v>
      </c>
      <c r="D706" s="295" t="s">
        <v>718</v>
      </c>
      <c r="E706" s="295"/>
      <c r="F706" s="295"/>
      <c r="G706" s="295"/>
      <c r="H706" s="295"/>
      <c r="I706" s="295"/>
      <c r="J706" s="295"/>
      <c r="K706" s="295"/>
      <c r="L706" s="295"/>
      <c r="M706" s="295"/>
      <c r="N706" s="295">
        <f>N705</f>
        <v>12</v>
      </c>
      <c r="O706" s="295" t="s">
        <v>718</v>
      </c>
      <c r="P706" s="295"/>
      <c r="Q706" s="295"/>
      <c r="R706" s="295"/>
      <c r="S706" s="295"/>
      <c r="T706" s="295"/>
      <c r="U706" s="295"/>
      <c r="V706" s="295"/>
      <c r="W706" s="295"/>
      <c r="X706" s="295"/>
      <c r="Y706" s="411">
        <v>0</v>
      </c>
      <c r="Z706" s="411">
        <v>0</v>
      </c>
      <c r="AA706" s="411">
        <v>0</v>
      </c>
      <c r="AB706" s="411">
        <v>0</v>
      </c>
      <c r="AC706" s="411">
        <f t="shared" ref="AC706" si="1685">AC705</f>
        <v>0</v>
      </c>
      <c r="AD706" s="411">
        <f t="shared" ref="AD706" si="1686">AD705</f>
        <v>0</v>
      </c>
      <c r="AE706" s="411">
        <f t="shared" ref="AE706" si="1687">AE705</f>
        <v>0</v>
      </c>
      <c r="AF706" s="411">
        <f t="shared" ref="AF706" si="1688">AF705</f>
        <v>0</v>
      </c>
      <c r="AG706" s="411">
        <f t="shared" ref="AG706" si="1689">AG705</f>
        <v>0</v>
      </c>
      <c r="AH706" s="411">
        <f t="shared" ref="AH706" si="1690">AH705</f>
        <v>0</v>
      </c>
      <c r="AI706" s="411">
        <f t="shared" ref="AI706" si="1691">AI705</f>
        <v>0</v>
      </c>
      <c r="AJ706" s="411">
        <f t="shared" ref="AJ706" si="1692">AJ705</f>
        <v>0</v>
      </c>
      <c r="AK706" s="411">
        <f t="shared" ref="AK706" si="1693">AK705</f>
        <v>0</v>
      </c>
      <c r="AL706" s="411">
        <f t="shared" ref="AL706" si="1694">AL705</f>
        <v>0</v>
      </c>
      <c r="AM706" s="306"/>
    </row>
    <row r="707" spans="1:39" ht="15.5" outlineLevel="1">
      <c r="A707" s="528"/>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15.5" outlineLevel="1">
      <c r="A708" s="528">
        <v>38</v>
      </c>
      <c r="B708" s="428" t="s">
        <v>130</v>
      </c>
      <c r="C708" s="291" t="s">
        <v>25</v>
      </c>
      <c r="D708" s="295" t="s">
        <v>718</v>
      </c>
      <c r="E708" s="295"/>
      <c r="F708" s="295"/>
      <c r="G708" s="295"/>
      <c r="H708" s="295"/>
      <c r="I708" s="295"/>
      <c r="J708" s="295"/>
      <c r="K708" s="295"/>
      <c r="L708" s="295"/>
      <c r="M708" s="295"/>
      <c r="N708" s="295">
        <v>12</v>
      </c>
      <c r="O708" s="295" t="s">
        <v>718</v>
      </c>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5" outlineLevel="1">
      <c r="A709" s="528"/>
      <c r="B709" s="294" t="s">
        <v>310</v>
      </c>
      <c r="C709" s="291" t="s">
        <v>163</v>
      </c>
      <c r="D709" s="295" t="s">
        <v>718</v>
      </c>
      <c r="E709" s="295"/>
      <c r="F709" s="295"/>
      <c r="G709" s="295"/>
      <c r="H709" s="295"/>
      <c r="I709" s="295"/>
      <c r="J709" s="295"/>
      <c r="K709" s="295"/>
      <c r="L709" s="295"/>
      <c r="M709" s="295"/>
      <c r="N709" s="295">
        <f>N708</f>
        <v>12</v>
      </c>
      <c r="O709" s="295" t="s">
        <v>718</v>
      </c>
      <c r="P709" s="295"/>
      <c r="Q709" s="295"/>
      <c r="R709" s="295"/>
      <c r="S709" s="295"/>
      <c r="T709" s="295"/>
      <c r="U709" s="295"/>
      <c r="V709" s="295"/>
      <c r="W709" s="295"/>
      <c r="X709" s="295"/>
      <c r="Y709" s="411">
        <v>0</v>
      </c>
      <c r="Z709" s="411">
        <v>0</v>
      </c>
      <c r="AA709" s="411">
        <v>0</v>
      </c>
      <c r="AB709" s="411">
        <v>0</v>
      </c>
      <c r="AC709" s="411">
        <f t="shared" ref="AC709" si="1695">AC708</f>
        <v>0</v>
      </c>
      <c r="AD709" s="411">
        <f t="shared" ref="AD709" si="1696">AD708</f>
        <v>0</v>
      </c>
      <c r="AE709" s="411">
        <f t="shared" ref="AE709" si="1697">AE708</f>
        <v>0</v>
      </c>
      <c r="AF709" s="411">
        <f t="shared" ref="AF709" si="1698">AF708</f>
        <v>0</v>
      </c>
      <c r="AG709" s="411">
        <f t="shared" ref="AG709" si="1699">AG708</f>
        <v>0</v>
      </c>
      <c r="AH709" s="411">
        <f t="shared" ref="AH709" si="1700">AH708</f>
        <v>0</v>
      </c>
      <c r="AI709" s="411">
        <f t="shared" ref="AI709" si="1701">AI708</f>
        <v>0</v>
      </c>
      <c r="AJ709" s="411">
        <f t="shared" ref="AJ709" si="1702">AJ708</f>
        <v>0</v>
      </c>
      <c r="AK709" s="411">
        <f t="shared" ref="AK709" si="1703">AK708</f>
        <v>0</v>
      </c>
      <c r="AL709" s="411">
        <f t="shared" ref="AL709" si="1704">AL708</f>
        <v>0</v>
      </c>
      <c r="AM709" s="306"/>
    </row>
    <row r="710" spans="1:39" ht="15.5" outlineLevel="1">
      <c r="A710" s="528"/>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1" outlineLevel="1">
      <c r="A711" s="528">
        <v>39</v>
      </c>
      <c r="B711" s="428" t="s">
        <v>131</v>
      </c>
      <c r="C711" s="291" t="s">
        <v>25</v>
      </c>
      <c r="D711" s="295" t="s">
        <v>718</v>
      </c>
      <c r="E711" s="295"/>
      <c r="F711" s="295"/>
      <c r="G711" s="295"/>
      <c r="H711" s="295"/>
      <c r="I711" s="295"/>
      <c r="J711" s="295"/>
      <c r="K711" s="295"/>
      <c r="L711" s="295"/>
      <c r="M711" s="295"/>
      <c r="N711" s="295">
        <v>12</v>
      </c>
      <c r="O711" s="295" t="s">
        <v>718</v>
      </c>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5" outlineLevel="1">
      <c r="A712" s="528"/>
      <c r="B712" s="294" t="s">
        <v>310</v>
      </c>
      <c r="C712" s="291" t="s">
        <v>163</v>
      </c>
      <c r="D712" s="295" t="s">
        <v>718</v>
      </c>
      <c r="E712" s="295"/>
      <c r="F712" s="295"/>
      <c r="G712" s="295"/>
      <c r="H712" s="295"/>
      <c r="I712" s="295"/>
      <c r="J712" s="295"/>
      <c r="K712" s="295"/>
      <c r="L712" s="295"/>
      <c r="M712" s="295"/>
      <c r="N712" s="295">
        <f>N711</f>
        <v>12</v>
      </c>
      <c r="O712" s="295" t="s">
        <v>718</v>
      </c>
      <c r="P712" s="295"/>
      <c r="Q712" s="295"/>
      <c r="R712" s="295"/>
      <c r="S712" s="295"/>
      <c r="T712" s="295"/>
      <c r="U712" s="295"/>
      <c r="V712" s="295"/>
      <c r="W712" s="295"/>
      <c r="X712" s="295"/>
      <c r="Y712" s="411">
        <v>0</v>
      </c>
      <c r="Z712" s="411">
        <v>0</v>
      </c>
      <c r="AA712" s="411">
        <v>0</v>
      </c>
      <c r="AB712" s="411">
        <v>0</v>
      </c>
      <c r="AC712" s="411">
        <f t="shared" ref="AC712" si="1705">AC711</f>
        <v>0</v>
      </c>
      <c r="AD712" s="411">
        <f t="shared" ref="AD712" si="1706">AD711</f>
        <v>0</v>
      </c>
      <c r="AE712" s="411">
        <f t="shared" ref="AE712" si="1707">AE711</f>
        <v>0</v>
      </c>
      <c r="AF712" s="411">
        <f t="shared" ref="AF712" si="1708">AF711</f>
        <v>0</v>
      </c>
      <c r="AG712" s="411">
        <f t="shared" ref="AG712" si="1709">AG711</f>
        <v>0</v>
      </c>
      <c r="AH712" s="411">
        <f t="shared" ref="AH712" si="1710">AH711</f>
        <v>0</v>
      </c>
      <c r="AI712" s="411">
        <f t="shared" ref="AI712" si="1711">AI711</f>
        <v>0</v>
      </c>
      <c r="AJ712" s="411">
        <f t="shared" ref="AJ712" si="1712">AJ711</f>
        <v>0</v>
      </c>
      <c r="AK712" s="411">
        <f t="shared" ref="AK712" si="1713">AK711</f>
        <v>0</v>
      </c>
      <c r="AL712" s="411">
        <f t="shared" ref="AL712" si="1714">AL711</f>
        <v>0</v>
      </c>
      <c r="AM712" s="306"/>
    </row>
    <row r="713" spans="1:39" ht="15.5" outlineLevel="1">
      <c r="A713" s="528"/>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1" outlineLevel="1">
      <c r="A714" s="528">
        <v>40</v>
      </c>
      <c r="B714" s="428" t="s">
        <v>132</v>
      </c>
      <c r="C714" s="291" t="s">
        <v>25</v>
      </c>
      <c r="D714" s="295" t="s">
        <v>718</v>
      </c>
      <c r="E714" s="295"/>
      <c r="F714" s="295"/>
      <c r="G714" s="295"/>
      <c r="H714" s="295"/>
      <c r="I714" s="295"/>
      <c r="J714" s="295"/>
      <c r="K714" s="295"/>
      <c r="L714" s="295"/>
      <c r="M714" s="295"/>
      <c r="N714" s="295">
        <v>12</v>
      </c>
      <c r="O714" s="295" t="s">
        <v>718</v>
      </c>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5" outlineLevel="1">
      <c r="A715" s="528"/>
      <c r="B715" s="294" t="s">
        <v>310</v>
      </c>
      <c r="C715" s="291" t="s">
        <v>163</v>
      </c>
      <c r="D715" s="295" t="s">
        <v>718</v>
      </c>
      <c r="E715" s="295"/>
      <c r="F715" s="295"/>
      <c r="G715" s="295"/>
      <c r="H715" s="295"/>
      <c r="I715" s="295"/>
      <c r="J715" s="295"/>
      <c r="K715" s="295"/>
      <c r="L715" s="295"/>
      <c r="M715" s="295"/>
      <c r="N715" s="295">
        <f>N714</f>
        <v>12</v>
      </c>
      <c r="O715" s="295" t="s">
        <v>718</v>
      </c>
      <c r="P715" s="295"/>
      <c r="Q715" s="295"/>
      <c r="R715" s="295"/>
      <c r="S715" s="295"/>
      <c r="T715" s="295"/>
      <c r="U715" s="295"/>
      <c r="V715" s="295"/>
      <c r="W715" s="295"/>
      <c r="X715" s="295"/>
      <c r="Y715" s="411">
        <v>0</v>
      </c>
      <c r="Z715" s="411">
        <v>0</v>
      </c>
      <c r="AA715" s="411">
        <v>0</v>
      </c>
      <c r="AB715" s="411">
        <v>0</v>
      </c>
      <c r="AC715" s="411">
        <f t="shared" ref="AC715" si="1715">AC714</f>
        <v>0</v>
      </c>
      <c r="AD715" s="411">
        <f t="shared" ref="AD715" si="1716">AD714</f>
        <v>0</v>
      </c>
      <c r="AE715" s="411">
        <f t="shared" ref="AE715" si="1717">AE714</f>
        <v>0</v>
      </c>
      <c r="AF715" s="411">
        <f t="shared" ref="AF715" si="1718">AF714</f>
        <v>0</v>
      </c>
      <c r="AG715" s="411">
        <f t="shared" ref="AG715" si="1719">AG714</f>
        <v>0</v>
      </c>
      <c r="AH715" s="411">
        <f t="shared" ref="AH715" si="1720">AH714</f>
        <v>0</v>
      </c>
      <c r="AI715" s="411">
        <f t="shared" ref="AI715" si="1721">AI714</f>
        <v>0</v>
      </c>
      <c r="AJ715" s="411">
        <f t="shared" ref="AJ715" si="1722">AJ714</f>
        <v>0</v>
      </c>
      <c r="AK715" s="411">
        <f t="shared" ref="AK715" si="1723">AK714</f>
        <v>0</v>
      </c>
      <c r="AL715" s="411">
        <f t="shared" ref="AL715" si="1724">AL714</f>
        <v>0</v>
      </c>
      <c r="AM715" s="306"/>
    </row>
    <row r="716" spans="1:39" ht="15.5" outlineLevel="1">
      <c r="A716" s="528"/>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6.5" outlineLevel="1">
      <c r="A717" s="528">
        <v>41</v>
      </c>
      <c r="B717" s="428" t="s">
        <v>133</v>
      </c>
      <c r="C717" s="291" t="s">
        <v>25</v>
      </c>
      <c r="D717" s="295" t="s">
        <v>718</v>
      </c>
      <c r="E717" s="295"/>
      <c r="F717" s="295"/>
      <c r="G717" s="295"/>
      <c r="H717" s="295"/>
      <c r="I717" s="295"/>
      <c r="J717" s="295"/>
      <c r="K717" s="295"/>
      <c r="L717" s="295"/>
      <c r="M717" s="295"/>
      <c r="N717" s="295">
        <v>12</v>
      </c>
      <c r="O717" s="295" t="s">
        <v>718</v>
      </c>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5" outlineLevel="1">
      <c r="A718" s="528"/>
      <c r="B718" s="294" t="s">
        <v>310</v>
      </c>
      <c r="C718" s="291" t="s">
        <v>163</v>
      </c>
      <c r="D718" s="295" t="s">
        <v>718</v>
      </c>
      <c r="E718" s="295"/>
      <c r="F718" s="295"/>
      <c r="G718" s="295"/>
      <c r="H718" s="295"/>
      <c r="I718" s="295"/>
      <c r="J718" s="295"/>
      <c r="K718" s="295"/>
      <c r="L718" s="295"/>
      <c r="M718" s="295"/>
      <c r="N718" s="295">
        <f>N717</f>
        <v>12</v>
      </c>
      <c r="O718" s="295" t="s">
        <v>718</v>
      </c>
      <c r="P718" s="295"/>
      <c r="Q718" s="295"/>
      <c r="R718" s="295"/>
      <c r="S718" s="295"/>
      <c r="T718" s="295"/>
      <c r="U718" s="295"/>
      <c r="V718" s="295"/>
      <c r="W718" s="295"/>
      <c r="X718" s="295"/>
      <c r="Y718" s="411">
        <v>0</v>
      </c>
      <c r="Z718" s="411">
        <v>0</v>
      </c>
      <c r="AA718" s="411">
        <v>0</v>
      </c>
      <c r="AB718" s="411">
        <v>0</v>
      </c>
      <c r="AC718" s="411">
        <f t="shared" ref="AC718" si="1725">AC717</f>
        <v>0</v>
      </c>
      <c r="AD718" s="411">
        <f t="shared" ref="AD718" si="1726">AD717</f>
        <v>0</v>
      </c>
      <c r="AE718" s="411">
        <f t="shared" ref="AE718" si="1727">AE717</f>
        <v>0</v>
      </c>
      <c r="AF718" s="411">
        <f t="shared" ref="AF718" si="1728">AF717</f>
        <v>0</v>
      </c>
      <c r="AG718" s="411">
        <f t="shared" ref="AG718" si="1729">AG717</f>
        <v>0</v>
      </c>
      <c r="AH718" s="411">
        <f t="shared" ref="AH718" si="1730">AH717</f>
        <v>0</v>
      </c>
      <c r="AI718" s="411">
        <f t="shared" ref="AI718" si="1731">AI717</f>
        <v>0</v>
      </c>
      <c r="AJ718" s="411">
        <f t="shared" ref="AJ718" si="1732">AJ717</f>
        <v>0</v>
      </c>
      <c r="AK718" s="411">
        <f t="shared" ref="AK718" si="1733">AK717</f>
        <v>0</v>
      </c>
      <c r="AL718" s="411">
        <f t="shared" ref="AL718" si="1734">AL717</f>
        <v>0</v>
      </c>
      <c r="AM718" s="306"/>
    </row>
    <row r="719" spans="1:39" ht="15.5" outlineLevel="1">
      <c r="A719" s="528"/>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1" outlineLevel="1">
      <c r="A720" s="528">
        <v>42</v>
      </c>
      <c r="B720" s="428" t="s">
        <v>134</v>
      </c>
      <c r="C720" s="291" t="s">
        <v>25</v>
      </c>
      <c r="D720" s="295" t="s">
        <v>718</v>
      </c>
      <c r="E720" s="295"/>
      <c r="F720" s="295"/>
      <c r="G720" s="295"/>
      <c r="H720" s="295"/>
      <c r="I720" s="295"/>
      <c r="J720" s="295"/>
      <c r="K720" s="295"/>
      <c r="L720" s="295"/>
      <c r="M720" s="295"/>
      <c r="N720" s="291"/>
      <c r="O720" s="295" t="s">
        <v>718</v>
      </c>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5" outlineLevel="1">
      <c r="A721" s="528"/>
      <c r="B721" s="294" t="s">
        <v>310</v>
      </c>
      <c r="C721" s="291" t="s">
        <v>163</v>
      </c>
      <c r="D721" s="295" t="s">
        <v>718</v>
      </c>
      <c r="E721" s="295"/>
      <c r="F721" s="295"/>
      <c r="G721" s="295"/>
      <c r="H721" s="295"/>
      <c r="I721" s="295"/>
      <c r="J721" s="295"/>
      <c r="K721" s="295"/>
      <c r="L721" s="295"/>
      <c r="M721" s="295"/>
      <c r="N721" s="468"/>
      <c r="O721" s="295" t="s">
        <v>718</v>
      </c>
      <c r="P721" s="295"/>
      <c r="Q721" s="295"/>
      <c r="R721" s="295"/>
      <c r="S721" s="295"/>
      <c r="T721" s="295"/>
      <c r="U721" s="295"/>
      <c r="V721" s="295"/>
      <c r="W721" s="295"/>
      <c r="X721" s="295"/>
      <c r="Y721" s="411">
        <v>0</v>
      </c>
      <c r="Z721" s="411">
        <v>0</v>
      </c>
      <c r="AA721" s="411">
        <v>0</v>
      </c>
      <c r="AB721" s="411">
        <v>0</v>
      </c>
      <c r="AC721" s="411">
        <f t="shared" ref="AC721" si="1735">AC720</f>
        <v>0</v>
      </c>
      <c r="AD721" s="411">
        <f t="shared" ref="AD721" si="1736">AD720</f>
        <v>0</v>
      </c>
      <c r="AE721" s="411">
        <f t="shared" ref="AE721" si="1737">AE720</f>
        <v>0</v>
      </c>
      <c r="AF721" s="411">
        <f t="shared" ref="AF721" si="1738">AF720</f>
        <v>0</v>
      </c>
      <c r="AG721" s="411">
        <f t="shared" ref="AG721" si="1739">AG720</f>
        <v>0</v>
      </c>
      <c r="AH721" s="411">
        <f t="shared" ref="AH721" si="1740">AH720</f>
        <v>0</v>
      </c>
      <c r="AI721" s="411">
        <f t="shared" ref="AI721" si="1741">AI720</f>
        <v>0</v>
      </c>
      <c r="AJ721" s="411">
        <f t="shared" ref="AJ721" si="1742">AJ720</f>
        <v>0</v>
      </c>
      <c r="AK721" s="411">
        <f t="shared" ref="AK721" si="1743">AK720</f>
        <v>0</v>
      </c>
      <c r="AL721" s="411">
        <f t="shared" ref="AL721" si="1744">AL720</f>
        <v>0</v>
      </c>
      <c r="AM721" s="306"/>
    </row>
    <row r="722" spans="1:39" ht="15.5" outlineLevel="1">
      <c r="A722" s="528"/>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15.5" outlineLevel="1">
      <c r="A723" s="528">
        <v>43</v>
      </c>
      <c r="B723" s="428" t="s">
        <v>135</v>
      </c>
      <c r="C723" s="291" t="s">
        <v>25</v>
      </c>
      <c r="D723" s="295" t="s">
        <v>718</v>
      </c>
      <c r="E723" s="295"/>
      <c r="F723" s="295"/>
      <c r="G723" s="295"/>
      <c r="H723" s="295"/>
      <c r="I723" s="295"/>
      <c r="J723" s="295"/>
      <c r="K723" s="295"/>
      <c r="L723" s="295"/>
      <c r="M723" s="295"/>
      <c r="N723" s="295">
        <v>12</v>
      </c>
      <c r="O723" s="295" t="s">
        <v>718</v>
      </c>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5" outlineLevel="1">
      <c r="A724" s="528"/>
      <c r="B724" s="294" t="s">
        <v>310</v>
      </c>
      <c r="C724" s="291" t="s">
        <v>163</v>
      </c>
      <c r="D724" s="295" t="s">
        <v>718</v>
      </c>
      <c r="E724" s="295"/>
      <c r="F724" s="295"/>
      <c r="G724" s="295"/>
      <c r="H724" s="295"/>
      <c r="I724" s="295"/>
      <c r="J724" s="295"/>
      <c r="K724" s="295"/>
      <c r="L724" s="295"/>
      <c r="M724" s="295"/>
      <c r="N724" s="295">
        <f>N723</f>
        <v>12</v>
      </c>
      <c r="O724" s="295" t="s">
        <v>718</v>
      </c>
      <c r="P724" s="295"/>
      <c r="Q724" s="295"/>
      <c r="R724" s="295"/>
      <c r="S724" s="295"/>
      <c r="T724" s="295"/>
      <c r="U724" s="295"/>
      <c r="V724" s="295"/>
      <c r="W724" s="295"/>
      <c r="X724" s="295"/>
      <c r="Y724" s="411">
        <v>0</v>
      </c>
      <c r="Z724" s="411">
        <v>0</v>
      </c>
      <c r="AA724" s="411">
        <v>0</v>
      </c>
      <c r="AB724" s="411">
        <v>0</v>
      </c>
      <c r="AC724" s="411">
        <f t="shared" ref="AC724" si="1745">AC723</f>
        <v>0</v>
      </c>
      <c r="AD724" s="411">
        <f t="shared" ref="AD724" si="1746">AD723</f>
        <v>0</v>
      </c>
      <c r="AE724" s="411">
        <f t="shared" ref="AE724" si="1747">AE723</f>
        <v>0</v>
      </c>
      <c r="AF724" s="411">
        <f t="shared" ref="AF724" si="1748">AF723</f>
        <v>0</v>
      </c>
      <c r="AG724" s="411">
        <f t="shared" ref="AG724" si="1749">AG723</f>
        <v>0</v>
      </c>
      <c r="AH724" s="411">
        <f t="shared" ref="AH724" si="1750">AH723</f>
        <v>0</v>
      </c>
      <c r="AI724" s="411">
        <f t="shared" ref="AI724" si="1751">AI723</f>
        <v>0</v>
      </c>
      <c r="AJ724" s="411">
        <f t="shared" ref="AJ724" si="1752">AJ723</f>
        <v>0</v>
      </c>
      <c r="AK724" s="411">
        <f t="shared" ref="AK724" si="1753">AK723</f>
        <v>0</v>
      </c>
      <c r="AL724" s="411">
        <f t="shared" ref="AL724" si="1754">AL723</f>
        <v>0</v>
      </c>
      <c r="AM724" s="306"/>
    </row>
    <row r="725" spans="1:39" ht="15.5" outlineLevel="1">
      <c r="A725" s="528"/>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6.5" outlineLevel="1">
      <c r="A726" s="528">
        <v>44</v>
      </c>
      <c r="B726" s="428" t="s">
        <v>136</v>
      </c>
      <c r="C726" s="291" t="s">
        <v>25</v>
      </c>
      <c r="D726" s="295" t="s">
        <v>718</v>
      </c>
      <c r="E726" s="295"/>
      <c r="F726" s="295"/>
      <c r="G726" s="295"/>
      <c r="H726" s="295"/>
      <c r="I726" s="295"/>
      <c r="J726" s="295"/>
      <c r="K726" s="295"/>
      <c r="L726" s="295"/>
      <c r="M726" s="295"/>
      <c r="N726" s="295">
        <v>12</v>
      </c>
      <c r="O726" s="295" t="s">
        <v>718</v>
      </c>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5" outlineLevel="1">
      <c r="A727" s="528"/>
      <c r="B727" s="294" t="s">
        <v>310</v>
      </c>
      <c r="C727" s="291" t="s">
        <v>163</v>
      </c>
      <c r="D727" s="295" t="s">
        <v>718</v>
      </c>
      <c r="E727" s="295"/>
      <c r="F727" s="295"/>
      <c r="G727" s="295"/>
      <c r="H727" s="295"/>
      <c r="I727" s="295"/>
      <c r="J727" s="295"/>
      <c r="K727" s="295"/>
      <c r="L727" s="295"/>
      <c r="M727" s="295"/>
      <c r="N727" s="295">
        <f>N726</f>
        <v>12</v>
      </c>
      <c r="O727" s="295" t="s">
        <v>718</v>
      </c>
      <c r="P727" s="295"/>
      <c r="Q727" s="295"/>
      <c r="R727" s="295"/>
      <c r="S727" s="295"/>
      <c r="T727" s="295"/>
      <c r="U727" s="295"/>
      <c r="V727" s="295"/>
      <c r="W727" s="295"/>
      <c r="X727" s="295"/>
      <c r="Y727" s="411">
        <v>0</v>
      </c>
      <c r="Z727" s="411">
        <v>0</v>
      </c>
      <c r="AA727" s="411">
        <v>0</v>
      </c>
      <c r="AB727" s="411">
        <v>0</v>
      </c>
      <c r="AC727" s="411">
        <f t="shared" ref="AC727" si="1755">AC726</f>
        <v>0</v>
      </c>
      <c r="AD727" s="411">
        <f t="shared" ref="AD727" si="1756">AD726</f>
        <v>0</v>
      </c>
      <c r="AE727" s="411">
        <f t="shared" ref="AE727" si="1757">AE726</f>
        <v>0</v>
      </c>
      <c r="AF727" s="411">
        <f t="shared" ref="AF727" si="1758">AF726</f>
        <v>0</v>
      </c>
      <c r="AG727" s="411">
        <f t="shared" ref="AG727" si="1759">AG726</f>
        <v>0</v>
      </c>
      <c r="AH727" s="411">
        <f t="shared" ref="AH727" si="1760">AH726</f>
        <v>0</v>
      </c>
      <c r="AI727" s="411">
        <f t="shared" ref="AI727" si="1761">AI726</f>
        <v>0</v>
      </c>
      <c r="AJ727" s="411">
        <f t="shared" ref="AJ727" si="1762">AJ726</f>
        <v>0</v>
      </c>
      <c r="AK727" s="411">
        <f t="shared" ref="AK727" si="1763">AK726</f>
        <v>0</v>
      </c>
      <c r="AL727" s="411">
        <f t="shared" ref="AL727" si="1764">AL726</f>
        <v>0</v>
      </c>
      <c r="AM727" s="306"/>
    </row>
    <row r="728" spans="1:39" ht="15.5" outlineLevel="1">
      <c r="A728" s="528"/>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1" outlineLevel="1">
      <c r="A729" s="528">
        <v>45</v>
      </c>
      <c r="B729" s="428" t="s">
        <v>137</v>
      </c>
      <c r="C729" s="291" t="s">
        <v>25</v>
      </c>
      <c r="D729" s="295" t="s">
        <v>718</v>
      </c>
      <c r="E729" s="295"/>
      <c r="F729" s="295"/>
      <c r="G729" s="295"/>
      <c r="H729" s="295"/>
      <c r="I729" s="295"/>
      <c r="J729" s="295"/>
      <c r="K729" s="295"/>
      <c r="L729" s="295"/>
      <c r="M729" s="295"/>
      <c r="N729" s="295">
        <v>12</v>
      </c>
      <c r="O729" s="295" t="s">
        <v>718</v>
      </c>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5" outlineLevel="1">
      <c r="A730" s="528"/>
      <c r="B730" s="294" t="s">
        <v>310</v>
      </c>
      <c r="C730" s="291" t="s">
        <v>163</v>
      </c>
      <c r="D730" s="295" t="s">
        <v>718</v>
      </c>
      <c r="E730" s="295"/>
      <c r="F730" s="295"/>
      <c r="G730" s="295"/>
      <c r="H730" s="295"/>
      <c r="I730" s="295"/>
      <c r="J730" s="295"/>
      <c r="K730" s="295"/>
      <c r="L730" s="295"/>
      <c r="M730" s="295"/>
      <c r="N730" s="295">
        <f>N729</f>
        <v>12</v>
      </c>
      <c r="O730" s="295" t="s">
        <v>718</v>
      </c>
      <c r="P730" s="295"/>
      <c r="Q730" s="295"/>
      <c r="R730" s="295"/>
      <c r="S730" s="295"/>
      <c r="T730" s="295"/>
      <c r="U730" s="295"/>
      <c r="V730" s="295"/>
      <c r="W730" s="295"/>
      <c r="X730" s="295"/>
      <c r="Y730" s="411">
        <v>0</v>
      </c>
      <c r="Z730" s="411">
        <v>0</v>
      </c>
      <c r="AA730" s="411">
        <v>0</v>
      </c>
      <c r="AB730" s="411">
        <v>0</v>
      </c>
      <c r="AC730" s="411">
        <f t="shared" ref="AC730" si="1765">AC729</f>
        <v>0</v>
      </c>
      <c r="AD730" s="411">
        <f t="shared" ref="AD730" si="1766">AD729</f>
        <v>0</v>
      </c>
      <c r="AE730" s="411">
        <f t="shared" ref="AE730" si="1767">AE729</f>
        <v>0</v>
      </c>
      <c r="AF730" s="411">
        <f t="shared" ref="AF730" si="1768">AF729</f>
        <v>0</v>
      </c>
      <c r="AG730" s="411">
        <f t="shared" ref="AG730" si="1769">AG729</f>
        <v>0</v>
      </c>
      <c r="AH730" s="411">
        <f t="shared" ref="AH730" si="1770">AH729</f>
        <v>0</v>
      </c>
      <c r="AI730" s="411">
        <f t="shared" ref="AI730" si="1771">AI729</f>
        <v>0</v>
      </c>
      <c r="AJ730" s="411">
        <f t="shared" ref="AJ730" si="1772">AJ729</f>
        <v>0</v>
      </c>
      <c r="AK730" s="411">
        <f t="shared" ref="AK730" si="1773">AK729</f>
        <v>0</v>
      </c>
      <c r="AL730" s="411">
        <f t="shared" ref="AL730" si="1774">AL729</f>
        <v>0</v>
      </c>
      <c r="AM730" s="306"/>
    </row>
    <row r="731" spans="1:39" ht="15.5" outlineLevel="1">
      <c r="A731" s="528"/>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1" outlineLevel="1">
      <c r="A732" s="528">
        <v>46</v>
      </c>
      <c r="B732" s="428" t="s">
        <v>138</v>
      </c>
      <c r="C732" s="291" t="s">
        <v>25</v>
      </c>
      <c r="D732" s="295" t="s">
        <v>718</v>
      </c>
      <c r="E732" s="295"/>
      <c r="F732" s="295"/>
      <c r="G732" s="295"/>
      <c r="H732" s="295"/>
      <c r="I732" s="295"/>
      <c r="J732" s="295"/>
      <c r="K732" s="295"/>
      <c r="L732" s="295"/>
      <c r="M732" s="295"/>
      <c r="N732" s="295">
        <v>12</v>
      </c>
      <c r="O732" s="295" t="s">
        <v>718</v>
      </c>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5" outlineLevel="1">
      <c r="A733" s="528"/>
      <c r="B733" s="294" t="s">
        <v>310</v>
      </c>
      <c r="C733" s="291" t="s">
        <v>163</v>
      </c>
      <c r="D733" s="295" t="s">
        <v>718</v>
      </c>
      <c r="E733" s="295"/>
      <c r="F733" s="295"/>
      <c r="G733" s="295"/>
      <c r="H733" s="295"/>
      <c r="I733" s="295"/>
      <c r="J733" s="295"/>
      <c r="K733" s="295"/>
      <c r="L733" s="295"/>
      <c r="M733" s="295"/>
      <c r="N733" s="295">
        <f>N732</f>
        <v>12</v>
      </c>
      <c r="O733" s="295" t="s">
        <v>718</v>
      </c>
      <c r="P733" s="295"/>
      <c r="Q733" s="295"/>
      <c r="R733" s="295"/>
      <c r="S733" s="295"/>
      <c r="T733" s="295"/>
      <c r="U733" s="295"/>
      <c r="V733" s="295"/>
      <c r="W733" s="295"/>
      <c r="X733" s="295"/>
      <c r="Y733" s="411">
        <v>0</v>
      </c>
      <c r="Z733" s="411">
        <v>0</v>
      </c>
      <c r="AA733" s="411">
        <v>0</v>
      </c>
      <c r="AB733" s="411">
        <v>0</v>
      </c>
      <c r="AC733" s="411">
        <f t="shared" ref="AC733" si="1775">AC732</f>
        <v>0</v>
      </c>
      <c r="AD733" s="411">
        <f t="shared" ref="AD733" si="1776">AD732</f>
        <v>0</v>
      </c>
      <c r="AE733" s="411">
        <f t="shared" ref="AE733" si="1777">AE732</f>
        <v>0</v>
      </c>
      <c r="AF733" s="411">
        <f t="shared" ref="AF733" si="1778">AF732</f>
        <v>0</v>
      </c>
      <c r="AG733" s="411">
        <f t="shared" ref="AG733" si="1779">AG732</f>
        <v>0</v>
      </c>
      <c r="AH733" s="411">
        <f t="shared" ref="AH733" si="1780">AH732</f>
        <v>0</v>
      </c>
      <c r="AI733" s="411">
        <f t="shared" ref="AI733" si="1781">AI732</f>
        <v>0</v>
      </c>
      <c r="AJ733" s="411">
        <f t="shared" ref="AJ733" si="1782">AJ732</f>
        <v>0</v>
      </c>
      <c r="AK733" s="411">
        <f t="shared" ref="AK733" si="1783">AK732</f>
        <v>0</v>
      </c>
      <c r="AL733" s="411">
        <f t="shared" ref="AL733" si="1784">AL732</f>
        <v>0</v>
      </c>
      <c r="AM733" s="306"/>
    </row>
    <row r="734" spans="1:39" ht="15.5" outlineLevel="1">
      <c r="A734" s="528"/>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1" outlineLevel="1">
      <c r="A735" s="528">
        <v>47</v>
      </c>
      <c r="B735" s="428" t="s">
        <v>139</v>
      </c>
      <c r="C735" s="291" t="s">
        <v>25</v>
      </c>
      <c r="D735" s="295" t="s">
        <v>718</v>
      </c>
      <c r="E735" s="295"/>
      <c r="F735" s="295"/>
      <c r="G735" s="295"/>
      <c r="H735" s="295"/>
      <c r="I735" s="295"/>
      <c r="J735" s="295"/>
      <c r="K735" s="295"/>
      <c r="L735" s="295"/>
      <c r="M735" s="295"/>
      <c r="N735" s="295">
        <v>12</v>
      </c>
      <c r="O735" s="295" t="s">
        <v>718</v>
      </c>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5" outlineLevel="1">
      <c r="A736" s="528"/>
      <c r="B736" s="294" t="s">
        <v>310</v>
      </c>
      <c r="C736" s="291" t="s">
        <v>163</v>
      </c>
      <c r="D736" s="295" t="s">
        <v>718</v>
      </c>
      <c r="E736" s="295"/>
      <c r="F736" s="295"/>
      <c r="G736" s="295"/>
      <c r="H736" s="295"/>
      <c r="I736" s="295"/>
      <c r="J736" s="295"/>
      <c r="K736" s="295"/>
      <c r="L736" s="295"/>
      <c r="M736" s="295"/>
      <c r="N736" s="295">
        <f>N735</f>
        <v>12</v>
      </c>
      <c r="O736" s="295" t="s">
        <v>718</v>
      </c>
      <c r="P736" s="295"/>
      <c r="Q736" s="295"/>
      <c r="R736" s="295"/>
      <c r="S736" s="295"/>
      <c r="T736" s="295"/>
      <c r="U736" s="295"/>
      <c r="V736" s="295"/>
      <c r="W736" s="295"/>
      <c r="X736" s="295"/>
      <c r="Y736" s="411">
        <v>0</v>
      </c>
      <c r="Z736" s="411">
        <v>0</v>
      </c>
      <c r="AA736" s="411">
        <v>0</v>
      </c>
      <c r="AB736" s="411">
        <v>0</v>
      </c>
      <c r="AC736" s="411">
        <f t="shared" ref="AC736" si="1785">AC735</f>
        <v>0</v>
      </c>
      <c r="AD736" s="411">
        <f t="shared" ref="AD736" si="1786">AD735</f>
        <v>0</v>
      </c>
      <c r="AE736" s="411">
        <f t="shared" ref="AE736" si="1787">AE735</f>
        <v>0</v>
      </c>
      <c r="AF736" s="411">
        <f t="shared" ref="AF736" si="1788">AF735</f>
        <v>0</v>
      </c>
      <c r="AG736" s="411">
        <f t="shared" ref="AG736" si="1789">AG735</f>
        <v>0</v>
      </c>
      <c r="AH736" s="411">
        <f t="shared" ref="AH736" si="1790">AH735</f>
        <v>0</v>
      </c>
      <c r="AI736" s="411">
        <f t="shared" ref="AI736" si="1791">AI735</f>
        <v>0</v>
      </c>
      <c r="AJ736" s="411">
        <f t="shared" ref="AJ736" si="1792">AJ735</f>
        <v>0</v>
      </c>
      <c r="AK736" s="411">
        <f t="shared" ref="AK736" si="1793">AK735</f>
        <v>0</v>
      </c>
      <c r="AL736" s="411">
        <f t="shared" ref="AL736" si="1794">AL735</f>
        <v>0</v>
      </c>
      <c r="AM736" s="306"/>
    </row>
    <row r="737" spans="1:40" ht="15.5" outlineLevel="1">
      <c r="A737" s="528"/>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1" outlineLevel="1">
      <c r="A738" s="528">
        <v>48</v>
      </c>
      <c r="B738" s="428" t="s">
        <v>140</v>
      </c>
      <c r="C738" s="291" t="s">
        <v>25</v>
      </c>
      <c r="D738" s="295" t="s">
        <v>718</v>
      </c>
      <c r="E738" s="295"/>
      <c r="F738" s="295"/>
      <c r="G738" s="295"/>
      <c r="H738" s="295"/>
      <c r="I738" s="295"/>
      <c r="J738" s="295"/>
      <c r="K738" s="295"/>
      <c r="L738" s="295"/>
      <c r="M738" s="295"/>
      <c r="N738" s="295">
        <v>12</v>
      </c>
      <c r="O738" s="295" t="s">
        <v>718</v>
      </c>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5" outlineLevel="1">
      <c r="A739" s="528"/>
      <c r="B739" s="294" t="s">
        <v>310</v>
      </c>
      <c r="C739" s="291" t="s">
        <v>163</v>
      </c>
      <c r="D739" s="295" t="s">
        <v>718</v>
      </c>
      <c r="E739" s="295"/>
      <c r="F739" s="295"/>
      <c r="G739" s="295"/>
      <c r="H739" s="295"/>
      <c r="I739" s="295"/>
      <c r="J739" s="295"/>
      <c r="K739" s="295"/>
      <c r="L739" s="295"/>
      <c r="M739" s="295"/>
      <c r="N739" s="295">
        <f>N738</f>
        <v>12</v>
      </c>
      <c r="O739" s="295" t="s">
        <v>718</v>
      </c>
      <c r="P739" s="295"/>
      <c r="Q739" s="295"/>
      <c r="R739" s="295"/>
      <c r="S739" s="295"/>
      <c r="T739" s="295"/>
      <c r="U739" s="295"/>
      <c r="V739" s="295"/>
      <c r="W739" s="295"/>
      <c r="X739" s="295"/>
      <c r="Y739" s="411">
        <v>0</v>
      </c>
      <c r="Z739" s="411">
        <v>0</v>
      </c>
      <c r="AA739" s="411">
        <v>0</v>
      </c>
      <c r="AB739" s="411">
        <v>0</v>
      </c>
      <c r="AC739" s="411">
        <f t="shared" ref="AC739" si="1795">AC738</f>
        <v>0</v>
      </c>
      <c r="AD739" s="411">
        <f t="shared" ref="AD739" si="1796">AD738</f>
        <v>0</v>
      </c>
      <c r="AE739" s="411">
        <f t="shared" ref="AE739" si="1797">AE738</f>
        <v>0</v>
      </c>
      <c r="AF739" s="411">
        <f t="shared" ref="AF739" si="1798">AF738</f>
        <v>0</v>
      </c>
      <c r="AG739" s="411">
        <f t="shared" ref="AG739" si="1799">AG738</f>
        <v>0</v>
      </c>
      <c r="AH739" s="411">
        <f t="shared" ref="AH739" si="1800">AH738</f>
        <v>0</v>
      </c>
      <c r="AI739" s="411">
        <f t="shared" ref="AI739" si="1801">AI738</f>
        <v>0</v>
      </c>
      <c r="AJ739" s="411">
        <f t="shared" ref="AJ739" si="1802">AJ738</f>
        <v>0</v>
      </c>
      <c r="AK739" s="411">
        <f t="shared" ref="AK739" si="1803">AK738</f>
        <v>0</v>
      </c>
      <c r="AL739" s="411">
        <f t="shared" ref="AL739" si="1804">AL738</f>
        <v>0</v>
      </c>
      <c r="AM739" s="306"/>
    </row>
    <row r="740" spans="1:40" ht="15.5" outlineLevel="1">
      <c r="A740" s="528"/>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1" outlineLevel="1">
      <c r="A741" s="528">
        <v>49</v>
      </c>
      <c r="B741" s="428" t="s">
        <v>141</v>
      </c>
      <c r="C741" s="291" t="s">
        <v>25</v>
      </c>
      <c r="D741" s="295" t="s">
        <v>718</v>
      </c>
      <c r="E741" s="295"/>
      <c r="F741" s="295"/>
      <c r="G741" s="295"/>
      <c r="H741" s="295"/>
      <c r="I741" s="295"/>
      <c r="J741" s="295"/>
      <c r="K741" s="295"/>
      <c r="L741" s="295"/>
      <c r="M741" s="295"/>
      <c r="N741" s="295">
        <v>12</v>
      </c>
      <c r="O741" s="295" t="s">
        <v>718</v>
      </c>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5" outlineLevel="1">
      <c r="A742" s="528"/>
      <c r="B742" s="294" t="s">
        <v>310</v>
      </c>
      <c r="C742" s="291" t="s">
        <v>163</v>
      </c>
      <c r="D742" s="295" t="s">
        <v>718</v>
      </c>
      <c r="E742" s="295"/>
      <c r="F742" s="295"/>
      <c r="G742" s="295"/>
      <c r="H742" s="295"/>
      <c r="I742" s="295"/>
      <c r="J742" s="295"/>
      <c r="K742" s="295"/>
      <c r="L742" s="295"/>
      <c r="M742" s="295"/>
      <c r="N742" s="295">
        <f>N741</f>
        <v>12</v>
      </c>
      <c r="O742" s="295" t="s">
        <v>718</v>
      </c>
      <c r="P742" s="295"/>
      <c r="Q742" s="295"/>
      <c r="R742" s="295"/>
      <c r="S742" s="295"/>
      <c r="T742" s="295"/>
      <c r="U742" s="295"/>
      <c r="V742" s="295"/>
      <c r="W742" s="295"/>
      <c r="X742" s="295"/>
      <c r="Y742" s="411">
        <f>Y741</f>
        <v>0</v>
      </c>
      <c r="Z742" s="411">
        <f t="shared" ref="Z742" si="1805">Z741</f>
        <v>0</v>
      </c>
      <c r="AA742" s="411">
        <f t="shared" ref="AA742" si="1806">AA741</f>
        <v>0</v>
      </c>
      <c r="AB742" s="411">
        <f t="shared" ref="AB742" si="1807">AB741</f>
        <v>0</v>
      </c>
      <c r="AC742" s="411">
        <f t="shared" ref="AC742" si="1808">AC741</f>
        <v>0</v>
      </c>
      <c r="AD742" s="411">
        <f t="shared" ref="AD742" si="1809">AD741</f>
        <v>0</v>
      </c>
      <c r="AE742" s="411">
        <f t="shared" ref="AE742" si="1810">AE741</f>
        <v>0</v>
      </c>
      <c r="AF742" s="411">
        <f t="shared" ref="AF742" si="1811">AF741</f>
        <v>0</v>
      </c>
      <c r="AG742" s="411">
        <f t="shared" ref="AG742" si="1812">AG741</f>
        <v>0</v>
      </c>
      <c r="AH742" s="411">
        <f t="shared" ref="AH742" si="1813">AH741</f>
        <v>0</v>
      </c>
      <c r="AI742" s="411">
        <f t="shared" ref="AI742" si="1814">AI741</f>
        <v>0</v>
      </c>
      <c r="AJ742" s="411">
        <f t="shared" ref="AJ742" si="1815">AJ741</f>
        <v>0</v>
      </c>
      <c r="AK742" s="411">
        <f t="shared" ref="AK742" si="1816">AK741</f>
        <v>0</v>
      </c>
      <c r="AL742" s="411">
        <f t="shared" ref="AL742" si="1817">AL741</f>
        <v>0</v>
      </c>
      <c r="AM742" s="306"/>
    </row>
    <row r="743" spans="1:40" ht="15.5" outlineLevel="1">
      <c r="A743" s="528"/>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5">
      <c r="B744" s="327" t="s">
        <v>311</v>
      </c>
      <c r="C744" s="329"/>
      <c r="D744" s="329">
        <f>SUM(D587:D742)</f>
        <v>3515672.873083638</v>
      </c>
      <c r="E744" s="329">
        <f t="shared" ref="E744:M744" si="1818">SUM(E587:E742)</f>
        <v>0</v>
      </c>
      <c r="F744" s="329">
        <f t="shared" si="1818"/>
        <v>0</v>
      </c>
      <c r="G744" s="329">
        <f t="shared" si="1818"/>
        <v>0</v>
      </c>
      <c r="H744" s="329">
        <f t="shared" si="1818"/>
        <v>0</v>
      </c>
      <c r="I744" s="329">
        <f t="shared" si="1818"/>
        <v>0</v>
      </c>
      <c r="J744" s="329">
        <f t="shared" si="1818"/>
        <v>0</v>
      </c>
      <c r="K744" s="329">
        <f t="shared" si="1818"/>
        <v>0</v>
      </c>
      <c r="L744" s="329">
        <f t="shared" si="1818"/>
        <v>0</v>
      </c>
      <c r="M744" s="329">
        <f t="shared" si="1818"/>
        <v>0</v>
      </c>
      <c r="N744" s="329"/>
      <c r="O744" s="329">
        <f>SUM(O587:O742)</f>
        <v>224.08330882028753</v>
      </c>
      <c r="P744" s="329">
        <f t="shared" ref="P744:X744" si="1819">SUM(P587:P742)</f>
        <v>0</v>
      </c>
      <c r="Q744" s="329">
        <f t="shared" si="1819"/>
        <v>0</v>
      </c>
      <c r="R744" s="329">
        <f t="shared" si="1819"/>
        <v>0</v>
      </c>
      <c r="S744" s="329">
        <f t="shared" si="1819"/>
        <v>0</v>
      </c>
      <c r="T744" s="329">
        <f t="shared" si="1819"/>
        <v>0</v>
      </c>
      <c r="U744" s="329">
        <f t="shared" si="1819"/>
        <v>0</v>
      </c>
      <c r="V744" s="329">
        <f t="shared" si="1819"/>
        <v>0</v>
      </c>
      <c r="W744" s="329">
        <f t="shared" si="1819"/>
        <v>0</v>
      </c>
      <c r="X744" s="329">
        <f t="shared" si="1819"/>
        <v>0</v>
      </c>
      <c r="Y744" s="329">
        <f>IF(Y585="kWh",SUMPRODUCT(D587:D742,Y587:Y742))</f>
        <v>1291420.3037682967</v>
      </c>
      <c r="Z744" s="329">
        <f>IF(Z585="kWh",SUMPRODUCT(D587:D742,Z587:Z742))</f>
        <v>577294.19999999995</v>
      </c>
      <c r="AA744" s="329">
        <f>IF(AA585="kw",SUMPRODUCT(N587:N742,O587:O742,AA587:AA742),SUMPRODUCT(D587:D742,AA587:AA742))</f>
        <v>1747.8498087982425</v>
      </c>
      <c r="AB744" s="329">
        <f>IF(AB585="kw",SUMPRODUCT(N587:N742,O587:O742,AB587:AB742),SUMPRODUCT(D587:D742,AB587:AB742))</f>
        <v>134.4499852921725</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ht="15.5">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ht="15.5">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5.0000000000000001E-3</v>
      </c>
      <c r="Z747" s="341">
        <f>HLOOKUP(Z$35,'3.  Distribution Rates'!$C$122:$P$133,10,FALSE)</f>
        <v>0.02</v>
      </c>
      <c r="AA747" s="341">
        <f>HLOOKUP(AA$35,'3.  Distribution Rates'!$C$122:$P$133,10,FALSE)</f>
        <v>4.7934000000000001</v>
      </c>
      <c r="AB747" s="341">
        <f>HLOOKUP(AB$35,'3.  Distribution Rates'!$C$122:$P$133,10,FALSE)</f>
        <v>4.9275000000000002</v>
      </c>
      <c r="AC747" s="341">
        <f>HLOOKUP(AC$35,'3.  Distribution Rates'!$C$122:$P$133,10,FALSE)</f>
        <v>15.867800000000001</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ht="15.5">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2950.2877379655579</v>
      </c>
      <c r="Z748" s="378">
        <f>'4.  2011-2014 LRAM'!Z141*Z747</f>
        <v>16754.020043598528</v>
      </c>
      <c r="AA748" s="378">
        <f>'4.  2011-2014 LRAM'!AA141*AA747</f>
        <v>16699.064203188685</v>
      </c>
      <c r="AB748" s="378">
        <f>'4.  2011-2014 LRAM'!AB141*AB747</f>
        <v>875.83230925167845</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5">
        <f t="shared" ref="AM748:AM755" si="1820">SUM(Y748:AL748)</f>
        <v>37279.204294004448</v>
      </c>
      <c r="AN748" s="443"/>
    </row>
    <row r="749" spans="1:40" ht="15.5">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2387.3920118740189</v>
      </c>
      <c r="Z749" s="378">
        <f>'4.  2011-2014 LRAM'!Z270*Z747</f>
        <v>18713.597813955945</v>
      </c>
      <c r="AA749" s="378">
        <f>'4.  2011-2014 LRAM'!AA270*AA747</f>
        <v>15332.524285143003</v>
      </c>
      <c r="AB749" s="378">
        <f>'4.  2011-2014 LRAM'!AB270*AB747</f>
        <v>1209.024901492762</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5">
        <f t="shared" si="1820"/>
        <v>37642.539012465728</v>
      </c>
      <c r="AN749" s="443"/>
    </row>
    <row r="750" spans="1:40" ht="15.5">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2811.18192066437</v>
      </c>
      <c r="Z750" s="378">
        <f>'4.  2011-2014 LRAM'!Z399*Z747</f>
        <v>12887.223717331279</v>
      </c>
      <c r="AA750" s="378">
        <f>'4.  2011-2014 LRAM'!AA399*AA747</f>
        <v>12224.746871745572</v>
      </c>
      <c r="AB750" s="378">
        <f>'4.  2011-2014 LRAM'!AB399*AB747</f>
        <v>966.67276817364757</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5">
        <f t="shared" si="1820"/>
        <v>28889.825277914872</v>
      </c>
      <c r="AN750" s="443"/>
    </row>
    <row r="751" spans="1:40" ht="15.5">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6289.38989879766</v>
      </c>
      <c r="Z751" s="378">
        <f>'4.  2011-2014 LRAM'!Z529*Z747</f>
        <v>11145.482161400001</v>
      </c>
      <c r="AA751" s="378">
        <f>'4.  2011-2014 LRAM'!AA529*AA747</f>
        <v>12056.808657741587</v>
      </c>
      <c r="AB751" s="378">
        <f>'4.  2011-2014 LRAM'!AB529*AB747</f>
        <v>953.39304140985007</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5">
        <f t="shared" si="1820"/>
        <v>30445.073759349099</v>
      </c>
      <c r="AN751" s="443"/>
    </row>
    <row r="752" spans="1:40" ht="15.5">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1821">Y210*Y747</f>
        <v>8381.1650000000009</v>
      </c>
      <c r="Z752" s="378">
        <f t="shared" si="1821"/>
        <v>35854.152000000002</v>
      </c>
      <c r="AA752" s="378">
        <f t="shared" si="1821"/>
        <v>25091.148168000003</v>
      </c>
      <c r="AB752" s="378">
        <f t="shared" si="1821"/>
        <v>62.086500000000008</v>
      </c>
      <c r="AC752" s="378">
        <f t="shared" si="1821"/>
        <v>39423.231744000004</v>
      </c>
      <c r="AD752" s="378">
        <f t="shared" si="1821"/>
        <v>0</v>
      </c>
      <c r="AE752" s="378">
        <f t="shared" si="1821"/>
        <v>0</v>
      </c>
      <c r="AF752" s="378">
        <f t="shared" si="1821"/>
        <v>0</v>
      </c>
      <c r="AG752" s="378">
        <f t="shared" si="1821"/>
        <v>0</v>
      </c>
      <c r="AH752" s="378">
        <f t="shared" si="1821"/>
        <v>0</v>
      </c>
      <c r="AI752" s="378">
        <f t="shared" si="1821"/>
        <v>0</v>
      </c>
      <c r="AJ752" s="378">
        <f t="shared" si="1821"/>
        <v>0</v>
      </c>
      <c r="AK752" s="378">
        <f t="shared" si="1821"/>
        <v>0</v>
      </c>
      <c r="AL752" s="378">
        <f t="shared" si="1821"/>
        <v>0</v>
      </c>
      <c r="AM752" s="625">
        <f t="shared" si="1820"/>
        <v>108811.78341200002</v>
      </c>
      <c r="AN752" s="443"/>
    </row>
    <row r="753" spans="1:40" ht="15.5">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1822">Y393*Y747</f>
        <v>14302.905000000001</v>
      </c>
      <c r="Z753" s="378">
        <f t="shared" si="1822"/>
        <v>14864.228000000001</v>
      </c>
      <c r="AA753" s="378">
        <f t="shared" si="1822"/>
        <v>55352.26584</v>
      </c>
      <c r="AB753" s="378">
        <f t="shared" si="1822"/>
        <v>892.86300000000017</v>
      </c>
      <c r="AC753" s="378">
        <f t="shared" si="1822"/>
        <v>0</v>
      </c>
      <c r="AD753" s="378">
        <f t="shared" si="1822"/>
        <v>0</v>
      </c>
      <c r="AE753" s="378">
        <f t="shared" si="1822"/>
        <v>0</v>
      </c>
      <c r="AF753" s="378">
        <f t="shared" si="1822"/>
        <v>0</v>
      </c>
      <c r="AG753" s="378">
        <f t="shared" si="1822"/>
        <v>0</v>
      </c>
      <c r="AH753" s="378">
        <f t="shared" si="1822"/>
        <v>0</v>
      </c>
      <c r="AI753" s="378">
        <f t="shared" si="1822"/>
        <v>0</v>
      </c>
      <c r="AJ753" s="378">
        <f t="shared" si="1822"/>
        <v>0</v>
      </c>
      <c r="AK753" s="378">
        <f t="shared" si="1822"/>
        <v>0</v>
      </c>
      <c r="AL753" s="378">
        <f t="shared" si="1822"/>
        <v>0</v>
      </c>
      <c r="AM753" s="625">
        <f t="shared" si="1820"/>
        <v>85412.261840000006</v>
      </c>
      <c r="AN753" s="443"/>
    </row>
    <row r="754" spans="1:40" ht="15.5">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1823">Y576*Y747</f>
        <v>23691.355</v>
      </c>
      <c r="Z754" s="378">
        <f t="shared" si="1823"/>
        <v>20625.021000000001</v>
      </c>
      <c r="AA754" s="378">
        <f t="shared" si="1823"/>
        <v>31184.901720000002</v>
      </c>
      <c r="AB754" s="378">
        <f t="shared" si="1823"/>
        <v>1865.5515000000003</v>
      </c>
      <c r="AC754" s="378">
        <f t="shared" si="1823"/>
        <v>0</v>
      </c>
      <c r="AD754" s="378">
        <f t="shared" si="1823"/>
        <v>0</v>
      </c>
      <c r="AE754" s="378">
        <f t="shared" si="1823"/>
        <v>0</v>
      </c>
      <c r="AF754" s="378">
        <f t="shared" si="1823"/>
        <v>0</v>
      </c>
      <c r="AG754" s="378">
        <f t="shared" si="1823"/>
        <v>0</v>
      </c>
      <c r="AH754" s="378">
        <f t="shared" si="1823"/>
        <v>0</v>
      </c>
      <c r="AI754" s="378">
        <f t="shared" si="1823"/>
        <v>0</v>
      </c>
      <c r="AJ754" s="378">
        <f t="shared" si="1823"/>
        <v>0</v>
      </c>
      <c r="AK754" s="378">
        <f t="shared" si="1823"/>
        <v>0</v>
      </c>
      <c r="AL754" s="378">
        <f t="shared" si="1823"/>
        <v>0</v>
      </c>
      <c r="AM754" s="625">
        <f t="shared" si="1820"/>
        <v>77366.829220000014</v>
      </c>
      <c r="AN754" s="443"/>
    </row>
    <row r="755" spans="1:40" ht="15.5">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6457.101518841484</v>
      </c>
      <c r="Z755" s="378">
        <f t="shared" ref="Z755:AL755" si="1824">Z744*Z747</f>
        <v>11545.884</v>
      </c>
      <c r="AA755" s="378">
        <f t="shared" si="1824"/>
        <v>8378.1432734934951</v>
      </c>
      <c r="AB755" s="378">
        <f t="shared" si="1824"/>
        <v>662.50230252718006</v>
      </c>
      <c r="AC755" s="378">
        <f t="shared" si="1824"/>
        <v>0</v>
      </c>
      <c r="AD755" s="378">
        <f t="shared" si="1824"/>
        <v>0</v>
      </c>
      <c r="AE755" s="378">
        <f t="shared" si="1824"/>
        <v>0</v>
      </c>
      <c r="AF755" s="378">
        <f t="shared" si="1824"/>
        <v>0</v>
      </c>
      <c r="AG755" s="378">
        <f t="shared" si="1824"/>
        <v>0</v>
      </c>
      <c r="AH755" s="378">
        <f t="shared" si="1824"/>
        <v>0</v>
      </c>
      <c r="AI755" s="378">
        <f t="shared" si="1824"/>
        <v>0</v>
      </c>
      <c r="AJ755" s="378">
        <f t="shared" si="1824"/>
        <v>0</v>
      </c>
      <c r="AK755" s="378">
        <f t="shared" si="1824"/>
        <v>0</v>
      </c>
      <c r="AL755" s="378">
        <f t="shared" si="1824"/>
        <v>0</v>
      </c>
      <c r="AM755" s="625">
        <f t="shared" si="1820"/>
        <v>27043.631094862161</v>
      </c>
      <c r="AN755" s="443"/>
    </row>
    <row r="756" spans="1:40" ht="15.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67270.778088143095</v>
      </c>
      <c r="Z756" s="346">
        <f>SUM(Z748:Z755)</f>
        <v>142389.60873628577</v>
      </c>
      <c r="AA756" s="346">
        <f t="shared" ref="AA756:AE756" si="1825">SUM(AA748:AA755)</f>
        <v>176319.60301931234</v>
      </c>
      <c r="AB756" s="346">
        <f t="shared" si="1825"/>
        <v>7487.926322855119</v>
      </c>
      <c r="AC756" s="346">
        <f t="shared" si="1825"/>
        <v>39423.231744000004</v>
      </c>
      <c r="AD756" s="346">
        <f t="shared" si="1825"/>
        <v>0</v>
      </c>
      <c r="AE756" s="346">
        <f t="shared" si="1825"/>
        <v>0</v>
      </c>
      <c r="AF756" s="346">
        <f t="shared" ref="AF756:AL756" si="1826">SUM(AF748:AF755)</f>
        <v>0</v>
      </c>
      <c r="AG756" s="346">
        <f t="shared" si="1826"/>
        <v>0</v>
      </c>
      <c r="AH756" s="346">
        <f t="shared" si="1826"/>
        <v>0</v>
      </c>
      <c r="AI756" s="346">
        <f t="shared" si="1826"/>
        <v>0</v>
      </c>
      <c r="AJ756" s="346">
        <f t="shared" si="1826"/>
        <v>0</v>
      </c>
      <c r="AK756" s="346">
        <f t="shared" si="1826"/>
        <v>0</v>
      </c>
      <c r="AL756" s="346">
        <f t="shared" si="1826"/>
        <v>0</v>
      </c>
      <c r="AM756" s="407">
        <f>SUM(AM748:AM755)</f>
        <v>432891.1479105964</v>
      </c>
      <c r="AN756" s="443"/>
    </row>
    <row r="757" spans="1:40" ht="15.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1827">Z745*Z747</f>
        <v>0</v>
      </c>
      <c r="AA757" s="347">
        <f t="shared" si="1827"/>
        <v>0</v>
      </c>
      <c r="AB757" s="347">
        <f t="shared" si="1827"/>
        <v>0</v>
      </c>
      <c r="AC757" s="347">
        <f t="shared" si="1827"/>
        <v>0</v>
      </c>
      <c r="AD757" s="347">
        <f t="shared" si="1827"/>
        <v>0</v>
      </c>
      <c r="AE757" s="347">
        <f t="shared" si="1827"/>
        <v>0</v>
      </c>
      <c r="AF757" s="347">
        <f t="shared" ref="AF757:AL757" si="1828">AF745*AF747</f>
        <v>0</v>
      </c>
      <c r="AG757" s="347">
        <f t="shared" si="1828"/>
        <v>0</v>
      </c>
      <c r="AH757" s="347">
        <f t="shared" si="1828"/>
        <v>0</v>
      </c>
      <c r="AI757" s="347">
        <f t="shared" si="1828"/>
        <v>0</v>
      </c>
      <c r="AJ757" s="347">
        <f t="shared" si="1828"/>
        <v>0</v>
      </c>
      <c r="AK757" s="347">
        <f t="shared" si="1828"/>
        <v>0</v>
      </c>
      <c r="AL757" s="347">
        <f t="shared" si="1828"/>
        <v>0</v>
      </c>
      <c r="AM757" s="407">
        <f>SUM(Y757:AL757)</f>
        <v>0</v>
      </c>
      <c r="AN757" s="443"/>
    </row>
    <row r="758" spans="1:40" ht="15.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432891.1479105964</v>
      </c>
      <c r="AN758" s="443"/>
    </row>
    <row r="759" spans="1:40" ht="15.5">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ht="15.5">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1829">IF(AA585="kw",SUMPRODUCT($N$587:$N$742,$P$587:$P$742,AA587:AA742),SUMPRODUCT($E$587:$E$742,AA587:AA742))</f>
        <v>0</v>
      </c>
      <c r="AB760" s="291">
        <f t="shared" si="1829"/>
        <v>0</v>
      </c>
      <c r="AC760" s="291">
        <f t="shared" si="1829"/>
        <v>0</v>
      </c>
      <c r="AD760" s="291">
        <f t="shared" si="1829"/>
        <v>0</v>
      </c>
      <c r="AE760" s="291">
        <f t="shared" si="1829"/>
        <v>0</v>
      </c>
      <c r="AF760" s="291">
        <f t="shared" si="1829"/>
        <v>0</v>
      </c>
      <c r="AG760" s="291">
        <f t="shared" si="1829"/>
        <v>0</v>
      </c>
      <c r="AH760" s="291">
        <f t="shared" si="1829"/>
        <v>0</v>
      </c>
      <c r="AI760" s="291">
        <f t="shared" si="1829"/>
        <v>0</v>
      </c>
      <c r="AJ760" s="291">
        <f t="shared" si="1829"/>
        <v>0</v>
      </c>
      <c r="AK760" s="291">
        <f t="shared" si="1829"/>
        <v>0</v>
      </c>
      <c r="AL760" s="291">
        <f t="shared" si="1829"/>
        <v>0</v>
      </c>
      <c r="AM760" s="337"/>
    </row>
    <row r="761" spans="1:40" ht="15.5">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1830">IF(AA585="kw",SUMPRODUCT($N$587:$N$742,$Q$587:$Q$742,AA587:AA742),SUMPRODUCT($F$587:$F$742,AA587:AA742))</f>
        <v>0</v>
      </c>
      <c r="AB761" s="326">
        <f t="shared" si="1830"/>
        <v>0</v>
      </c>
      <c r="AC761" s="326">
        <f t="shared" si="1830"/>
        <v>0</v>
      </c>
      <c r="AD761" s="326">
        <f t="shared" si="1830"/>
        <v>0</v>
      </c>
      <c r="AE761" s="326">
        <f t="shared" si="1830"/>
        <v>0</v>
      </c>
      <c r="AF761" s="326">
        <f t="shared" si="1830"/>
        <v>0</v>
      </c>
      <c r="AG761" s="326">
        <f t="shared" si="1830"/>
        <v>0</v>
      </c>
      <c r="AH761" s="326">
        <f t="shared" si="1830"/>
        <v>0</v>
      </c>
      <c r="AI761" s="326">
        <f t="shared" si="1830"/>
        <v>0</v>
      </c>
      <c r="AJ761" s="326">
        <f t="shared" si="1830"/>
        <v>0</v>
      </c>
      <c r="AK761" s="326">
        <f t="shared" si="1830"/>
        <v>0</v>
      </c>
      <c r="AL761" s="326">
        <f t="shared" si="1830"/>
        <v>0</v>
      </c>
      <c r="AM761" s="386"/>
    </row>
    <row r="762" spans="1:40" ht="20.25" customHeight="1">
      <c r="B762" s="368" t="s">
        <v>583</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5">
      <c r="B765" s="280" t="s">
        <v>327</v>
      </c>
      <c r="C765" s="281"/>
      <c r="D765" s="586" t="s">
        <v>525</v>
      </c>
      <c r="E765" s="253"/>
      <c r="F765" s="586"/>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71" t="s">
        <v>211</v>
      </c>
      <c r="C766" s="873" t="s">
        <v>33</v>
      </c>
      <c r="D766" s="284" t="s">
        <v>421</v>
      </c>
      <c r="E766" s="875" t="s">
        <v>209</v>
      </c>
      <c r="F766" s="876"/>
      <c r="G766" s="876"/>
      <c r="H766" s="876"/>
      <c r="I766" s="876"/>
      <c r="J766" s="876"/>
      <c r="K766" s="876"/>
      <c r="L766" s="876"/>
      <c r="M766" s="877"/>
      <c r="N766" s="881" t="s">
        <v>213</v>
      </c>
      <c r="O766" s="284" t="s">
        <v>422</v>
      </c>
      <c r="P766" s="875" t="s">
        <v>212</v>
      </c>
      <c r="Q766" s="876"/>
      <c r="R766" s="876"/>
      <c r="S766" s="876"/>
      <c r="T766" s="876"/>
      <c r="U766" s="876"/>
      <c r="V766" s="876"/>
      <c r="W766" s="876"/>
      <c r="X766" s="877"/>
      <c r="Y766" s="878" t="s">
        <v>243</v>
      </c>
      <c r="Z766" s="879"/>
      <c r="AA766" s="879"/>
      <c r="AB766" s="879"/>
      <c r="AC766" s="879"/>
      <c r="AD766" s="879"/>
      <c r="AE766" s="879"/>
      <c r="AF766" s="879"/>
      <c r="AG766" s="879"/>
      <c r="AH766" s="879"/>
      <c r="AI766" s="879"/>
      <c r="AJ766" s="879"/>
      <c r="AK766" s="879"/>
      <c r="AL766" s="879"/>
      <c r="AM766" s="880"/>
    </row>
    <row r="767" spans="1:40" ht="65.25" customHeight="1">
      <c r="B767" s="872"/>
      <c r="C767" s="874"/>
      <c r="D767" s="285">
        <v>2019</v>
      </c>
      <c r="E767" s="285">
        <v>2020</v>
      </c>
      <c r="F767" s="285">
        <v>2021</v>
      </c>
      <c r="G767" s="285">
        <v>2022</v>
      </c>
      <c r="H767" s="285">
        <v>2023</v>
      </c>
      <c r="I767" s="285">
        <v>2024</v>
      </c>
      <c r="J767" s="285">
        <v>2025</v>
      </c>
      <c r="K767" s="285">
        <v>2026</v>
      </c>
      <c r="L767" s="285">
        <v>2027</v>
      </c>
      <c r="M767" s="285">
        <v>2028</v>
      </c>
      <c r="N767" s="882"/>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 kW - Thermal Demand Meter</v>
      </c>
      <c r="AB767" s="285" t="str">
        <f>'1.  LRAMVA Summary'!G52</f>
        <v>GS&gt;50 kW - Interval Meter</v>
      </c>
      <c r="AC767" s="285" t="str">
        <f>'1.  LRAMVA Summary'!H52</f>
        <v>Street Lighting</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28"/>
      <c r="B768" s="514" t="s">
        <v>503</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5" hidden="1" outlineLevel="1">
      <c r="A769" s="528"/>
      <c r="B769" s="500" t="s">
        <v>496</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5" hidden="1" outlineLevel="1">
      <c r="A770" s="528">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t="15.5" hidden="1" outlineLevel="1">
      <c r="A771" s="528"/>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1831">Z770</f>
        <v>0</v>
      </c>
      <c r="AA771" s="411">
        <f t="shared" ref="AA771" si="1832">AA770</f>
        <v>0</v>
      </c>
      <c r="AB771" s="411">
        <f t="shared" ref="AB771" si="1833">AB770</f>
        <v>0</v>
      </c>
      <c r="AC771" s="411">
        <f t="shared" ref="AC771" si="1834">AC770</f>
        <v>0</v>
      </c>
      <c r="AD771" s="411">
        <f t="shared" ref="AD771" si="1835">AD770</f>
        <v>0</v>
      </c>
      <c r="AE771" s="411">
        <f t="shared" ref="AE771" si="1836">AE770</f>
        <v>0</v>
      </c>
      <c r="AF771" s="411">
        <f t="shared" ref="AF771" si="1837">AF770</f>
        <v>0</v>
      </c>
      <c r="AG771" s="411">
        <f t="shared" ref="AG771" si="1838">AG770</f>
        <v>0</v>
      </c>
      <c r="AH771" s="411">
        <f t="shared" ref="AH771" si="1839">AH770</f>
        <v>0</v>
      </c>
      <c r="AI771" s="411">
        <f t="shared" ref="AI771" si="1840">AI770</f>
        <v>0</v>
      </c>
      <c r="AJ771" s="411">
        <f t="shared" ref="AJ771" si="1841">AJ770</f>
        <v>0</v>
      </c>
      <c r="AK771" s="411">
        <f t="shared" ref="AK771" si="1842">AK770</f>
        <v>0</v>
      </c>
      <c r="AL771" s="411">
        <f t="shared" ref="AL771" si="1843">AL770</f>
        <v>0</v>
      </c>
      <c r="AM771" s="297"/>
    </row>
    <row r="772" spans="1:39" ht="15.5" hidden="1" outlineLevel="1">
      <c r="A772" s="528"/>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t="15.5" hidden="1" outlineLevel="1">
      <c r="A773" s="528">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5" hidden="1" outlineLevel="1">
      <c r="A774" s="528"/>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1844">Z773</f>
        <v>0</v>
      </c>
      <c r="AA774" s="411">
        <f t="shared" ref="AA774" si="1845">AA773</f>
        <v>0</v>
      </c>
      <c r="AB774" s="411">
        <f t="shared" ref="AB774" si="1846">AB773</f>
        <v>0</v>
      </c>
      <c r="AC774" s="411">
        <f t="shared" ref="AC774" si="1847">AC773</f>
        <v>0</v>
      </c>
      <c r="AD774" s="411">
        <f t="shared" ref="AD774" si="1848">AD773</f>
        <v>0</v>
      </c>
      <c r="AE774" s="411">
        <f t="shared" ref="AE774" si="1849">AE773</f>
        <v>0</v>
      </c>
      <c r="AF774" s="411">
        <f t="shared" ref="AF774" si="1850">AF773</f>
        <v>0</v>
      </c>
      <c r="AG774" s="411">
        <f t="shared" ref="AG774" si="1851">AG773</f>
        <v>0</v>
      </c>
      <c r="AH774" s="411">
        <f t="shared" ref="AH774" si="1852">AH773</f>
        <v>0</v>
      </c>
      <c r="AI774" s="411">
        <f t="shared" ref="AI774" si="1853">AI773</f>
        <v>0</v>
      </c>
      <c r="AJ774" s="411">
        <f t="shared" ref="AJ774" si="1854">AJ773</f>
        <v>0</v>
      </c>
      <c r="AK774" s="411">
        <f t="shared" ref="AK774" si="1855">AK773</f>
        <v>0</v>
      </c>
      <c r="AL774" s="411">
        <f t="shared" ref="AL774" si="1856">AL773</f>
        <v>0</v>
      </c>
      <c r="AM774" s="297"/>
    </row>
    <row r="775" spans="1:39" ht="15.5" hidden="1" outlineLevel="1">
      <c r="A775" s="528"/>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t="15.5" hidden="1" outlineLevel="1">
      <c r="A776" s="528">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5" hidden="1" outlineLevel="1">
      <c r="A777" s="528"/>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1857">Z776</f>
        <v>0</v>
      </c>
      <c r="AA777" s="411">
        <f t="shared" ref="AA777" si="1858">AA776</f>
        <v>0</v>
      </c>
      <c r="AB777" s="411">
        <f t="shared" ref="AB777" si="1859">AB776</f>
        <v>0</v>
      </c>
      <c r="AC777" s="411">
        <f t="shared" ref="AC777" si="1860">AC776</f>
        <v>0</v>
      </c>
      <c r="AD777" s="411">
        <f t="shared" ref="AD777" si="1861">AD776</f>
        <v>0</v>
      </c>
      <c r="AE777" s="411">
        <f t="shared" ref="AE777" si="1862">AE776</f>
        <v>0</v>
      </c>
      <c r="AF777" s="411">
        <f t="shared" ref="AF777" si="1863">AF776</f>
        <v>0</v>
      </c>
      <c r="AG777" s="411">
        <f t="shared" ref="AG777" si="1864">AG776</f>
        <v>0</v>
      </c>
      <c r="AH777" s="411">
        <f t="shared" ref="AH777" si="1865">AH776</f>
        <v>0</v>
      </c>
      <c r="AI777" s="411">
        <f t="shared" ref="AI777" si="1866">AI776</f>
        <v>0</v>
      </c>
      <c r="AJ777" s="411">
        <f t="shared" ref="AJ777" si="1867">AJ776</f>
        <v>0</v>
      </c>
      <c r="AK777" s="411">
        <f t="shared" ref="AK777" si="1868">AK776</f>
        <v>0</v>
      </c>
      <c r="AL777" s="411">
        <f t="shared" ref="AL777" si="1869">AL776</f>
        <v>0</v>
      </c>
      <c r="AM777" s="297"/>
    </row>
    <row r="778" spans="1:39" ht="15.5" hidden="1" outlineLevel="1">
      <c r="A778" s="528"/>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t="15.5" hidden="1" outlineLevel="1">
      <c r="A779" s="528">
        <v>4</v>
      </c>
      <c r="B779" s="516" t="s">
        <v>673</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t="15.5" hidden="1" outlineLevel="1">
      <c r="A780" s="528"/>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1870">Z779</f>
        <v>0</v>
      </c>
      <c r="AA780" s="411">
        <f t="shared" ref="AA780" si="1871">AA779</f>
        <v>0</v>
      </c>
      <c r="AB780" s="411">
        <f t="shared" ref="AB780" si="1872">AB779</f>
        <v>0</v>
      </c>
      <c r="AC780" s="411">
        <f t="shared" ref="AC780" si="1873">AC779</f>
        <v>0</v>
      </c>
      <c r="AD780" s="411">
        <f t="shared" ref="AD780" si="1874">AD779</f>
        <v>0</v>
      </c>
      <c r="AE780" s="411">
        <f t="shared" ref="AE780" si="1875">AE779</f>
        <v>0</v>
      </c>
      <c r="AF780" s="411">
        <f t="shared" ref="AF780" si="1876">AF779</f>
        <v>0</v>
      </c>
      <c r="AG780" s="411">
        <f t="shared" ref="AG780" si="1877">AG779</f>
        <v>0</v>
      </c>
      <c r="AH780" s="411">
        <f t="shared" ref="AH780" si="1878">AH779</f>
        <v>0</v>
      </c>
      <c r="AI780" s="411">
        <f t="shared" ref="AI780" si="1879">AI779</f>
        <v>0</v>
      </c>
      <c r="AJ780" s="411">
        <f t="shared" ref="AJ780" si="1880">AJ779</f>
        <v>0</v>
      </c>
      <c r="AK780" s="411">
        <f t="shared" ref="AK780" si="1881">AK779</f>
        <v>0</v>
      </c>
      <c r="AL780" s="411">
        <f t="shared" ref="AL780" si="1882">AL779</f>
        <v>0</v>
      </c>
      <c r="AM780" s="297"/>
    </row>
    <row r="781" spans="1:39" ht="15.5" hidden="1" outlineLevel="1">
      <c r="A781" s="528"/>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28">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28"/>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1883">Z782</f>
        <v>0</v>
      </c>
      <c r="AA783" s="411">
        <f t="shared" ref="AA783" si="1884">AA782</f>
        <v>0</v>
      </c>
      <c r="AB783" s="411">
        <f t="shared" ref="AB783" si="1885">AB782</f>
        <v>0</v>
      </c>
      <c r="AC783" s="411">
        <f t="shared" ref="AC783" si="1886">AC782</f>
        <v>0</v>
      </c>
      <c r="AD783" s="411">
        <f t="shared" ref="AD783" si="1887">AD782</f>
        <v>0</v>
      </c>
      <c r="AE783" s="411">
        <f t="shared" ref="AE783" si="1888">AE782</f>
        <v>0</v>
      </c>
      <c r="AF783" s="411">
        <f t="shared" ref="AF783" si="1889">AF782</f>
        <v>0</v>
      </c>
      <c r="AG783" s="411">
        <f t="shared" ref="AG783" si="1890">AG782</f>
        <v>0</v>
      </c>
      <c r="AH783" s="411">
        <f t="shared" ref="AH783" si="1891">AH782</f>
        <v>0</v>
      </c>
      <c r="AI783" s="411">
        <f t="shared" ref="AI783" si="1892">AI782</f>
        <v>0</v>
      </c>
      <c r="AJ783" s="411">
        <f t="shared" ref="AJ783" si="1893">AJ782</f>
        <v>0</v>
      </c>
      <c r="AK783" s="411">
        <f t="shared" ref="AK783" si="1894">AK782</f>
        <v>0</v>
      </c>
      <c r="AL783" s="411">
        <f t="shared" ref="AL783" si="1895">AL782</f>
        <v>0</v>
      </c>
      <c r="AM783" s="297"/>
    </row>
    <row r="784" spans="1:39" ht="15.5" hidden="1" outlineLevel="1">
      <c r="A784" s="528"/>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5" hidden="1" outlineLevel="1">
      <c r="A785" s="528"/>
      <c r="B785" s="319" t="s">
        <v>497</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t="15.5" hidden="1" outlineLevel="1">
      <c r="A786" s="528">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t="15.5" hidden="1" outlineLevel="1">
      <c r="A787" s="528"/>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1896">Z786</f>
        <v>0</v>
      </c>
      <c r="AA787" s="411">
        <f t="shared" ref="AA787" si="1897">AA786</f>
        <v>0</v>
      </c>
      <c r="AB787" s="411">
        <f t="shared" ref="AB787" si="1898">AB786</f>
        <v>0</v>
      </c>
      <c r="AC787" s="411">
        <f t="shared" ref="AC787" si="1899">AC786</f>
        <v>0</v>
      </c>
      <c r="AD787" s="411">
        <f t="shared" ref="AD787" si="1900">AD786</f>
        <v>0</v>
      </c>
      <c r="AE787" s="411">
        <f t="shared" ref="AE787" si="1901">AE786</f>
        <v>0</v>
      </c>
      <c r="AF787" s="411">
        <f t="shared" ref="AF787" si="1902">AF786</f>
        <v>0</v>
      </c>
      <c r="AG787" s="411">
        <f t="shared" ref="AG787" si="1903">AG786</f>
        <v>0</v>
      </c>
      <c r="AH787" s="411">
        <f t="shared" ref="AH787" si="1904">AH786</f>
        <v>0</v>
      </c>
      <c r="AI787" s="411">
        <f t="shared" ref="AI787" si="1905">AI786</f>
        <v>0</v>
      </c>
      <c r="AJ787" s="411">
        <f t="shared" ref="AJ787" si="1906">AJ786</f>
        <v>0</v>
      </c>
      <c r="AK787" s="411">
        <f t="shared" ref="AK787" si="1907">AK786</f>
        <v>0</v>
      </c>
      <c r="AL787" s="411">
        <f t="shared" ref="AL787" si="1908">AL786</f>
        <v>0</v>
      </c>
      <c r="AM787" s="311"/>
    </row>
    <row r="788" spans="1:39" ht="15.5" hidden="1" outlineLevel="1">
      <c r="A788" s="528"/>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1" hidden="1" outlineLevel="1">
      <c r="A789" s="528">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5" hidden="1" outlineLevel="1">
      <c r="A790" s="528"/>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1909">Z789</f>
        <v>0</v>
      </c>
      <c r="AA790" s="411">
        <f t="shared" ref="AA790" si="1910">AA789</f>
        <v>0</v>
      </c>
      <c r="AB790" s="411">
        <f t="shared" ref="AB790" si="1911">AB789</f>
        <v>0</v>
      </c>
      <c r="AC790" s="411">
        <f t="shared" ref="AC790" si="1912">AC789</f>
        <v>0</v>
      </c>
      <c r="AD790" s="411">
        <f t="shared" ref="AD790" si="1913">AD789</f>
        <v>0</v>
      </c>
      <c r="AE790" s="411">
        <f t="shared" ref="AE790" si="1914">AE789</f>
        <v>0</v>
      </c>
      <c r="AF790" s="411">
        <f t="shared" ref="AF790" si="1915">AF789</f>
        <v>0</v>
      </c>
      <c r="AG790" s="411">
        <f t="shared" ref="AG790" si="1916">AG789</f>
        <v>0</v>
      </c>
      <c r="AH790" s="411">
        <f t="shared" ref="AH790" si="1917">AH789</f>
        <v>0</v>
      </c>
      <c r="AI790" s="411">
        <f t="shared" ref="AI790" si="1918">AI789</f>
        <v>0</v>
      </c>
      <c r="AJ790" s="411">
        <f t="shared" ref="AJ790" si="1919">AJ789</f>
        <v>0</v>
      </c>
      <c r="AK790" s="411">
        <f t="shared" ref="AK790" si="1920">AK789</f>
        <v>0</v>
      </c>
      <c r="AL790" s="411">
        <f t="shared" ref="AL790" si="1921">AL789</f>
        <v>0</v>
      </c>
      <c r="AM790" s="311"/>
    </row>
    <row r="791" spans="1:39" ht="15.5" hidden="1" outlineLevel="1">
      <c r="A791" s="528"/>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1" hidden="1" outlineLevel="1">
      <c r="A792" s="528">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5" hidden="1" outlineLevel="1">
      <c r="A793" s="528"/>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1922">Z792</f>
        <v>0</v>
      </c>
      <c r="AA793" s="411">
        <f t="shared" ref="AA793" si="1923">AA792</f>
        <v>0</v>
      </c>
      <c r="AB793" s="411">
        <f t="shared" ref="AB793" si="1924">AB792</f>
        <v>0</v>
      </c>
      <c r="AC793" s="411">
        <f t="shared" ref="AC793" si="1925">AC792</f>
        <v>0</v>
      </c>
      <c r="AD793" s="411">
        <f t="shared" ref="AD793" si="1926">AD792</f>
        <v>0</v>
      </c>
      <c r="AE793" s="411">
        <f t="shared" ref="AE793" si="1927">AE792</f>
        <v>0</v>
      </c>
      <c r="AF793" s="411">
        <f t="shared" ref="AF793" si="1928">AF792</f>
        <v>0</v>
      </c>
      <c r="AG793" s="411">
        <f t="shared" ref="AG793" si="1929">AG792</f>
        <v>0</v>
      </c>
      <c r="AH793" s="411">
        <f t="shared" ref="AH793" si="1930">AH792</f>
        <v>0</v>
      </c>
      <c r="AI793" s="411">
        <f t="shared" ref="AI793" si="1931">AI792</f>
        <v>0</v>
      </c>
      <c r="AJ793" s="411">
        <f t="shared" ref="AJ793" si="1932">AJ792</f>
        <v>0</v>
      </c>
      <c r="AK793" s="411">
        <f t="shared" ref="AK793" si="1933">AK792</f>
        <v>0</v>
      </c>
      <c r="AL793" s="411">
        <f t="shared" ref="AL793" si="1934">AL792</f>
        <v>0</v>
      </c>
      <c r="AM793" s="311"/>
    </row>
    <row r="794" spans="1:39" ht="15.5" hidden="1" outlineLevel="1">
      <c r="A794" s="528"/>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1" hidden="1" outlineLevel="1">
      <c r="A795" s="528">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5" hidden="1" outlineLevel="1">
      <c r="A796" s="528"/>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1935">Z795</f>
        <v>0</v>
      </c>
      <c r="AA796" s="411">
        <f t="shared" ref="AA796" si="1936">AA795</f>
        <v>0</v>
      </c>
      <c r="AB796" s="411">
        <f t="shared" ref="AB796" si="1937">AB795</f>
        <v>0</v>
      </c>
      <c r="AC796" s="411">
        <f t="shared" ref="AC796" si="1938">AC795</f>
        <v>0</v>
      </c>
      <c r="AD796" s="411">
        <f t="shared" ref="AD796" si="1939">AD795</f>
        <v>0</v>
      </c>
      <c r="AE796" s="411">
        <f t="shared" ref="AE796" si="1940">AE795</f>
        <v>0</v>
      </c>
      <c r="AF796" s="411">
        <f t="shared" ref="AF796" si="1941">AF795</f>
        <v>0</v>
      </c>
      <c r="AG796" s="411">
        <f t="shared" ref="AG796" si="1942">AG795</f>
        <v>0</v>
      </c>
      <c r="AH796" s="411">
        <f t="shared" ref="AH796" si="1943">AH795</f>
        <v>0</v>
      </c>
      <c r="AI796" s="411">
        <f t="shared" ref="AI796" si="1944">AI795</f>
        <v>0</v>
      </c>
      <c r="AJ796" s="411">
        <f t="shared" ref="AJ796" si="1945">AJ795</f>
        <v>0</v>
      </c>
      <c r="AK796" s="411">
        <f t="shared" ref="AK796" si="1946">AK795</f>
        <v>0</v>
      </c>
      <c r="AL796" s="411">
        <f t="shared" ref="AL796" si="1947">AL795</f>
        <v>0</v>
      </c>
      <c r="AM796" s="311"/>
    </row>
    <row r="797" spans="1:39" ht="15.5" hidden="1" outlineLevel="1">
      <c r="A797" s="528"/>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1" hidden="1" outlineLevel="1">
      <c r="A798" s="528">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5" hidden="1" outlineLevel="1">
      <c r="A799" s="528"/>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1948">Z798</f>
        <v>0</v>
      </c>
      <c r="AA799" s="411">
        <f t="shared" ref="AA799" si="1949">AA798</f>
        <v>0</v>
      </c>
      <c r="AB799" s="411">
        <f t="shared" ref="AB799" si="1950">AB798</f>
        <v>0</v>
      </c>
      <c r="AC799" s="411">
        <f t="shared" ref="AC799" si="1951">AC798</f>
        <v>0</v>
      </c>
      <c r="AD799" s="411">
        <f t="shared" ref="AD799" si="1952">AD798</f>
        <v>0</v>
      </c>
      <c r="AE799" s="411">
        <f t="shared" ref="AE799" si="1953">AE798</f>
        <v>0</v>
      </c>
      <c r="AF799" s="411">
        <f t="shared" ref="AF799" si="1954">AF798</f>
        <v>0</v>
      </c>
      <c r="AG799" s="411">
        <f t="shared" ref="AG799" si="1955">AG798</f>
        <v>0</v>
      </c>
      <c r="AH799" s="411">
        <f t="shared" ref="AH799" si="1956">AH798</f>
        <v>0</v>
      </c>
      <c r="AI799" s="411">
        <f t="shared" ref="AI799" si="1957">AI798</f>
        <v>0</v>
      </c>
      <c r="AJ799" s="411">
        <f t="shared" ref="AJ799" si="1958">AJ798</f>
        <v>0</v>
      </c>
      <c r="AK799" s="411">
        <f t="shared" ref="AK799" si="1959">AK798</f>
        <v>0</v>
      </c>
      <c r="AL799" s="411">
        <f t="shared" ref="AL799" si="1960">AL798</f>
        <v>0</v>
      </c>
      <c r="AM799" s="311"/>
    </row>
    <row r="800" spans="1:39" ht="15.5" hidden="1" outlineLevel="1">
      <c r="A800" s="528"/>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5" hidden="1" outlineLevel="1">
      <c r="A801" s="528"/>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1" hidden="1" outlineLevel="1">
      <c r="A802" s="528">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t="15.5" hidden="1" outlineLevel="1">
      <c r="A803" s="528"/>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1961">Z802</f>
        <v>0</v>
      </c>
      <c r="AA803" s="411">
        <f t="shared" ref="AA803" si="1962">AA802</f>
        <v>0</v>
      </c>
      <c r="AB803" s="411">
        <f t="shared" ref="AB803" si="1963">AB802</f>
        <v>0</v>
      </c>
      <c r="AC803" s="411">
        <f t="shared" ref="AC803" si="1964">AC802</f>
        <v>0</v>
      </c>
      <c r="AD803" s="411">
        <f t="shared" ref="AD803" si="1965">AD802</f>
        <v>0</v>
      </c>
      <c r="AE803" s="411">
        <f t="shared" ref="AE803" si="1966">AE802</f>
        <v>0</v>
      </c>
      <c r="AF803" s="411">
        <f t="shared" ref="AF803" si="1967">AF802</f>
        <v>0</v>
      </c>
      <c r="AG803" s="411">
        <f t="shared" ref="AG803" si="1968">AG802</f>
        <v>0</v>
      </c>
      <c r="AH803" s="411">
        <f t="shared" ref="AH803" si="1969">AH802</f>
        <v>0</v>
      </c>
      <c r="AI803" s="411">
        <f t="shared" ref="AI803" si="1970">AI802</f>
        <v>0</v>
      </c>
      <c r="AJ803" s="411">
        <f t="shared" ref="AJ803" si="1971">AJ802</f>
        <v>0</v>
      </c>
      <c r="AK803" s="411">
        <f t="shared" ref="AK803" si="1972">AK802</f>
        <v>0</v>
      </c>
      <c r="AL803" s="411">
        <f t="shared" ref="AL803" si="1973">AL802</f>
        <v>0</v>
      </c>
      <c r="AM803" s="297"/>
    </row>
    <row r="804" spans="1:39" ht="15.5" hidden="1" outlineLevel="1">
      <c r="A804" s="528"/>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31" hidden="1" outlineLevel="1">
      <c r="A805" s="528">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t="15.5" hidden="1" outlineLevel="1">
      <c r="A806" s="528"/>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1974">Z805</f>
        <v>0</v>
      </c>
      <c r="AA806" s="411">
        <f t="shared" ref="AA806" si="1975">AA805</f>
        <v>0</v>
      </c>
      <c r="AB806" s="411">
        <f t="shared" ref="AB806" si="1976">AB805</f>
        <v>0</v>
      </c>
      <c r="AC806" s="411">
        <f t="shared" ref="AC806" si="1977">AC805</f>
        <v>0</v>
      </c>
      <c r="AD806" s="411">
        <f t="shared" ref="AD806" si="1978">AD805</f>
        <v>0</v>
      </c>
      <c r="AE806" s="411">
        <f t="shared" ref="AE806" si="1979">AE805</f>
        <v>0</v>
      </c>
      <c r="AF806" s="411">
        <f t="shared" ref="AF806" si="1980">AF805</f>
        <v>0</v>
      </c>
      <c r="AG806" s="411">
        <f t="shared" ref="AG806" si="1981">AG805</f>
        <v>0</v>
      </c>
      <c r="AH806" s="411">
        <f t="shared" ref="AH806" si="1982">AH805</f>
        <v>0</v>
      </c>
      <c r="AI806" s="411">
        <f t="shared" ref="AI806" si="1983">AI805</f>
        <v>0</v>
      </c>
      <c r="AJ806" s="411">
        <f t="shared" ref="AJ806" si="1984">AJ805</f>
        <v>0</v>
      </c>
      <c r="AK806" s="411">
        <f t="shared" ref="AK806" si="1985">AK805</f>
        <v>0</v>
      </c>
      <c r="AL806" s="411">
        <f t="shared" ref="AL806" si="1986">AL805</f>
        <v>0</v>
      </c>
      <c r="AM806" s="297"/>
    </row>
    <row r="807" spans="1:39" ht="15.5" hidden="1" outlineLevel="1">
      <c r="A807" s="528"/>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1" hidden="1" outlineLevel="1">
      <c r="A808" s="528">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5" hidden="1" outlineLevel="1">
      <c r="A809" s="528"/>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1987">Z808</f>
        <v>0</v>
      </c>
      <c r="AA809" s="411">
        <f t="shared" ref="AA809" si="1988">AA808</f>
        <v>0</v>
      </c>
      <c r="AB809" s="411">
        <f t="shared" ref="AB809" si="1989">AB808</f>
        <v>0</v>
      </c>
      <c r="AC809" s="411">
        <f t="shared" ref="AC809" si="1990">AC808</f>
        <v>0</v>
      </c>
      <c r="AD809" s="411">
        <f t="shared" ref="AD809" si="1991">AD808</f>
        <v>0</v>
      </c>
      <c r="AE809" s="411">
        <f t="shared" ref="AE809" si="1992">AE808</f>
        <v>0</v>
      </c>
      <c r="AF809" s="411">
        <f t="shared" ref="AF809" si="1993">AF808</f>
        <v>0</v>
      </c>
      <c r="AG809" s="411">
        <f t="shared" ref="AG809" si="1994">AG808</f>
        <v>0</v>
      </c>
      <c r="AH809" s="411">
        <f t="shared" ref="AH809" si="1995">AH808</f>
        <v>0</v>
      </c>
      <c r="AI809" s="411">
        <f t="shared" ref="AI809" si="1996">AI808</f>
        <v>0</v>
      </c>
      <c r="AJ809" s="411">
        <f t="shared" ref="AJ809" si="1997">AJ808</f>
        <v>0</v>
      </c>
      <c r="AK809" s="411">
        <f t="shared" ref="AK809" si="1998">AK808</f>
        <v>0</v>
      </c>
      <c r="AL809" s="411">
        <f t="shared" ref="AL809" si="1999">AL808</f>
        <v>0</v>
      </c>
      <c r="AM809" s="306"/>
    </row>
    <row r="810" spans="1:39" ht="15.5" hidden="1" outlineLevel="1">
      <c r="A810" s="528"/>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5" hidden="1" outlineLevel="1">
      <c r="A811" s="528"/>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t="15.5" hidden="1" outlineLevel="1">
      <c r="A812" s="528">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t="15.5" hidden="1" outlineLevel="1">
      <c r="A813" s="528"/>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000">Z812</f>
        <v>0</v>
      </c>
      <c r="AA813" s="411">
        <f t="shared" ref="AA813" si="2001">AA812</f>
        <v>0</v>
      </c>
      <c r="AB813" s="411">
        <f t="shared" ref="AB813" si="2002">AB812</f>
        <v>0</v>
      </c>
      <c r="AC813" s="411">
        <f t="shared" ref="AC813" si="2003">AC812</f>
        <v>0</v>
      </c>
      <c r="AD813" s="411">
        <f t="shared" ref="AD813" si="2004">AD812</f>
        <v>0</v>
      </c>
      <c r="AE813" s="411">
        <f t="shared" ref="AE813" si="2005">AE812</f>
        <v>0</v>
      </c>
      <c r="AF813" s="411">
        <f t="shared" ref="AF813" si="2006">AF812</f>
        <v>0</v>
      </c>
      <c r="AG813" s="411">
        <f t="shared" ref="AG813" si="2007">AG812</f>
        <v>0</v>
      </c>
      <c r="AH813" s="411">
        <f t="shared" ref="AH813" si="2008">AH812</f>
        <v>0</v>
      </c>
      <c r="AI813" s="411">
        <f t="shared" ref="AI813" si="2009">AI812</f>
        <v>0</v>
      </c>
      <c r="AJ813" s="411">
        <f t="shared" ref="AJ813" si="2010">AJ812</f>
        <v>0</v>
      </c>
      <c r="AK813" s="411">
        <f t="shared" ref="AK813" si="2011">AK812</f>
        <v>0</v>
      </c>
      <c r="AL813" s="411">
        <f t="shared" ref="AL813" si="2012">AL812</f>
        <v>0</v>
      </c>
      <c r="AM813" s="297"/>
    </row>
    <row r="814" spans="1:39" ht="15.5" hidden="1" outlineLevel="1">
      <c r="A814" s="528"/>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5" hidden="1" outlineLevel="1">
      <c r="A815" s="528"/>
      <c r="B815" s="288" t="s">
        <v>489</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3"/>
    </row>
    <row r="816" spans="1:39" ht="15.5" hidden="1" outlineLevel="1">
      <c r="A816" s="528">
        <v>15</v>
      </c>
      <c r="B816" s="294" t="s">
        <v>494</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t="15.5" hidden="1" outlineLevel="1">
      <c r="A817" s="528"/>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013">Z816</f>
        <v>0</v>
      </c>
      <c r="AA817" s="411">
        <f t="shared" si="2013"/>
        <v>0</v>
      </c>
      <c r="AB817" s="411">
        <f t="shared" si="2013"/>
        <v>0</v>
      </c>
      <c r="AC817" s="411">
        <f t="shared" si="2013"/>
        <v>0</v>
      </c>
      <c r="AD817" s="411">
        <f t="shared" si="2013"/>
        <v>0</v>
      </c>
      <c r="AE817" s="411">
        <f t="shared" si="2013"/>
        <v>0</v>
      </c>
      <c r="AF817" s="411">
        <f t="shared" si="2013"/>
        <v>0</v>
      </c>
      <c r="AG817" s="411">
        <f t="shared" si="2013"/>
        <v>0</v>
      </c>
      <c r="AH817" s="411">
        <f t="shared" si="2013"/>
        <v>0</v>
      </c>
      <c r="AI817" s="411">
        <f t="shared" si="2013"/>
        <v>0</v>
      </c>
      <c r="AJ817" s="411">
        <f t="shared" si="2013"/>
        <v>0</v>
      </c>
      <c r="AK817" s="411">
        <f t="shared" si="2013"/>
        <v>0</v>
      </c>
      <c r="AL817" s="411">
        <f t="shared" si="2013"/>
        <v>0</v>
      </c>
      <c r="AM817" s="297"/>
    </row>
    <row r="818" spans="1:39" ht="15.5" hidden="1" outlineLevel="1">
      <c r="A818" s="528"/>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t="15.5" hidden="1" outlineLevel="1">
      <c r="A819" s="528">
        <v>16</v>
      </c>
      <c r="B819" s="324" t="s">
        <v>490</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t="15.5" hidden="1" outlineLevel="1">
      <c r="A820" s="528"/>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014">Z819</f>
        <v>0</v>
      </c>
      <c r="AA820" s="411">
        <f t="shared" si="2014"/>
        <v>0</v>
      </c>
      <c r="AB820" s="411">
        <f t="shared" si="2014"/>
        <v>0</v>
      </c>
      <c r="AC820" s="411">
        <f t="shared" si="2014"/>
        <v>0</v>
      </c>
      <c r="AD820" s="411">
        <f t="shared" si="2014"/>
        <v>0</v>
      </c>
      <c r="AE820" s="411">
        <f t="shared" si="2014"/>
        <v>0</v>
      </c>
      <c r="AF820" s="411">
        <f t="shared" si="2014"/>
        <v>0</v>
      </c>
      <c r="AG820" s="411">
        <f t="shared" si="2014"/>
        <v>0</v>
      </c>
      <c r="AH820" s="411">
        <f t="shared" si="2014"/>
        <v>0</v>
      </c>
      <c r="AI820" s="411">
        <f t="shared" si="2014"/>
        <v>0</v>
      </c>
      <c r="AJ820" s="411">
        <f t="shared" si="2014"/>
        <v>0</v>
      </c>
      <c r="AK820" s="411">
        <f t="shared" si="2014"/>
        <v>0</v>
      </c>
      <c r="AL820" s="411">
        <f t="shared" si="2014"/>
        <v>0</v>
      </c>
      <c r="AM820" s="297"/>
    </row>
    <row r="821" spans="1:39" s="283" customFormat="1" ht="15.5" hidden="1" outlineLevel="1">
      <c r="A821" s="528"/>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5" hidden="1" outlineLevel="1">
      <c r="A822" s="528"/>
      <c r="B822" s="515" t="s">
        <v>495</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t="15.5" hidden="1" outlineLevel="1">
      <c r="A823" s="528">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t="15.5" hidden="1" outlineLevel="1">
      <c r="A824" s="528"/>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015">Z823</f>
        <v>0</v>
      </c>
      <c r="AA824" s="411">
        <f t="shared" si="2015"/>
        <v>0</v>
      </c>
      <c r="AB824" s="411">
        <f t="shared" si="2015"/>
        <v>0</v>
      </c>
      <c r="AC824" s="411">
        <f t="shared" si="2015"/>
        <v>0</v>
      </c>
      <c r="AD824" s="411">
        <f t="shared" si="2015"/>
        <v>0</v>
      </c>
      <c r="AE824" s="411">
        <f t="shared" si="2015"/>
        <v>0</v>
      </c>
      <c r="AF824" s="411">
        <f t="shared" si="2015"/>
        <v>0</v>
      </c>
      <c r="AG824" s="411">
        <f t="shared" si="2015"/>
        <v>0</v>
      </c>
      <c r="AH824" s="411">
        <f t="shared" si="2015"/>
        <v>0</v>
      </c>
      <c r="AI824" s="411">
        <f t="shared" si="2015"/>
        <v>0</v>
      </c>
      <c r="AJ824" s="411">
        <f t="shared" si="2015"/>
        <v>0</v>
      </c>
      <c r="AK824" s="411">
        <f t="shared" si="2015"/>
        <v>0</v>
      </c>
      <c r="AL824" s="411">
        <f t="shared" si="2015"/>
        <v>0</v>
      </c>
      <c r="AM824" s="306"/>
    </row>
    <row r="825" spans="1:39" ht="15.5" hidden="1" outlineLevel="1">
      <c r="A825" s="528"/>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t="15.5" hidden="1" outlineLevel="1">
      <c r="A826" s="528">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5" hidden="1" outlineLevel="1">
      <c r="A827" s="528"/>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016">Z826</f>
        <v>0</v>
      </c>
      <c r="AA827" s="411">
        <f t="shared" si="2016"/>
        <v>0</v>
      </c>
      <c r="AB827" s="411">
        <f t="shared" si="2016"/>
        <v>0</v>
      </c>
      <c r="AC827" s="411">
        <f t="shared" si="2016"/>
        <v>0</v>
      </c>
      <c r="AD827" s="411">
        <f t="shared" si="2016"/>
        <v>0</v>
      </c>
      <c r="AE827" s="411">
        <f t="shared" si="2016"/>
        <v>0</v>
      </c>
      <c r="AF827" s="411">
        <f t="shared" si="2016"/>
        <v>0</v>
      </c>
      <c r="AG827" s="411">
        <f t="shared" si="2016"/>
        <v>0</v>
      </c>
      <c r="AH827" s="411">
        <f t="shared" si="2016"/>
        <v>0</v>
      </c>
      <c r="AI827" s="411">
        <f t="shared" si="2016"/>
        <v>0</v>
      </c>
      <c r="AJ827" s="411">
        <f t="shared" si="2016"/>
        <v>0</v>
      </c>
      <c r="AK827" s="411">
        <f t="shared" si="2016"/>
        <v>0</v>
      </c>
      <c r="AL827" s="411">
        <f t="shared" si="2016"/>
        <v>0</v>
      </c>
      <c r="AM827" s="306"/>
    </row>
    <row r="828" spans="1:39" ht="15.5" hidden="1" outlineLevel="1">
      <c r="A828" s="528"/>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t="15.5" hidden="1" outlineLevel="1">
      <c r="A829" s="528">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5" hidden="1" outlineLevel="1">
      <c r="A830" s="528"/>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017">Z829</f>
        <v>0</v>
      </c>
      <c r="AA830" s="411">
        <f t="shared" si="2017"/>
        <v>0</v>
      </c>
      <c r="AB830" s="411">
        <f t="shared" si="2017"/>
        <v>0</v>
      </c>
      <c r="AC830" s="411">
        <f t="shared" si="2017"/>
        <v>0</v>
      </c>
      <c r="AD830" s="411">
        <f t="shared" si="2017"/>
        <v>0</v>
      </c>
      <c r="AE830" s="411">
        <f t="shared" si="2017"/>
        <v>0</v>
      </c>
      <c r="AF830" s="411">
        <f t="shared" si="2017"/>
        <v>0</v>
      </c>
      <c r="AG830" s="411">
        <f t="shared" si="2017"/>
        <v>0</v>
      </c>
      <c r="AH830" s="411">
        <f t="shared" si="2017"/>
        <v>0</v>
      </c>
      <c r="AI830" s="411">
        <f t="shared" si="2017"/>
        <v>0</v>
      </c>
      <c r="AJ830" s="411">
        <f t="shared" si="2017"/>
        <v>0</v>
      </c>
      <c r="AK830" s="411">
        <f t="shared" si="2017"/>
        <v>0</v>
      </c>
      <c r="AL830" s="411">
        <f t="shared" si="2017"/>
        <v>0</v>
      </c>
      <c r="AM830" s="297"/>
    </row>
    <row r="831" spans="1:39" ht="15.5" hidden="1" outlineLevel="1">
      <c r="A831" s="528"/>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t="15.5" hidden="1" outlineLevel="1">
      <c r="A832" s="528">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5" hidden="1" outlineLevel="1">
      <c r="A833" s="528"/>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018">Z832</f>
        <v>0</v>
      </c>
      <c r="AA833" s="411">
        <f t="shared" si="2018"/>
        <v>0</v>
      </c>
      <c r="AB833" s="411">
        <f t="shared" si="2018"/>
        <v>0</v>
      </c>
      <c r="AC833" s="411">
        <f t="shared" si="2018"/>
        <v>0</v>
      </c>
      <c r="AD833" s="411">
        <f t="shared" si="2018"/>
        <v>0</v>
      </c>
      <c r="AE833" s="411">
        <f t="shared" si="2018"/>
        <v>0</v>
      </c>
      <c r="AF833" s="411">
        <f t="shared" si="2018"/>
        <v>0</v>
      </c>
      <c r="AG833" s="411">
        <f t="shared" si="2018"/>
        <v>0</v>
      </c>
      <c r="AH833" s="411">
        <f t="shared" si="2018"/>
        <v>0</v>
      </c>
      <c r="AI833" s="411">
        <f t="shared" si="2018"/>
        <v>0</v>
      </c>
      <c r="AJ833" s="411">
        <f t="shared" si="2018"/>
        <v>0</v>
      </c>
      <c r="AK833" s="411">
        <f t="shared" si="2018"/>
        <v>0</v>
      </c>
      <c r="AL833" s="411">
        <f t="shared" si="2018"/>
        <v>0</v>
      </c>
      <c r="AM833" s="306"/>
    </row>
    <row r="834" spans="1:39" ht="15.5" hidden="1" outlineLevel="1">
      <c r="A834" s="528"/>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5" hidden="1" outlineLevel="1">
      <c r="A835" s="528"/>
      <c r="B835" s="514" t="s">
        <v>502</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5" hidden="1" outlineLevel="1">
      <c r="A836" s="528"/>
      <c r="B836" s="500" t="s">
        <v>498</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t="15.5" hidden="1" outlineLevel="1">
      <c r="A837" s="528">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t="15.5" hidden="1" outlineLevel="1">
      <c r="A838" s="528"/>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019">Z837</f>
        <v>0</v>
      </c>
      <c r="AA838" s="411">
        <f t="shared" ref="AA838" si="2020">AA837</f>
        <v>0</v>
      </c>
      <c r="AB838" s="411">
        <f t="shared" ref="AB838" si="2021">AB837</f>
        <v>0</v>
      </c>
      <c r="AC838" s="411">
        <f t="shared" ref="AC838" si="2022">AC837</f>
        <v>0</v>
      </c>
      <c r="AD838" s="411">
        <f t="shared" ref="AD838" si="2023">AD837</f>
        <v>0</v>
      </c>
      <c r="AE838" s="411">
        <f t="shared" ref="AE838" si="2024">AE837</f>
        <v>0</v>
      </c>
      <c r="AF838" s="411">
        <f t="shared" ref="AF838" si="2025">AF837</f>
        <v>0</v>
      </c>
      <c r="AG838" s="411">
        <f t="shared" ref="AG838" si="2026">AG837</f>
        <v>0</v>
      </c>
      <c r="AH838" s="411">
        <f t="shared" ref="AH838" si="2027">AH837</f>
        <v>0</v>
      </c>
      <c r="AI838" s="411">
        <f t="shared" ref="AI838" si="2028">AI837</f>
        <v>0</v>
      </c>
      <c r="AJ838" s="411">
        <f t="shared" ref="AJ838" si="2029">AJ837</f>
        <v>0</v>
      </c>
      <c r="AK838" s="411">
        <f t="shared" ref="AK838" si="2030">AK837</f>
        <v>0</v>
      </c>
      <c r="AL838" s="411">
        <f t="shared" ref="AL838" si="2031">AL837</f>
        <v>0</v>
      </c>
      <c r="AM838" s="306"/>
    </row>
    <row r="839" spans="1:39" ht="15.5" hidden="1" outlineLevel="1">
      <c r="A839" s="528"/>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1" hidden="1" outlineLevel="1">
      <c r="A840" s="528">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5" hidden="1" outlineLevel="1">
      <c r="A841" s="528"/>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032">Z840</f>
        <v>0</v>
      </c>
      <c r="AA841" s="411">
        <f t="shared" ref="AA841" si="2033">AA840</f>
        <v>0</v>
      </c>
      <c r="AB841" s="411">
        <f t="shared" ref="AB841" si="2034">AB840</f>
        <v>0</v>
      </c>
      <c r="AC841" s="411">
        <f t="shared" ref="AC841" si="2035">AC840</f>
        <v>0</v>
      </c>
      <c r="AD841" s="411">
        <f t="shared" ref="AD841" si="2036">AD840</f>
        <v>0</v>
      </c>
      <c r="AE841" s="411">
        <f t="shared" ref="AE841" si="2037">AE840</f>
        <v>0</v>
      </c>
      <c r="AF841" s="411">
        <f t="shared" ref="AF841" si="2038">AF840</f>
        <v>0</v>
      </c>
      <c r="AG841" s="411">
        <f t="shared" ref="AG841" si="2039">AG840</f>
        <v>0</v>
      </c>
      <c r="AH841" s="411">
        <f t="shared" ref="AH841" si="2040">AH840</f>
        <v>0</v>
      </c>
      <c r="AI841" s="411">
        <f t="shared" ref="AI841" si="2041">AI840</f>
        <v>0</v>
      </c>
      <c r="AJ841" s="411">
        <f t="shared" ref="AJ841" si="2042">AJ840</f>
        <v>0</v>
      </c>
      <c r="AK841" s="411">
        <f t="shared" ref="AK841" si="2043">AK840</f>
        <v>0</v>
      </c>
      <c r="AL841" s="411">
        <f t="shared" ref="AL841" si="2044">AL840</f>
        <v>0</v>
      </c>
      <c r="AM841" s="306"/>
    </row>
    <row r="842" spans="1:39" ht="15.5" hidden="1" outlineLevel="1">
      <c r="A842" s="528"/>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1" hidden="1" outlineLevel="1">
      <c r="A843" s="528">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5" hidden="1" outlineLevel="1">
      <c r="A844" s="528"/>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045">Z843</f>
        <v>0</v>
      </c>
      <c r="AA844" s="411">
        <f t="shared" ref="AA844" si="2046">AA843</f>
        <v>0</v>
      </c>
      <c r="AB844" s="411">
        <f t="shared" ref="AB844" si="2047">AB843</f>
        <v>0</v>
      </c>
      <c r="AC844" s="411">
        <f t="shared" ref="AC844" si="2048">AC843</f>
        <v>0</v>
      </c>
      <c r="AD844" s="411">
        <f t="shared" ref="AD844" si="2049">AD843</f>
        <v>0</v>
      </c>
      <c r="AE844" s="411">
        <f t="shared" ref="AE844" si="2050">AE843</f>
        <v>0</v>
      </c>
      <c r="AF844" s="411">
        <f t="shared" ref="AF844" si="2051">AF843</f>
        <v>0</v>
      </c>
      <c r="AG844" s="411">
        <f t="shared" ref="AG844" si="2052">AG843</f>
        <v>0</v>
      </c>
      <c r="AH844" s="411">
        <f t="shared" ref="AH844" si="2053">AH843</f>
        <v>0</v>
      </c>
      <c r="AI844" s="411">
        <f t="shared" ref="AI844" si="2054">AI843</f>
        <v>0</v>
      </c>
      <c r="AJ844" s="411">
        <f t="shared" ref="AJ844" si="2055">AJ843</f>
        <v>0</v>
      </c>
      <c r="AK844" s="411">
        <f t="shared" ref="AK844" si="2056">AK843</f>
        <v>0</v>
      </c>
      <c r="AL844" s="411">
        <f t="shared" ref="AL844" si="2057">AL843</f>
        <v>0</v>
      </c>
      <c r="AM844" s="306"/>
    </row>
    <row r="845" spans="1:39" ht="15.5" hidden="1" outlineLevel="1">
      <c r="A845" s="528"/>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5" hidden="1" outlineLevel="1">
      <c r="A846" s="528">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5" hidden="1" outlineLevel="1">
      <c r="A847" s="528"/>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058">Z846</f>
        <v>0</v>
      </c>
      <c r="AA847" s="411">
        <f t="shared" ref="AA847" si="2059">AA846</f>
        <v>0</v>
      </c>
      <c r="AB847" s="411">
        <f t="shared" ref="AB847" si="2060">AB846</f>
        <v>0</v>
      </c>
      <c r="AC847" s="411">
        <f t="shared" ref="AC847" si="2061">AC846</f>
        <v>0</v>
      </c>
      <c r="AD847" s="411">
        <f t="shared" ref="AD847" si="2062">AD846</f>
        <v>0</v>
      </c>
      <c r="AE847" s="411">
        <f t="shared" ref="AE847" si="2063">AE846</f>
        <v>0</v>
      </c>
      <c r="AF847" s="411">
        <f t="shared" ref="AF847" si="2064">AF846</f>
        <v>0</v>
      </c>
      <c r="AG847" s="411">
        <f t="shared" ref="AG847" si="2065">AG846</f>
        <v>0</v>
      </c>
      <c r="AH847" s="411">
        <f t="shared" ref="AH847" si="2066">AH846</f>
        <v>0</v>
      </c>
      <c r="AI847" s="411">
        <f t="shared" ref="AI847" si="2067">AI846</f>
        <v>0</v>
      </c>
      <c r="AJ847" s="411">
        <f t="shared" ref="AJ847" si="2068">AJ846</f>
        <v>0</v>
      </c>
      <c r="AK847" s="411">
        <f t="shared" ref="AK847" si="2069">AK846</f>
        <v>0</v>
      </c>
      <c r="AL847" s="411">
        <f t="shared" ref="AL847" si="2070">AL846</f>
        <v>0</v>
      </c>
      <c r="AM847" s="306"/>
    </row>
    <row r="848" spans="1:39" ht="15.5" hidden="1" outlineLevel="1">
      <c r="A848" s="528"/>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5" hidden="1" outlineLevel="1">
      <c r="A849" s="528"/>
      <c r="B849" s="288" t="s">
        <v>499</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t="15.5" hidden="1" outlineLevel="1">
      <c r="A850" s="528">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t="15.5" hidden="1" outlineLevel="1">
      <c r="A851" s="528"/>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071">Z850</f>
        <v>0</v>
      </c>
      <c r="AA851" s="411">
        <f t="shared" ref="AA851" si="2072">AA850</f>
        <v>0</v>
      </c>
      <c r="AB851" s="411">
        <f t="shared" ref="AB851" si="2073">AB850</f>
        <v>0</v>
      </c>
      <c r="AC851" s="411">
        <f t="shared" ref="AC851" si="2074">AC850</f>
        <v>0</v>
      </c>
      <c r="AD851" s="411">
        <f t="shared" ref="AD851" si="2075">AD850</f>
        <v>0</v>
      </c>
      <c r="AE851" s="411">
        <f t="shared" ref="AE851" si="2076">AE850</f>
        <v>0</v>
      </c>
      <c r="AF851" s="411">
        <f t="shared" ref="AF851" si="2077">AF850</f>
        <v>0</v>
      </c>
      <c r="AG851" s="411">
        <f t="shared" ref="AG851" si="2078">AG850</f>
        <v>0</v>
      </c>
      <c r="AH851" s="411">
        <f t="shared" ref="AH851" si="2079">AH850</f>
        <v>0</v>
      </c>
      <c r="AI851" s="411">
        <f t="shared" ref="AI851" si="2080">AI850</f>
        <v>0</v>
      </c>
      <c r="AJ851" s="411">
        <f t="shared" ref="AJ851" si="2081">AJ850</f>
        <v>0</v>
      </c>
      <c r="AK851" s="411">
        <f t="shared" ref="AK851" si="2082">AK850</f>
        <v>0</v>
      </c>
      <c r="AL851" s="411">
        <f t="shared" ref="AL851" si="2083">AL850</f>
        <v>0</v>
      </c>
      <c r="AM851" s="306"/>
    </row>
    <row r="852" spans="1:39" ht="15.5" hidden="1" outlineLevel="1">
      <c r="A852" s="528"/>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5" hidden="1" outlineLevel="1">
      <c r="A853" s="528">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5" hidden="1" outlineLevel="1">
      <c r="A854" s="528"/>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084">Z853</f>
        <v>0</v>
      </c>
      <c r="AA854" s="411">
        <f t="shared" ref="AA854" si="2085">AA853</f>
        <v>0</v>
      </c>
      <c r="AB854" s="411">
        <f t="shared" ref="AB854" si="2086">AB853</f>
        <v>0</v>
      </c>
      <c r="AC854" s="411">
        <f t="shared" ref="AC854" si="2087">AC853</f>
        <v>0</v>
      </c>
      <c r="AD854" s="411">
        <f t="shared" ref="AD854" si="2088">AD853</f>
        <v>0</v>
      </c>
      <c r="AE854" s="411">
        <f t="shared" ref="AE854" si="2089">AE853</f>
        <v>0</v>
      </c>
      <c r="AF854" s="411">
        <f t="shared" ref="AF854" si="2090">AF853</f>
        <v>0</v>
      </c>
      <c r="AG854" s="411">
        <f t="shared" ref="AG854" si="2091">AG853</f>
        <v>0</v>
      </c>
      <c r="AH854" s="411">
        <f t="shared" ref="AH854" si="2092">AH853</f>
        <v>0</v>
      </c>
      <c r="AI854" s="411">
        <f t="shared" ref="AI854" si="2093">AI853</f>
        <v>0</v>
      </c>
      <c r="AJ854" s="411">
        <f t="shared" ref="AJ854" si="2094">AJ853</f>
        <v>0</v>
      </c>
      <c r="AK854" s="411">
        <f t="shared" ref="AK854" si="2095">AK853</f>
        <v>0</v>
      </c>
      <c r="AL854" s="411">
        <f t="shared" ref="AL854" si="2096">AL853</f>
        <v>0</v>
      </c>
      <c r="AM854" s="306"/>
    </row>
    <row r="855" spans="1:39" ht="15.5" hidden="1" outlineLevel="1">
      <c r="A855" s="528"/>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1" hidden="1" outlineLevel="1">
      <c r="A856" s="528">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5" hidden="1" outlineLevel="1">
      <c r="A857" s="528"/>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097">Z856</f>
        <v>0</v>
      </c>
      <c r="AA857" s="411">
        <f t="shared" ref="AA857" si="2098">AA856</f>
        <v>0</v>
      </c>
      <c r="AB857" s="411">
        <f t="shared" ref="AB857" si="2099">AB856</f>
        <v>0</v>
      </c>
      <c r="AC857" s="411">
        <f t="shared" ref="AC857" si="2100">AC856</f>
        <v>0</v>
      </c>
      <c r="AD857" s="411">
        <f t="shared" ref="AD857" si="2101">AD856</f>
        <v>0</v>
      </c>
      <c r="AE857" s="411">
        <f t="shared" ref="AE857" si="2102">AE856</f>
        <v>0</v>
      </c>
      <c r="AF857" s="411">
        <f t="shared" ref="AF857" si="2103">AF856</f>
        <v>0</v>
      </c>
      <c r="AG857" s="411">
        <f t="shared" ref="AG857" si="2104">AG856</f>
        <v>0</v>
      </c>
      <c r="AH857" s="411">
        <f t="shared" ref="AH857" si="2105">AH856</f>
        <v>0</v>
      </c>
      <c r="AI857" s="411">
        <f t="shared" ref="AI857" si="2106">AI856</f>
        <v>0</v>
      </c>
      <c r="AJ857" s="411">
        <f t="shared" ref="AJ857" si="2107">AJ856</f>
        <v>0</v>
      </c>
      <c r="AK857" s="411">
        <f t="shared" ref="AK857" si="2108">AK856</f>
        <v>0</v>
      </c>
      <c r="AL857" s="411">
        <f t="shared" ref="AL857" si="2109">AL856</f>
        <v>0</v>
      </c>
      <c r="AM857" s="306"/>
    </row>
    <row r="858" spans="1:39" ht="15.5" hidden="1" outlineLevel="1">
      <c r="A858" s="528"/>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1" hidden="1" outlineLevel="1">
      <c r="A859" s="528">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5" hidden="1" outlineLevel="1">
      <c r="A860" s="528"/>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110">Z859</f>
        <v>0</v>
      </c>
      <c r="AA860" s="411">
        <f t="shared" ref="AA860" si="2111">AA859</f>
        <v>0</v>
      </c>
      <c r="AB860" s="411">
        <f t="shared" ref="AB860" si="2112">AB859</f>
        <v>0</v>
      </c>
      <c r="AC860" s="411">
        <f t="shared" ref="AC860" si="2113">AC859</f>
        <v>0</v>
      </c>
      <c r="AD860" s="411">
        <f t="shared" ref="AD860" si="2114">AD859</f>
        <v>0</v>
      </c>
      <c r="AE860" s="411">
        <f t="shared" ref="AE860" si="2115">AE859</f>
        <v>0</v>
      </c>
      <c r="AF860" s="411">
        <f t="shared" ref="AF860" si="2116">AF859</f>
        <v>0</v>
      </c>
      <c r="AG860" s="411">
        <f t="shared" ref="AG860" si="2117">AG859</f>
        <v>0</v>
      </c>
      <c r="AH860" s="411">
        <f t="shared" ref="AH860" si="2118">AH859</f>
        <v>0</v>
      </c>
      <c r="AI860" s="411">
        <f t="shared" ref="AI860" si="2119">AI859</f>
        <v>0</v>
      </c>
      <c r="AJ860" s="411">
        <f t="shared" ref="AJ860" si="2120">AJ859</f>
        <v>0</v>
      </c>
      <c r="AK860" s="411">
        <f t="shared" ref="AK860" si="2121">AK859</f>
        <v>0</v>
      </c>
      <c r="AL860" s="411">
        <f t="shared" ref="AL860" si="2122">AL859</f>
        <v>0</v>
      </c>
      <c r="AM860" s="306"/>
    </row>
    <row r="861" spans="1:39" ht="15.5" hidden="1" outlineLevel="1">
      <c r="A861" s="528"/>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1" hidden="1" outlineLevel="1">
      <c r="A862" s="528">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5" hidden="1" outlineLevel="1">
      <c r="A863" s="528"/>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123">Z862</f>
        <v>0</v>
      </c>
      <c r="AA863" s="411">
        <f t="shared" ref="AA863" si="2124">AA862</f>
        <v>0</v>
      </c>
      <c r="AB863" s="411">
        <f t="shared" ref="AB863" si="2125">AB862</f>
        <v>0</v>
      </c>
      <c r="AC863" s="411">
        <f t="shared" ref="AC863" si="2126">AC862</f>
        <v>0</v>
      </c>
      <c r="AD863" s="411">
        <f t="shared" ref="AD863" si="2127">AD862</f>
        <v>0</v>
      </c>
      <c r="AE863" s="411">
        <f t="shared" ref="AE863" si="2128">AE862</f>
        <v>0</v>
      </c>
      <c r="AF863" s="411">
        <f t="shared" ref="AF863" si="2129">AF862</f>
        <v>0</v>
      </c>
      <c r="AG863" s="411">
        <f t="shared" ref="AG863" si="2130">AG862</f>
        <v>0</v>
      </c>
      <c r="AH863" s="411">
        <f t="shared" ref="AH863" si="2131">AH862</f>
        <v>0</v>
      </c>
      <c r="AI863" s="411">
        <f t="shared" ref="AI863" si="2132">AI862</f>
        <v>0</v>
      </c>
      <c r="AJ863" s="411">
        <f t="shared" ref="AJ863" si="2133">AJ862</f>
        <v>0</v>
      </c>
      <c r="AK863" s="411">
        <f t="shared" ref="AK863" si="2134">AK862</f>
        <v>0</v>
      </c>
      <c r="AL863" s="411">
        <f t="shared" ref="AL863" si="2135">AL862</f>
        <v>0</v>
      </c>
      <c r="AM863" s="306"/>
    </row>
    <row r="864" spans="1:39" ht="15.5" hidden="1" outlineLevel="1">
      <c r="A864" s="528"/>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1" hidden="1" outlineLevel="1">
      <c r="A865" s="528">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5" hidden="1" outlineLevel="1">
      <c r="A866" s="528"/>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136">Z865</f>
        <v>0</v>
      </c>
      <c r="AA866" s="411">
        <f t="shared" ref="AA866" si="2137">AA865</f>
        <v>0</v>
      </c>
      <c r="AB866" s="411">
        <f t="shared" ref="AB866" si="2138">AB865</f>
        <v>0</v>
      </c>
      <c r="AC866" s="411">
        <f t="shared" ref="AC866" si="2139">AC865</f>
        <v>0</v>
      </c>
      <c r="AD866" s="411">
        <f t="shared" ref="AD866" si="2140">AD865</f>
        <v>0</v>
      </c>
      <c r="AE866" s="411">
        <f t="shared" ref="AE866" si="2141">AE865</f>
        <v>0</v>
      </c>
      <c r="AF866" s="411">
        <f t="shared" ref="AF866" si="2142">AF865</f>
        <v>0</v>
      </c>
      <c r="AG866" s="411">
        <f t="shared" ref="AG866" si="2143">AG865</f>
        <v>0</v>
      </c>
      <c r="AH866" s="411">
        <f t="shared" ref="AH866" si="2144">AH865</f>
        <v>0</v>
      </c>
      <c r="AI866" s="411">
        <f t="shared" ref="AI866" si="2145">AI865</f>
        <v>0</v>
      </c>
      <c r="AJ866" s="411">
        <f t="shared" ref="AJ866" si="2146">AJ865</f>
        <v>0</v>
      </c>
      <c r="AK866" s="411">
        <f t="shared" ref="AK866" si="2147">AK865</f>
        <v>0</v>
      </c>
      <c r="AL866" s="411">
        <f t="shared" ref="AL866" si="2148">AL865</f>
        <v>0</v>
      </c>
      <c r="AM866" s="306"/>
    </row>
    <row r="867" spans="1:39" ht="15.5" hidden="1" outlineLevel="1">
      <c r="A867" s="528"/>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1" hidden="1" outlineLevel="1">
      <c r="A868" s="528">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5" hidden="1" outlineLevel="1">
      <c r="A869" s="528"/>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149">Z868</f>
        <v>0</v>
      </c>
      <c r="AA869" s="411">
        <f t="shared" ref="AA869" si="2150">AA868</f>
        <v>0</v>
      </c>
      <c r="AB869" s="411">
        <f t="shared" ref="AB869" si="2151">AB868</f>
        <v>0</v>
      </c>
      <c r="AC869" s="411">
        <f t="shared" ref="AC869" si="2152">AC868</f>
        <v>0</v>
      </c>
      <c r="AD869" s="411">
        <f t="shared" ref="AD869" si="2153">AD868</f>
        <v>0</v>
      </c>
      <c r="AE869" s="411">
        <f t="shared" ref="AE869" si="2154">AE868</f>
        <v>0</v>
      </c>
      <c r="AF869" s="411">
        <f t="shared" ref="AF869" si="2155">AF868</f>
        <v>0</v>
      </c>
      <c r="AG869" s="411">
        <f t="shared" ref="AG869" si="2156">AG868</f>
        <v>0</v>
      </c>
      <c r="AH869" s="411">
        <f t="shared" ref="AH869" si="2157">AH868</f>
        <v>0</v>
      </c>
      <c r="AI869" s="411">
        <f t="shared" ref="AI869" si="2158">AI868</f>
        <v>0</v>
      </c>
      <c r="AJ869" s="411">
        <f t="shared" ref="AJ869" si="2159">AJ868</f>
        <v>0</v>
      </c>
      <c r="AK869" s="411">
        <f t="shared" ref="AK869" si="2160">AK868</f>
        <v>0</v>
      </c>
      <c r="AL869" s="411">
        <f t="shared" ref="AL869" si="2161">AL868</f>
        <v>0</v>
      </c>
      <c r="AM869" s="306"/>
    </row>
    <row r="870" spans="1:39" ht="15.5" hidden="1" outlineLevel="1">
      <c r="A870" s="528"/>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15.5" hidden="1" outlineLevel="1">
      <c r="A871" s="528">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5" hidden="1" outlineLevel="1">
      <c r="A872" s="528"/>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162">Z871</f>
        <v>0</v>
      </c>
      <c r="AA872" s="411">
        <f t="shared" ref="AA872" si="2163">AA871</f>
        <v>0</v>
      </c>
      <c r="AB872" s="411">
        <f t="shared" ref="AB872" si="2164">AB871</f>
        <v>0</v>
      </c>
      <c r="AC872" s="411">
        <f t="shared" ref="AC872" si="2165">AC871</f>
        <v>0</v>
      </c>
      <c r="AD872" s="411">
        <f t="shared" ref="AD872" si="2166">AD871</f>
        <v>0</v>
      </c>
      <c r="AE872" s="411">
        <f t="shared" ref="AE872" si="2167">AE871</f>
        <v>0</v>
      </c>
      <c r="AF872" s="411">
        <f t="shared" ref="AF872" si="2168">AF871</f>
        <v>0</v>
      </c>
      <c r="AG872" s="411">
        <f t="shared" ref="AG872" si="2169">AG871</f>
        <v>0</v>
      </c>
      <c r="AH872" s="411">
        <f t="shared" ref="AH872" si="2170">AH871</f>
        <v>0</v>
      </c>
      <c r="AI872" s="411">
        <f t="shared" ref="AI872" si="2171">AI871</f>
        <v>0</v>
      </c>
      <c r="AJ872" s="411">
        <f t="shared" ref="AJ872" si="2172">AJ871</f>
        <v>0</v>
      </c>
      <c r="AK872" s="411">
        <f t="shared" ref="AK872" si="2173">AK871</f>
        <v>0</v>
      </c>
      <c r="AL872" s="411">
        <f>AL871</f>
        <v>0</v>
      </c>
      <c r="AM872" s="306"/>
    </row>
    <row r="873" spans="1:39" ht="15.5" hidden="1" outlineLevel="1">
      <c r="A873" s="528"/>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5" hidden="1" outlineLevel="1">
      <c r="A874" s="528"/>
      <c r="B874" s="288" t="s">
        <v>500</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t="15.5" hidden="1" outlineLevel="1">
      <c r="A875" s="528">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t="15.5" hidden="1" outlineLevel="1">
      <c r="A876" s="528"/>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174">Z875</f>
        <v>0</v>
      </c>
      <c r="AA876" s="411">
        <f t="shared" ref="AA876" si="2175">AA875</f>
        <v>0</v>
      </c>
      <c r="AB876" s="411">
        <f t="shared" ref="AB876" si="2176">AB875</f>
        <v>0</v>
      </c>
      <c r="AC876" s="411">
        <f t="shared" ref="AC876" si="2177">AC875</f>
        <v>0</v>
      </c>
      <c r="AD876" s="411">
        <f t="shared" ref="AD876" si="2178">AD875</f>
        <v>0</v>
      </c>
      <c r="AE876" s="411">
        <f t="shared" ref="AE876" si="2179">AE875</f>
        <v>0</v>
      </c>
      <c r="AF876" s="411">
        <f t="shared" ref="AF876" si="2180">AF875</f>
        <v>0</v>
      </c>
      <c r="AG876" s="411">
        <f t="shared" ref="AG876" si="2181">AG875</f>
        <v>0</v>
      </c>
      <c r="AH876" s="411">
        <f t="shared" ref="AH876" si="2182">AH875</f>
        <v>0</v>
      </c>
      <c r="AI876" s="411">
        <f t="shared" ref="AI876" si="2183">AI875</f>
        <v>0</v>
      </c>
      <c r="AJ876" s="411">
        <f t="shared" ref="AJ876" si="2184">AJ875</f>
        <v>0</v>
      </c>
      <c r="AK876" s="411">
        <f t="shared" ref="AK876" si="2185">AK875</f>
        <v>0</v>
      </c>
      <c r="AL876" s="411">
        <f t="shared" ref="AL876" si="2186">AL875</f>
        <v>0</v>
      </c>
      <c r="AM876" s="306"/>
    </row>
    <row r="877" spans="1:39" ht="15.5" hidden="1" outlineLevel="1">
      <c r="A877" s="528"/>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5" hidden="1" outlineLevel="1">
      <c r="A878" s="528">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5" hidden="1" outlineLevel="1">
      <c r="A879" s="528"/>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187">Z878</f>
        <v>0</v>
      </c>
      <c r="AA879" s="411">
        <f t="shared" ref="AA879" si="2188">AA878</f>
        <v>0</v>
      </c>
      <c r="AB879" s="411">
        <f t="shared" ref="AB879" si="2189">AB878</f>
        <v>0</v>
      </c>
      <c r="AC879" s="411">
        <f t="shared" ref="AC879" si="2190">AC878</f>
        <v>0</v>
      </c>
      <c r="AD879" s="411">
        <f t="shared" ref="AD879" si="2191">AD878</f>
        <v>0</v>
      </c>
      <c r="AE879" s="411">
        <f t="shared" ref="AE879" si="2192">AE878</f>
        <v>0</v>
      </c>
      <c r="AF879" s="411">
        <f t="shared" ref="AF879" si="2193">AF878</f>
        <v>0</v>
      </c>
      <c r="AG879" s="411">
        <f t="shared" ref="AG879" si="2194">AG878</f>
        <v>0</v>
      </c>
      <c r="AH879" s="411">
        <f t="shared" ref="AH879" si="2195">AH878</f>
        <v>0</v>
      </c>
      <c r="AI879" s="411">
        <f t="shared" ref="AI879" si="2196">AI878</f>
        <v>0</v>
      </c>
      <c r="AJ879" s="411">
        <f t="shared" ref="AJ879" si="2197">AJ878</f>
        <v>0</v>
      </c>
      <c r="AK879" s="411">
        <f t="shared" ref="AK879" si="2198">AK878</f>
        <v>0</v>
      </c>
      <c r="AL879" s="411">
        <f t="shared" ref="AL879" si="2199">AL878</f>
        <v>0</v>
      </c>
      <c r="AM879" s="306"/>
    </row>
    <row r="880" spans="1:39" ht="15.5" hidden="1" outlineLevel="1">
      <c r="A880" s="528"/>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5" hidden="1" outlineLevel="1">
      <c r="A881" s="528">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5" hidden="1" outlineLevel="1">
      <c r="A882" s="528"/>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200">Z881</f>
        <v>0</v>
      </c>
      <c r="AA882" s="411">
        <f t="shared" ref="AA882" si="2201">AA881</f>
        <v>0</v>
      </c>
      <c r="AB882" s="411">
        <f t="shared" ref="AB882" si="2202">AB881</f>
        <v>0</v>
      </c>
      <c r="AC882" s="411">
        <f t="shared" ref="AC882" si="2203">AC881</f>
        <v>0</v>
      </c>
      <c r="AD882" s="411">
        <f t="shared" ref="AD882" si="2204">AD881</f>
        <v>0</v>
      </c>
      <c r="AE882" s="411">
        <f t="shared" ref="AE882" si="2205">AE881</f>
        <v>0</v>
      </c>
      <c r="AF882" s="411">
        <f t="shared" ref="AF882" si="2206">AF881</f>
        <v>0</v>
      </c>
      <c r="AG882" s="411">
        <f t="shared" ref="AG882" si="2207">AG881</f>
        <v>0</v>
      </c>
      <c r="AH882" s="411">
        <f t="shared" ref="AH882" si="2208">AH881</f>
        <v>0</v>
      </c>
      <c r="AI882" s="411">
        <f t="shared" ref="AI882" si="2209">AI881</f>
        <v>0</v>
      </c>
      <c r="AJ882" s="411">
        <f t="shared" ref="AJ882" si="2210">AJ881</f>
        <v>0</v>
      </c>
      <c r="AK882" s="411">
        <f t="shared" ref="AK882" si="2211">AK881</f>
        <v>0</v>
      </c>
      <c r="AL882" s="411">
        <f t="shared" ref="AL882" si="2212">AL881</f>
        <v>0</v>
      </c>
      <c r="AM882" s="306"/>
    </row>
    <row r="883" spans="1:39" ht="15.5" hidden="1" outlineLevel="1">
      <c r="A883" s="528"/>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5" hidden="1" outlineLevel="1">
      <c r="A884" s="528"/>
      <c r="B884" s="288" t="s">
        <v>501</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6.5" hidden="1" outlineLevel="1">
      <c r="A885" s="528">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t="15.5" hidden="1" outlineLevel="1">
      <c r="A886" s="528"/>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213">Z885</f>
        <v>0</v>
      </c>
      <c r="AA886" s="411">
        <f t="shared" ref="AA886" si="2214">AA885</f>
        <v>0</v>
      </c>
      <c r="AB886" s="411">
        <f t="shared" ref="AB886" si="2215">AB885</f>
        <v>0</v>
      </c>
      <c r="AC886" s="411">
        <f t="shared" ref="AC886" si="2216">AC885</f>
        <v>0</v>
      </c>
      <c r="AD886" s="411">
        <f t="shared" ref="AD886" si="2217">AD885</f>
        <v>0</v>
      </c>
      <c r="AE886" s="411">
        <f t="shared" ref="AE886" si="2218">AE885</f>
        <v>0</v>
      </c>
      <c r="AF886" s="411">
        <f t="shared" ref="AF886" si="2219">AF885</f>
        <v>0</v>
      </c>
      <c r="AG886" s="411">
        <f t="shared" ref="AG886" si="2220">AG885</f>
        <v>0</v>
      </c>
      <c r="AH886" s="411">
        <f t="shared" ref="AH886" si="2221">AH885</f>
        <v>0</v>
      </c>
      <c r="AI886" s="411">
        <f t="shared" ref="AI886" si="2222">AI885</f>
        <v>0</v>
      </c>
      <c r="AJ886" s="411">
        <f t="shared" ref="AJ886" si="2223">AJ885</f>
        <v>0</v>
      </c>
      <c r="AK886" s="411">
        <f t="shared" ref="AK886" si="2224">AK885</f>
        <v>0</v>
      </c>
      <c r="AL886" s="411">
        <f t="shared" ref="AL886" si="2225">AL885</f>
        <v>0</v>
      </c>
      <c r="AM886" s="306"/>
    </row>
    <row r="887" spans="1:39" ht="15.5" hidden="1" outlineLevel="1">
      <c r="A887" s="528"/>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1" hidden="1" outlineLevel="1">
      <c r="A888" s="528">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5" hidden="1" outlineLevel="1">
      <c r="A889" s="528"/>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226">Z888</f>
        <v>0</v>
      </c>
      <c r="AA889" s="411">
        <f t="shared" ref="AA889" si="2227">AA888</f>
        <v>0</v>
      </c>
      <c r="AB889" s="411">
        <f t="shared" ref="AB889" si="2228">AB888</f>
        <v>0</v>
      </c>
      <c r="AC889" s="411">
        <f t="shared" ref="AC889" si="2229">AC888</f>
        <v>0</v>
      </c>
      <c r="AD889" s="411">
        <f t="shared" ref="AD889" si="2230">AD888</f>
        <v>0</v>
      </c>
      <c r="AE889" s="411">
        <f t="shared" ref="AE889" si="2231">AE888</f>
        <v>0</v>
      </c>
      <c r="AF889" s="411">
        <f t="shared" ref="AF889" si="2232">AF888</f>
        <v>0</v>
      </c>
      <c r="AG889" s="411">
        <f t="shared" ref="AG889" si="2233">AG888</f>
        <v>0</v>
      </c>
      <c r="AH889" s="411">
        <f t="shared" ref="AH889" si="2234">AH888</f>
        <v>0</v>
      </c>
      <c r="AI889" s="411">
        <f t="shared" ref="AI889" si="2235">AI888</f>
        <v>0</v>
      </c>
      <c r="AJ889" s="411">
        <f t="shared" ref="AJ889" si="2236">AJ888</f>
        <v>0</v>
      </c>
      <c r="AK889" s="411">
        <f t="shared" ref="AK889" si="2237">AK888</f>
        <v>0</v>
      </c>
      <c r="AL889" s="411">
        <f t="shared" ref="AL889" si="2238">AL888</f>
        <v>0</v>
      </c>
      <c r="AM889" s="306"/>
    </row>
    <row r="890" spans="1:39" ht="15.5" hidden="1" outlineLevel="1">
      <c r="A890" s="528"/>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5.5" hidden="1" outlineLevel="1">
      <c r="A891" s="528">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5" hidden="1" outlineLevel="1">
      <c r="A892" s="528"/>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239">Z891</f>
        <v>0</v>
      </c>
      <c r="AA892" s="411">
        <f t="shared" ref="AA892" si="2240">AA891</f>
        <v>0</v>
      </c>
      <c r="AB892" s="411">
        <f t="shared" ref="AB892" si="2241">AB891</f>
        <v>0</v>
      </c>
      <c r="AC892" s="411">
        <f t="shared" ref="AC892" si="2242">AC891</f>
        <v>0</v>
      </c>
      <c r="AD892" s="411">
        <f t="shared" ref="AD892" si="2243">AD891</f>
        <v>0</v>
      </c>
      <c r="AE892" s="411">
        <f t="shared" ref="AE892" si="2244">AE891</f>
        <v>0</v>
      </c>
      <c r="AF892" s="411">
        <f t="shared" ref="AF892" si="2245">AF891</f>
        <v>0</v>
      </c>
      <c r="AG892" s="411">
        <f t="shared" ref="AG892" si="2246">AG891</f>
        <v>0</v>
      </c>
      <c r="AH892" s="411">
        <f t="shared" ref="AH892" si="2247">AH891</f>
        <v>0</v>
      </c>
      <c r="AI892" s="411">
        <f t="shared" ref="AI892" si="2248">AI891</f>
        <v>0</v>
      </c>
      <c r="AJ892" s="411">
        <f t="shared" ref="AJ892" si="2249">AJ891</f>
        <v>0</v>
      </c>
      <c r="AK892" s="411">
        <f t="shared" ref="AK892" si="2250">AK891</f>
        <v>0</v>
      </c>
      <c r="AL892" s="411">
        <f t="shared" ref="AL892" si="2251">AL891</f>
        <v>0</v>
      </c>
      <c r="AM892" s="306"/>
    </row>
    <row r="893" spans="1:39" ht="15.5" hidden="1" outlineLevel="1">
      <c r="A893" s="528"/>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1" hidden="1" outlineLevel="1">
      <c r="A894" s="528">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5" hidden="1" outlineLevel="1">
      <c r="A895" s="528"/>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252">Z894</f>
        <v>0</v>
      </c>
      <c r="AA895" s="411">
        <f t="shared" ref="AA895" si="2253">AA894</f>
        <v>0</v>
      </c>
      <c r="AB895" s="411">
        <f t="shared" ref="AB895" si="2254">AB894</f>
        <v>0</v>
      </c>
      <c r="AC895" s="411">
        <f t="shared" ref="AC895" si="2255">AC894</f>
        <v>0</v>
      </c>
      <c r="AD895" s="411">
        <f t="shared" ref="AD895" si="2256">AD894</f>
        <v>0</v>
      </c>
      <c r="AE895" s="411">
        <f t="shared" ref="AE895" si="2257">AE894</f>
        <v>0</v>
      </c>
      <c r="AF895" s="411">
        <f t="shared" ref="AF895" si="2258">AF894</f>
        <v>0</v>
      </c>
      <c r="AG895" s="411">
        <f t="shared" ref="AG895" si="2259">AG894</f>
        <v>0</v>
      </c>
      <c r="AH895" s="411">
        <f t="shared" ref="AH895" si="2260">AH894</f>
        <v>0</v>
      </c>
      <c r="AI895" s="411">
        <f t="shared" ref="AI895" si="2261">AI894</f>
        <v>0</v>
      </c>
      <c r="AJ895" s="411">
        <f t="shared" ref="AJ895" si="2262">AJ894</f>
        <v>0</v>
      </c>
      <c r="AK895" s="411">
        <f t="shared" ref="AK895" si="2263">AK894</f>
        <v>0</v>
      </c>
      <c r="AL895" s="411">
        <f t="shared" ref="AL895" si="2264">AL894</f>
        <v>0</v>
      </c>
      <c r="AM895" s="306"/>
    </row>
    <row r="896" spans="1:39" ht="15.5" hidden="1" outlineLevel="1">
      <c r="A896" s="528"/>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1" hidden="1" outlineLevel="1">
      <c r="A897" s="528">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5" hidden="1" outlineLevel="1">
      <c r="A898" s="528"/>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265">Z897</f>
        <v>0</v>
      </c>
      <c r="AA898" s="411">
        <f t="shared" ref="AA898" si="2266">AA897</f>
        <v>0</v>
      </c>
      <c r="AB898" s="411">
        <f t="shared" ref="AB898" si="2267">AB897</f>
        <v>0</v>
      </c>
      <c r="AC898" s="411">
        <f t="shared" ref="AC898" si="2268">AC897</f>
        <v>0</v>
      </c>
      <c r="AD898" s="411">
        <f t="shared" ref="AD898" si="2269">AD897</f>
        <v>0</v>
      </c>
      <c r="AE898" s="411">
        <f t="shared" ref="AE898" si="2270">AE897</f>
        <v>0</v>
      </c>
      <c r="AF898" s="411">
        <f t="shared" ref="AF898" si="2271">AF897</f>
        <v>0</v>
      </c>
      <c r="AG898" s="411">
        <f t="shared" ref="AG898" si="2272">AG897</f>
        <v>0</v>
      </c>
      <c r="AH898" s="411">
        <f t="shared" ref="AH898" si="2273">AH897</f>
        <v>0</v>
      </c>
      <c r="AI898" s="411">
        <f t="shared" ref="AI898" si="2274">AI897</f>
        <v>0</v>
      </c>
      <c r="AJ898" s="411">
        <f t="shared" ref="AJ898" si="2275">AJ897</f>
        <v>0</v>
      </c>
      <c r="AK898" s="411">
        <f t="shared" ref="AK898" si="2276">AK897</f>
        <v>0</v>
      </c>
      <c r="AL898" s="411">
        <f t="shared" ref="AL898" si="2277">AL897</f>
        <v>0</v>
      </c>
      <c r="AM898" s="306"/>
    </row>
    <row r="899" spans="1:39" ht="15.5" hidden="1" outlineLevel="1">
      <c r="A899" s="528"/>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6.5" hidden="1" outlineLevel="1">
      <c r="A900" s="528">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5" hidden="1" outlineLevel="1">
      <c r="A901" s="528"/>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278">Z900</f>
        <v>0</v>
      </c>
      <c r="AA901" s="411">
        <f t="shared" ref="AA901" si="2279">AA900</f>
        <v>0</v>
      </c>
      <c r="AB901" s="411">
        <f t="shared" ref="AB901" si="2280">AB900</f>
        <v>0</v>
      </c>
      <c r="AC901" s="411">
        <f t="shared" ref="AC901" si="2281">AC900</f>
        <v>0</v>
      </c>
      <c r="AD901" s="411">
        <f t="shared" ref="AD901" si="2282">AD900</f>
        <v>0</v>
      </c>
      <c r="AE901" s="411">
        <f t="shared" ref="AE901" si="2283">AE900</f>
        <v>0</v>
      </c>
      <c r="AF901" s="411">
        <f t="shared" ref="AF901" si="2284">AF900</f>
        <v>0</v>
      </c>
      <c r="AG901" s="411">
        <f t="shared" ref="AG901" si="2285">AG900</f>
        <v>0</v>
      </c>
      <c r="AH901" s="411">
        <f t="shared" ref="AH901" si="2286">AH900</f>
        <v>0</v>
      </c>
      <c r="AI901" s="411">
        <f t="shared" ref="AI901" si="2287">AI900</f>
        <v>0</v>
      </c>
      <c r="AJ901" s="411">
        <f t="shared" ref="AJ901" si="2288">AJ900</f>
        <v>0</v>
      </c>
      <c r="AK901" s="411">
        <f t="shared" ref="AK901" si="2289">AK900</f>
        <v>0</v>
      </c>
      <c r="AL901" s="411">
        <f t="shared" ref="AL901" si="2290">AL900</f>
        <v>0</v>
      </c>
      <c r="AM901" s="306"/>
    </row>
    <row r="902" spans="1:39" ht="15.5" hidden="1" outlineLevel="1">
      <c r="A902" s="528"/>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1" hidden="1" outlineLevel="1">
      <c r="A903" s="528">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5" hidden="1" outlineLevel="1">
      <c r="A904" s="528"/>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291">Z903</f>
        <v>0</v>
      </c>
      <c r="AA904" s="411">
        <f t="shared" ref="AA904" si="2292">AA903</f>
        <v>0</v>
      </c>
      <c r="AB904" s="411">
        <f t="shared" ref="AB904" si="2293">AB903</f>
        <v>0</v>
      </c>
      <c r="AC904" s="411">
        <f t="shared" ref="AC904" si="2294">AC903</f>
        <v>0</v>
      </c>
      <c r="AD904" s="411">
        <f t="shared" ref="AD904" si="2295">AD903</f>
        <v>0</v>
      </c>
      <c r="AE904" s="411">
        <f t="shared" ref="AE904" si="2296">AE903</f>
        <v>0</v>
      </c>
      <c r="AF904" s="411">
        <f t="shared" ref="AF904" si="2297">AF903</f>
        <v>0</v>
      </c>
      <c r="AG904" s="411">
        <f t="shared" ref="AG904" si="2298">AG903</f>
        <v>0</v>
      </c>
      <c r="AH904" s="411">
        <f t="shared" ref="AH904" si="2299">AH903</f>
        <v>0</v>
      </c>
      <c r="AI904" s="411">
        <f t="shared" ref="AI904" si="2300">AI903</f>
        <v>0</v>
      </c>
      <c r="AJ904" s="411">
        <f t="shared" ref="AJ904" si="2301">AJ903</f>
        <v>0</v>
      </c>
      <c r="AK904" s="411">
        <f t="shared" ref="AK904" si="2302">AK903</f>
        <v>0</v>
      </c>
      <c r="AL904" s="411">
        <f t="shared" ref="AL904" si="2303">AL903</f>
        <v>0</v>
      </c>
      <c r="AM904" s="306"/>
    </row>
    <row r="905" spans="1:39" ht="15.5" hidden="1" outlineLevel="1">
      <c r="A905" s="528"/>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15.5" hidden="1" outlineLevel="1">
      <c r="A906" s="528">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5" hidden="1" outlineLevel="1">
      <c r="A907" s="528"/>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304">Z906</f>
        <v>0</v>
      </c>
      <c r="AA907" s="411">
        <f t="shared" ref="AA907" si="2305">AA906</f>
        <v>0</v>
      </c>
      <c r="AB907" s="411">
        <f t="shared" ref="AB907" si="2306">AB906</f>
        <v>0</v>
      </c>
      <c r="AC907" s="411">
        <f t="shared" ref="AC907" si="2307">AC906</f>
        <v>0</v>
      </c>
      <c r="AD907" s="411">
        <f t="shared" ref="AD907" si="2308">AD906</f>
        <v>0</v>
      </c>
      <c r="AE907" s="411">
        <f t="shared" ref="AE907" si="2309">AE906</f>
        <v>0</v>
      </c>
      <c r="AF907" s="411">
        <f t="shared" ref="AF907" si="2310">AF906</f>
        <v>0</v>
      </c>
      <c r="AG907" s="411">
        <f t="shared" ref="AG907" si="2311">AG906</f>
        <v>0</v>
      </c>
      <c r="AH907" s="411">
        <f t="shared" ref="AH907" si="2312">AH906</f>
        <v>0</v>
      </c>
      <c r="AI907" s="411">
        <f t="shared" ref="AI907" si="2313">AI906</f>
        <v>0</v>
      </c>
      <c r="AJ907" s="411">
        <f t="shared" ref="AJ907" si="2314">AJ906</f>
        <v>0</v>
      </c>
      <c r="AK907" s="411">
        <f t="shared" ref="AK907" si="2315">AK906</f>
        <v>0</v>
      </c>
      <c r="AL907" s="411">
        <f t="shared" ref="AL907" si="2316">AL906</f>
        <v>0</v>
      </c>
      <c r="AM907" s="306"/>
    </row>
    <row r="908" spans="1:39" ht="15.5" hidden="1" outlineLevel="1">
      <c r="A908" s="528"/>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6.5" hidden="1" outlineLevel="1">
      <c r="A909" s="528">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5" hidden="1" outlineLevel="1">
      <c r="A910" s="528"/>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317">Z909</f>
        <v>0</v>
      </c>
      <c r="AA910" s="411">
        <f t="shared" ref="AA910" si="2318">AA909</f>
        <v>0</v>
      </c>
      <c r="AB910" s="411">
        <f t="shared" ref="AB910" si="2319">AB909</f>
        <v>0</v>
      </c>
      <c r="AC910" s="411">
        <f t="shared" ref="AC910" si="2320">AC909</f>
        <v>0</v>
      </c>
      <c r="AD910" s="411">
        <f t="shared" ref="AD910" si="2321">AD909</f>
        <v>0</v>
      </c>
      <c r="AE910" s="411">
        <f t="shared" ref="AE910" si="2322">AE909</f>
        <v>0</v>
      </c>
      <c r="AF910" s="411">
        <f t="shared" ref="AF910" si="2323">AF909</f>
        <v>0</v>
      </c>
      <c r="AG910" s="411">
        <f t="shared" ref="AG910" si="2324">AG909</f>
        <v>0</v>
      </c>
      <c r="AH910" s="411">
        <f t="shared" ref="AH910" si="2325">AH909</f>
        <v>0</v>
      </c>
      <c r="AI910" s="411">
        <f t="shared" ref="AI910" si="2326">AI909</f>
        <v>0</v>
      </c>
      <c r="AJ910" s="411">
        <f t="shared" ref="AJ910" si="2327">AJ909</f>
        <v>0</v>
      </c>
      <c r="AK910" s="411">
        <f t="shared" ref="AK910" si="2328">AK909</f>
        <v>0</v>
      </c>
      <c r="AL910" s="411">
        <f t="shared" ref="AL910" si="2329">AL909</f>
        <v>0</v>
      </c>
      <c r="AM910" s="306"/>
    </row>
    <row r="911" spans="1:39" ht="15.5" hidden="1" outlineLevel="1">
      <c r="A911" s="528"/>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1" hidden="1" outlineLevel="1">
      <c r="A912" s="528">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5" hidden="1" outlineLevel="1">
      <c r="A913" s="528"/>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330">Z912</f>
        <v>0</v>
      </c>
      <c r="AA913" s="411">
        <f t="shared" ref="AA913" si="2331">AA912</f>
        <v>0</v>
      </c>
      <c r="AB913" s="411">
        <f t="shared" ref="AB913" si="2332">AB912</f>
        <v>0</v>
      </c>
      <c r="AC913" s="411">
        <f t="shared" ref="AC913" si="2333">AC912</f>
        <v>0</v>
      </c>
      <c r="AD913" s="411">
        <f t="shared" ref="AD913" si="2334">AD912</f>
        <v>0</v>
      </c>
      <c r="AE913" s="411">
        <f t="shared" ref="AE913" si="2335">AE912</f>
        <v>0</v>
      </c>
      <c r="AF913" s="411">
        <f t="shared" ref="AF913" si="2336">AF912</f>
        <v>0</v>
      </c>
      <c r="AG913" s="411">
        <f t="shared" ref="AG913" si="2337">AG912</f>
        <v>0</v>
      </c>
      <c r="AH913" s="411">
        <f t="shared" ref="AH913" si="2338">AH912</f>
        <v>0</v>
      </c>
      <c r="AI913" s="411">
        <f t="shared" ref="AI913" si="2339">AI912</f>
        <v>0</v>
      </c>
      <c r="AJ913" s="411">
        <f t="shared" ref="AJ913" si="2340">AJ912</f>
        <v>0</v>
      </c>
      <c r="AK913" s="411">
        <f t="shared" ref="AK913" si="2341">AK912</f>
        <v>0</v>
      </c>
      <c r="AL913" s="411">
        <f t="shared" ref="AL913" si="2342">AL912</f>
        <v>0</v>
      </c>
      <c r="AM913" s="306"/>
    </row>
    <row r="914" spans="1:39" ht="15.5" hidden="1" outlineLevel="1">
      <c r="A914" s="528"/>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1" hidden="1" outlineLevel="1">
      <c r="A915" s="528">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5" hidden="1" outlineLevel="1">
      <c r="A916" s="528"/>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343">Z915</f>
        <v>0</v>
      </c>
      <c r="AA916" s="411">
        <f t="shared" ref="AA916" si="2344">AA915</f>
        <v>0</v>
      </c>
      <c r="AB916" s="411">
        <f t="shared" ref="AB916" si="2345">AB915</f>
        <v>0</v>
      </c>
      <c r="AC916" s="411">
        <f t="shared" ref="AC916" si="2346">AC915</f>
        <v>0</v>
      </c>
      <c r="AD916" s="411">
        <f t="shared" ref="AD916" si="2347">AD915</f>
        <v>0</v>
      </c>
      <c r="AE916" s="411">
        <f t="shared" ref="AE916" si="2348">AE915</f>
        <v>0</v>
      </c>
      <c r="AF916" s="411">
        <f t="shared" ref="AF916" si="2349">AF915</f>
        <v>0</v>
      </c>
      <c r="AG916" s="411">
        <f t="shared" ref="AG916" si="2350">AG915</f>
        <v>0</v>
      </c>
      <c r="AH916" s="411">
        <f t="shared" ref="AH916" si="2351">AH915</f>
        <v>0</v>
      </c>
      <c r="AI916" s="411">
        <f t="shared" ref="AI916" si="2352">AI915</f>
        <v>0</v>
      </c>
      <c r="AJ916" s="411">
        <f t="shared" ref="AJ916" si="2353">AJ915</f>
        <v>0</v>
      </c>
      <c r="AK916" s="411">
        <f t="shared" ref="AK916" si="2354">AK915</f>
        <v>0</v>
      </c>
      <c r="AL916" s="411">
        <f t="shared" ref="AL916" si="2355">AL915</f>
        <v>0</v>
      </c>
      <c r="AM916" s="306"/>
    </row>
    <row r="917" spans="1:39" ht="15.5" hidden="1" outlineLevel="1">
      <c r="A917" s="528"/>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1" hidden="1" outlineLevel="1">
      <c r="A918" s="528">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5" hidden="1" outlineLevel="1">
      <c r="A919" s="528"/>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356">Z918</f>
        <v>0</v>
      </c>
      <c r="AA919" s="411">
        <f t="shared" ref="AA919" si="2357">AA918</f>
        <v>0</v>
      </c>
      <c r="AB919" s="411">
        <f t="shared" ref="AB919" si="2358">AB918</f>
        <v>0</v>
      </c>
      <c r="AC919" s="411">
        <f t="shared" ref="AC919" si="2359">AC918</f>
        <v>0</v>
      </c>
      <c r="AD919" s="411">
        <f t="shared" ref="AD919" si="2360">AD918</f>
        <v>0</v>
      </c>
      <c r="AE919" s="411">
        <f t="shared" ref="AE919" si="2361">AE918</f>
        <v>0</v>
      </c>
      <c r="AF919" s="411">
        <f t="shared" ref="AF919" si="2362">AF918</f>
        <v>0</v>
      </c>
      <c r="AG919" s="411">
        <f t="shared" ref="AG919" si="2363">AG918</f>
        <v>0</v>
      </c>
      <c r="AH919" s="411">
        <f t="shared" ref="AH919" si="2364">AH918</f>
        <v>0</v>
      </c>
      <c r="AI919" s="411">
        <f t="shared" ref="AI919" si="2365">AI918</f>
        <v>0</v>
      </c>
      <c r="AJ919" s="411">
        <f t="shared" ref="AJ919" si="2366">AJ918</f>
        <v>0</v>
      </c>
      <c r="AK919" s="411">
        <f t="shared" ref="AK919" si="2367">AK918</f>
        <v>0</v>
      </c>
      <c r="AL919" s="411">
        <f t="shared" ref="AL919" si="2368">AL918</f>
        <v>0</v>
      </c>
      <c r="AM919" s="306"/>
    </row>
    <row r="920" spans="1:39" ht="15.5" hidden="1" outlineLevel="1">
      <c r="A920" s="528"/>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1" hidden="1" outlineLevel="1">
      <c r="A921" s="528">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5" hidden="1" outlineLevel="1">
      <c r="A922" s="528"/>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369">Z921</f>
        <v>0</v>
      </c>
      <c r="AA922" s="411">
        <f t="shared" ref="AA922" si="2370">AA921</f>
        <v>0</v>
      </c>
      <c r="AB922" s="411">
        <f t="shared" ref="AB922" si="2371">AB921</f>
        <v>0</v>
      </c>
      <c r="AC922" s="411">
        <f t="shared" ref="AC922" si="2372">AC921</f>
        <v>0</v>
      </c>
      <c r="AD922" s="411">
        <f t="shared" ref="AD922" si="2373">AD921</f>
        <v>0</v>
      </c>
      <c r="AE922" s="411">
        <f t="shared" ref="AE922" si="2374">AE921</f>
        <v>0</v>
      </c>
      <c r="AF922" s="411">
        <f t="shared" ref="AF922" si="2375">AF921</f>
        <v>0</v>
      </c>
      <c r="AG922" s="411">
        <f t="shared" ref="AG922" si="2376">AG921</f>
        <v>0</v>
      </c>
      <c r="AH922" s="411">
        <f t="shared" ref="AH922" si="2377">AH921</f>
        <v>0</v>
      </c>
      <c r="AI922" s="411">
        <f t="shared" ref="AI922" si="2378">AI921</f>
        <v>0</v>
      </c>
      <c r="AJ922" s="411">
        <f t="shared" ref="AJ922" si="2379">AJ921</f>
        <v>0</v>
      </c>
      <c r="AK922" s="411">
        <f t="shared" ref="AK922" si="2380">AK921</f>
        <v>0</v>
      </c>
      <c r="AL922" s="411">
        <f t="shared" ref="AL922" si="2381">AL921</f>
        <v>0</v>
      </c>
      <c r="AM922" s="306"/>
    </row>
    <row r="923" spans="1:39" ht="15.5" hidden="1" outlineLevel="1">
      <c r="A923" s="528"/>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1" hidden="1" outlineLevel="1">
      <c r="A924" s="528">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5" hidden="1" outlineLevel="1">
      <c r="A925" s="528"/>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382">Z924</f>
        <v>0</v>
      </c>
      <c r="AA925" s="411">
        <f t="shared" ref="AA925" si="2383">AA924</f>
        <v>0</v>
      </c>
      <c r="AB925" s="411">
        <f t="shared" ref="AB925" si="2384">AB924</f>
        <v>0</v>
      </c>
      <c r="AC925" s="411">
        <f t="shared" ref="AC925" si="2385">AC924</f>
        <v>0</v>
      </c>
      <c r="AD925" s="411">
        <f t="shared" ref="AD925" si="2386">AD924</f>
        <v>0</v>
      </c>
      <c r="AE925" s="411">
        <f t="shared" ref="AE925" si="2387">AE924</f>
        <v>0</v>
      </c>
      <c r="AF925" s="411">
        <f t="shared" ref="AF925" si="2388">AF924</f>
        <v>0</v>
      </c>
      <c r="AG925" s="411">
        <f t="shared" ref="AG925" si="2389">AG924</f>
        <v>0</v>
      </c>
      <c r="AH925" s="411">
        <f t="shared" ref="AH925" si="2390">AH924</f>
        <v>0</v>
      </c>
      <c r="AI925" s="411">
        <f t="shared" ref="AI925" si="2391">AI924</f>
        <v>0</v>
      </c>
      <c r="AJ925" s="411">
        <f t="shared" ref="AJ925" si="2392">AJ924</f>
        <v>0</v>
      </c>
      <c r="AK925" s="411">
        <f t="shared" ref="AK925" si="2393">AK924</f>
        <v>0</v>
      </c>
      <c r="AL925" s="411">
        <f t="shared" ref="AL925" si="2394">AL924</f>
        <v>0</v>
      </c>
      <c r="AM925" s="306"/>
    </row>
    <row r="926" spans="1:39" ht="15.5" hidden="1" outlineLevel="1">
      <c r="A926" s="528"/>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5" collapsed="1">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ht="15.5">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ht="15.5">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-3.8699999999999998E-2</v>
      </c>
      <c r="Z930" s="341">
        <f>HLOOKUP(Z$35,'3.  Distribution Rates'!$C$122:$P$133,11,FALSE)</f>
        <v>2.0199999999999999E-2</v>
      </c>
      <c r="AA930" s="341">
        <f>HLOOKUP(AA$35,'3.  Distribution Rates'!$C$122:$P$133,11,FALSE)</f>
        <v>4.8274999999999997</v>
      </c>
      <c r="AB930" s="341">
        <f>HLOOKUP(AB$35,'3.  Distribution Rates'!$C$122:$P$133,11,FALSE)</f>
        <v>4.8723000000000001</v>
      </c>
      <c r="AC930" s="341">
        <f>HLOOKUP(AC$35,'3.  Distribution Rates'!$C$122:$P$133,11,FALSE)</f>
        <v>15.937799999999999</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ht="15.5">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5">
        <f t="shared" ref="AM931:AM939" si="2395">SUM(Y931:AL931)</f>
        <v>0</v>
      </c>
    </row>
    <row r="932" spans="2:39" ht="15.5">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5">
        <f t="shared" si="2395"/>
        <v>0</v>
      </c>
    </row>
    <row r="933" spans="2:39" ht="15.5">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5">
        <f t="shared" si="2395"/>
        <v>0</v>
      </c>
    </row>
    <row r="934" spans="2:39" ht="15.5">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5">
        <f t="shared" si="2395"/>
        <v>0</v>
      </c>
    </row>
    <row r="935" spans="2:39" ht="15.5">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396">Y211*Y930</f>
        <v>0</v>
      </c>
      <c r="Z935" s="378">
        <f t="shared" si="2396"/>
        <v>0</v>
      </c>
      <c r="AA935" s="378">
        <f t="shared" si="2396"/>
        <v>0</v>
      </c>
      <c r="AB935" s="378">
        <f t="shared" si="2396"/>
        <v>0</v>
      </c>
      <c r="AC935" s="378">
        <f t="shared" si="2396"/>
        <v>0</v>
      </c>
      <c r="AD935" s="378">
        <f t="shared" si="2396"/>
        <v>0</v>
      </c>
      <c r="AE935" s="378">
        <f t="shared" si="2396"/>
        <v>0</v>
      </c>
      <c r="AF935" s="378">
        <f t="shared" si="2396"/>
        <v>0</v>
      </c>
      <c r="AG935" s="378">
        <f t="shared" si="2396"/>
        <v>0</v>
      </c>
      <c r="AH935" s="378">
        <f t="shared" si="2396"/>
        <v>0</v>
      </c>
      <c r="AI935" s="378">
        <f t="shared" si="2396"/>
        <v>0</v>
      </c>
      <c r="AJ935" s="378">
        <f t="shared" si="2396"/>
        <v>0</v>
      </c>
      <c r="AK935" s="378">
        <f t="shared" si="2396"/>
        <v>0</v>
      </c>
      <c r="AL935" s="378">
        <f t="shared" si="2396"/>
        <v>0</v>
      </c>
      <c r="AM935" s="625">
        <f t="shared" si="2395"/>
        <v>0</v>
      </c>
    </row>
    <row r="936" spans="2:39" ht="15.5">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397">Y394*Y930</f>
        <v>0</v>
      </c>
      <c r="Z936" s="378">
        <f t="shared" si="2397"/>
        <v>0</v>
      </c>
      <c r="AA936" s="378">
        <f t="shared" si="2397"/>
        <v>0</v>
      </c>
      <c r="AB936" s="378">
        <f t="shared" si="2397"/>
        <v>0</v>
      </c>
      <c r="AC936" s="378">
        <f t="shared" si="2397"/>
        <v>0</v>
      </c>
      <c r="AD936" s="378">
        <f t="shared" si="2397"/>
        <v>0</v>
      </c>
      <c r="AE936" s="378">
        <f t="shared" si="2397"/>
        <v>0</v>
      </c>
      <c r="AF936" s="378">
        <f t="shared" si="2397"/>
        <v>0</v>
      </c>
      <c r="AG936" s="378">
        <f t="shared" si="2397"/>
        <v>0</v>
      </c>
      <c r="AH936" s="378">
        <f t="shared" si="2397"/>
        <v>0</v>
      </c>
      <c r="AI936" s="378">
        <f t="shared" si="2397"/>
        <v>0</v>
      </c>
      <c r="AJ936" s="378">
        <f t="shared" si="2397"/>
        <v>0</v>
      </c>
      <c r="AK936" s="378">
        <f t="shared" si="2397"/>
        <v>0</v>
      </c>
      <c r="AL936" s="378">
        <f t="shared" si="2397"/>
        <v>0</v>
      </c>
      <c r="AM936" s="625">
        <f t="shared" si="2395"/>
        <v>0</v>
      </c>
    </row>
    <row r="937" spans="2:39" ht="15.5">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398">Y577*Y930</f>
        <v>0</v>
      </c>
      <c r="Z937" s="378">
        <f t="shared" si="2398"/>
        <v>0</v>
      </c>
      <c r="AA937" s="378">
        <f t="shared" si="2398"/>
        <v>0</v>
      </c>
      <c r="AB937" s="378">
        <f t="shared" si="2398"/>
        <v>0</v>
      </c>
      <c r="AC937" s="378">
        <f t="shared" si="2398"/>
        <v>0</v>
      </c>
      <c r="AD937" s="378">
        <f t="shared" si="2398"/>
        <v>0</v>
      </c>
      <c r="AE937" s="378">
        <f t="shared" si="2398"/>
        <v>0</v>
      </c>
      <c r="AF937" s="378">
        <f t="shared" si="2398"/>
        <v>0</v>
      </c>
      <c r="AG937" s="378">
        <f t="shared" si="2398"/>
        <v>0</v>
      </c>
      <c r="AH937" s="378">
        <f t="shared" si="2398"/>
        <v>0</v>
      </c>
      <c r="AI937" s="378">
        <f t="shared" si="2398"/>
        <v>0</v>
      </c>
      <c r="AJ937" s="378">
        <f t="shared" si="2398"/>
        <v>0</v>
      </c>
      <c r="AK937" s="378">
        <f t="shared" si="2398"/>
        <v>0</v>
      </c>
      <c r="AL937" s="378">
        <f t="shared" si="2398"/>
        <v>0</v>
      </c>
      <c r="AM937" s="625">
        <f t="shared" si="2395"/>
        <v>0</v>
      </c>
    </row>
    <row r="938" spans="2:39" ht="15.5">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399">Y760*Y930</f>
        <v>0</v>
      </c>
      <c r="Z938" s="378">
        <f t="shared" si="2399"/>
        <v>0</v>
      </c>
      <c r="AA938" s="378">
        <f t="shared" si="2399"/>
        <v>0</v>
      </c>
      <c r="AB938" s="378">
        <f t="shared" si="2399"/>
        <v>0</v>
      </c>
      <c r="AC938" s="378">
        <f t="shared" si="2399"/>
        <v>0</v>
      </c>
      <c r="AD938" s="378">
        <f t="shared" si="2399"/>
        <v>0</v>
      </c>
      <c r="AE938" s="378">
        <f t="shared" si="2399"/>
        <v>0</v>
      </c>
      <c r="AF938" s="378">
        <f t="shared" si="2399"/>
        <v>0</v>
      </c>
      <c r="AG938" s="378">
        <f t="shared" si="2399"/>
        <v>0</v>
      </c>
      <c r="AH938" s="378">
        <f t="shared" si="2399"/>
        <v>0</v>
      </c>
      <c r="AI938" s="378">
        <f t="shared" si="2399"/>
        <v>0</v>
      </c>
      <c r="AJ938" s="378">
        <f t="shared" si="2399"/>
        <v>0</v>
      </c>
      <c r="AK938" s="378">
        <f t="shared" si="2399"/>
        <v>0</v>
      </c>
      <c r="AL938" s="378">
        <f t="shared" si="2399"/>
        <v>0</v>
      </c>
      <c r="AM938" s="625">
        <f t="shared" si="2395"/>
        <v>0</v>
      </c>
    </row>
    <row r="939" spans="2:39" ht="15.5">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400">Z927*Z930</f>
        <v>0</v>
      </c>
      <c r="AA939" s="378">
        <f t="shared" si="2400"/>
        <v>0</v>
      </c>
      <c r="AB939" s="378">
        <f t="shared" si="2400"/>
        <v>0</v>
      </c>
      <c r="AC939" s="378">
        <f t="shared" si="2400"/>
        <v>0</v>
      </c>
      <c r="AD939" s="378">
        <f t="shared" si="2400"/>
        <v>0</v>
      </c>
      <c r="AE939" s="378">
        <f t="shared" si="2400"/>
        <v>0</v>
      </c>
      <c r="AF939" s="378">
        <f t="shared" si="2400"/>
        <v>0</v>
      </c>
      <c r="AG939" s="378">
        <f t="shared" si="2400"/>
        <v>0</v>
      </c>
      <c r="AH939" s="378">
        <f t="shared" si="2400"/>
        <v>0</v>
      </c>
      <c r="AI939" s="378">
        <f t="shared" si="2400"/>
        <v>0</v>
      </c>
      <c r="AJ939" s="378">
        <f t="shared" si="2400"/>
        <v>0</v>
      </c>
      <c r="AK939" s="378">
        <f t="shared" si="2400"/>
        <v>0</v>
      </c>
      <c r="AL939" s="378">
        <f t="shared" si="2400"/>
        <v>0</v>
      </c>
      <c r="AM939" s="625">
        <f t="shared" si="2395"/>
        <v>0</v>
      </c>
    </row>
    <row r="940" spans="2:39" ht="15.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401">SUM(Z931:Z939)</f>
        <v>0</v>
      </c>
      <c r="AA940" s="346">
        <f t="shared" si="2401"/>
        <v>0</v>
      </c>
      <c r="AB940" s="346">
        <f t="shared" si="2401"/>
        <v>0</v>
      </c>
      <c r="AC940" s="346">
        <f t="shared" si="2401"/>
        <v>0</v>
      </c>
      <c r="AD940" s="346">
        <f t="shared" si="2401"/>
        <v>0</v>
      </c>
      <c r="AE940" s="346">
        <f t="shared" si="2401"/>
        <v>0</v>
      </c>
      <c r="AF940" s="346">
        <f>SUM(AF931:AF939)</f>
        <v>0</v>
      </c>
      <c r="AG940" s="346">
        <f t="shared" ref="AG940:AL940" si="2402">SUM(AG931:AG939)</f>
        <v>0</v>
      </c>
      <c r="AH940" s="346">
        <f t="shared" si="2402"/>
        <v>0</v>
      </c>
      <c r="AI940" s="346">
        <f t="shared" si="2402"/>
        <v>0</v>
      </c>
      <c r="AJ940" s="346">
        <f t="shared" si="2402"/>
        <v>0</v>
      </c>
      <c r="AK940" s="346">
        <f t="shared" si="2402"/>
        <v>0</v>
      </c>
      <c r="AL940" s="346">
        <f t="shared" si="2402"/>
        <v>0</v>
      </c>
      <c r="AM940" s="407">
        <f>SUM(AM931:AM939)</f>
        <v>0</v>
      </c>
    </row>
    <row r="941" spans="2:39" ht="15.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403">Z928*Z930</f>
        <v>0</v>
      </c>
      <c r="AA941" s="347">
        <f t="shared" si="2403"/>
        <v>0</v>
      </c>
      <c r="AB941" s="347">
        <f t="shared" si="2403"/>
        <v>0</v>
      </c>
      <c r="AC941" s="347">
        <f t="shared" si="2403"/>
        <v>0</v>
      </c>
      <c r="AD941" s="347">
        <f t="shared" si="2403"/>
        <v>0</v>
      </c>
      <c r="AE941" s="347">
        <f t="shared" si="2403"/>
        <v>0</v>
      </c>
      <c r="AF941" s="347">
        <f>AF928*AF930</f>
        <v>0</v>
      </c>
      <c r="AG941" s="347">
        <f t="shared" ref="AG941:AL941" si="2404">AG928*AG930</f>
        <v>0</v>
      </c>
      <c r="AH941" s="347">
        <f t="shared" si="2404"/>
        <v>0</v>
      </c>
      <c r="AI941" s="347">
        <f t="shared" si="2404"/>
        <v>0</v>
      </c>
      <c r="AJ941" s="347">
        <f t="shared" si="2404"/>
        <v>0</v>
      </c>
      <c r="AK941" s="347">
        <f t="shared" si="2404"/>
        <v>0</v>
      </c>
      <c r="AL941" s="347">
        <f t="shared" si="2404"/>
        <v>0</v>
      </c>
      <c r="AM941" s="407">
        <f>SUM(Y941:AL941)</f>
        <v>0</v>
      </c>
    </row>
    <row r="942" spans="2:39" ht="15.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ht="15.5">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ht="15.5">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405">IF(AA768="kw",SUMPRODUCT($N$770:$N$925,$P$770:$P$925,AA770:AA925),SUMPRODUCT($E$770:$E$925,AA770:AA925))</f>
        <v>0</v>
      </c>
      <c r="AB944" s="326">
        <f t="shared" si="2405"/>
        <v>0</v>
      </c>
      <c r="AC944" s="326">
        <f t="shared" si="2405"/>
        <v>0</v>
      </c>
      <c r="AD944" s="326">
        <f t="shared" si="2405"/>
        <v>0</v>
      </c>
      <c r="AE944" s="326">
        <f t="shared" si="2405"/>
        <v>0</v>
      </c>
      <c r="AF944" s="326">
        <f t="shared" si="2405"/>
        <v>0</v>
      </c>
      <c r="AG944" s="326">
        <f t="shared" si="2405"/>
        <v>0</v>
      </c>
      <c r="AH944" s="326">
        <f t="shared" si="2405"/>
        <v>0</v>
      </c>
      <c r="AI944" s="326">
        <f t="shared" si="2405"/>
        <v>0</v>
      </c>
      <c r="AJ944" s="326">
        <f t="shared" si="2405"/>
        <v>0</v>
      </c>
      <c r="AK944" s="326">
        <f t="shared" si="2405"/>
        <v>0</v>
      </c>
      <c r="AL944" s="326">
        <f t="shared" si="2405"/>
        <v>0</v>
      </c>
      <c r="AM944" s="386"/>
    </row>
    <row r="945" spans="1:39" ht="18.75" customHeight="1">
      <c r="B945" s="368" t="s">
        <v>583</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5">
      <c r="B948" s="280" t="s">
        <v>341</v>
      </c>
      <c r="C948" s="281"/>
      <c r="D948" s="586" t="s">
        <v>525</v>
      </c>
      <c r="E948" s="253"/>
      <c r="F948" s="586"/>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71" t="s">
        <v>211</v>
      </c>
      <c r="C949" s="873" t="s">
        <v>33</v>
      </c>
      <c r="D949" s="284" t="s">
        <v>421</v>
      </c>
      <c r="E949" s="875" t="s">
        <v>209</v>
      </c>
      <c r="F949" s="876"/>
      <c r="G949" s="876"/>
      <c r="H949" s="876"/>
      <c r="I949" s="876"/>
      <c r="J949" s="876"/>
      <c r="K949" s="876"/>
      <c r="L949" s="876"/>
      <c r="M949" s="877"/>
      <c r="N949" s="881" t="s">
        <v>213</v>
      </c>
      <c r="O949" s="284" t="s">
        <v>422</v>
      </c>
      <c r="P949" s="875" t="s">
        <v>212</v>
      </c>
      <c r="Q949" s="876"/>
      <c r="R949" s="876"/>
      <c r="S949" s="876"/>
      <c r="T949" s="876"/>
      <c r="U949" s="876"/>
      <c r="V949" s="876"/>
      <c r="W949" s="876"/>
      <c r="X949" s="877"/>
      <c r="Y949" s="878" t="s">
        <v>243</v>
      </c>
      <c r="Z949" s="879"/>
      <c r="AA949" s="879"/>
      <c r="AB949" s="879"/>
      <c r="AC949" s="879"/>
      <c r="AD949" s="879"/>
      <c r="AE949" s="879"/>
      <c r="AF949" s="879"/>
      <c r="AG949" s="879"/>
      <c r="AH949" s="879"/>
      <c r="AI949" s="879"/>
      <c r="AJ949" s="879"/>
      <c r="AK949" s="879"/>
      <c r="AL949" s="879"/>
      <c r="AM949" s="880"/>
    </row>
    <row r="950" spans="1:39" ht="65.25" customHeight="1">
      <c r="B950" s="872"/>
      <c r="C950" s="874"/>
      <c r="D950" s="285">
        <v>2020</v>
      </c>
      <c r="E950" s="285">
        <v>2021</v>
      </c>
      <c r="F950" s="285">
        <v>2022</v>
      </c>
      <c r="G950" s="285">
        <v>2023</v>
      </c>
      <c r="H950" s="285">
        <v>2024</v>
      </c>
      <c r="I950" s="285">
        <v>2025</v>
      </c>
      <c r="J950" s="285">
        <v>2026</v>
      </c>
      <c r="K950" s="285">
        <v>2027</v>
      </c>
      <c r="L950" s="285">
        <v>2028</v>
      </c>
      <c r="M950" s="285">
        <v>2029</v>
      </c>
      <c r="N950" s="882"/>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 kW - Thermal Demand Meter</v>
      </c>
      <c r="AB950" s="285" t="str">
        <f>'1.  LRAMVA Summary'!G52</f>
        <v>GS&gt;50 kW - Interval Meter</v>
      </c>
      <c r="AC950" s="285" t="str">
        <f>'1.  LRAMVA Summary'!H52</f>
        <v>Street Lighting</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28"/>
      <c r="B951" s="514" t="s">
        <v>503</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28"/>
      <c r="B952" s="500" t="s">
        <v>496</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28">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28"/>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406">Z953</f>
        <v>0</v>
      </c>
      <c r="AA954" s="411">
        <f t="shared" ref="AA954" si="2407">AA953</f>
        <v>0</v>
      </c>
      <c r="AB954" s="411">
        <f t="shared" ref="AB954" si="2408">AB953</f>
        <v>0</v>
      </c>
      <c r="AC954" s="411">
        <f t="shared" ref="AC954" si="2409">AC953</f>
        <v>0</v>
      </c>
      <c r="AD954" s="411">
        <f t="shared" ref="AD954" si="2410">AD953</f>
        <v>0</v>
      </c>
      <c r="AE954" s="411">
        <f t="shared" ref="AE954" si="2411">AE953</f>
        <v>0</v>
      </c>
      <c r="AF954" s="411">
        <f t="shared" ref="AF954" si="2412">AF953</f>
        <v>0</v>
      </c>
      <c r="AG954" s="411">
        <f t="shared" ref="AG954" si="2413">AG953</f>
        <v>0</v>
      </c>
      <c r="AH954" s="411">
        <f t="shared" ref="AH954" si="2414">AH953</f>
        <v>0</v>
      </c>
      <c r="AI954" s="411">
        <f t="shared" ref="AI954" si="2415">AI953</f>
        <v>0</v>
      </c>
      <c r="AJ954" s="411">
        <f t="shared" ref="AJ954" si="2416">AJ953</f>
        <v>0</v>
      </c>
      <c r="AK954" s="411">
        <f t="shared" ref="AK954" si="2417">AK953</f>
        <v>0</v>
      </c>
      <c r="AL954" s="411">
        <f t="shared" ref="AL954" si="2418">AL953</f>
        <v>0</v>
      </c>
      <c r="AM954" s="297"/>
    </row>
    <row r="955" spans="1:39" ht="15" hidden="1" customHeight="1" outlineLevel="1">
      <c r="A955" s="528"/>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28">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28"/>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419">Z956</f>
        <v>0</v>
      </c>
      <c r="AA957" s="411">
        <f t="shared" ref="AA957" si="2420">AA956</f>
        <v>0</v>
      </c>
      <c r="AB957" s="411">
        <f t="shared" ref="AB957" si="2421">AB956</f>
        <v>0</v>
      </c>
      <c r="AC957" s="411">
        <f t="shared" ref="AC957" si="2422">AC956</f>
        <v>0</v>
      </c>
      <c r="AD957" s="411">
        <f t="shared" ref="AD957" si="2423">AD956</f>
        <v>0</v>
      </c>
      <c r="AE957" s="411">
        <f t="shared" ref="AE957" si="2424">AE956</f>
        <v>0</v>
      </c>
      <c r="AF957" s="411">
        <f t="shared" ref="AF957" si="2425">AF956</f>
        <v>0</v>
      </c>
      <c r="AG957" s="411">
        <f t="shared" ref="AG957" si="2426">AG956</f>
        <v>0</v>
      </c>
      <c r="AH957" s="411">
        <f t="shared" ref="AH957" si="2427">AH956</f>
        <v>0</v>
      </c>
      <c r="AI957" s="411">
        <f t="shared" ref="AI957" si="2428">AI956</f>
        <v>0</v>
      </c>
      <c r="AJ957" s="411">
        <f t="shared" ref="AJ957" si="2429">AJ956</f>
        <v>0</v>
      </c>
      <c r="AK957" s="411">
        <f t="shared" ref="AK957" si="2430">AK956</f>
        <v>0</v>
      </c>
      <c r="AL957" s="411">
        <f t="shared" ref="AL957" si="2431">AL956</f>
        <v>0</v>
      </c>
      <c r="AM957" s="297"/>
    </row>
    <row r="958" spans="1:39" ht="15" hidden="1" customHeight="1" outlineLevel="1">
      <c r="A958" s="528"/>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28">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28"/>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432">Z959</f>
        <v>0</v>
      </c>
      <c r="AA960" s="411">
        <f t="shared" ref="AA960" si="2433">AA959</f>
        <v>0</v>
      </c>
      <c r="AB960" s="411">
        <f t="shared" ref="AB960" si="2434">AB959</f>
        <v>0</v>
      </c>
      <c r="AC960" s="411">
        <f t="shared" ref="AC960" si="2435">AC959</f>
        <v>0</v>
      </c>
      <c r="AD960" s="411">
        <f t="shared" ref="AD960" si="2436">AD959</f>
        <v>0</v>
      </c>
      <c r="AE960" s="411">
        <f t="shared" ref="AE960" si="2437">AE959</f>
        <v>0</v>
      </c>
      <c r="AF960" s="411">
        <f t="shared" ref="AF960" si="2438">AF959</f>
        <v>0</v>
      </c>
      <c r="AG960" s="411">
        <f t="shared" ref="AG960" si="2439">AG959</f>
        <v>0</v>
      </c>
      <c r="AH960" s="411">
        <f t="shared" ref="AH960" si="2440">AH959</f>
        <v>0</v>
      </c>
      <c r="AI960" s="411">
        <f t="shared" ref="AI960" si="2441">AI959</f>
        <v>0</v>
      </c>
      <c r="AJ960" s="411">
        <f t="shared" ref="AJ960" si="2442">AJ959</f>
        <v>0</v>
      </c>
      <c r="AK960" s="411">
        <f t="shared" ref="AK960" si="2443">AK959</f>
        <v>0</v>
      </c>
      <c r="AL960" s="411">
        <f t="shared" ref="AL960" si="2444">AL959</f>
        <v>0</v>
      </c>
      <c r="AM960" s="297"/>
    </row>
    <row r="961" spans="1:39" ht="15" hidden="1" customHeight="1" outlineLevel="1">
      <c r="A961" s="528"/>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28">
        <v>4</v>
      </c>
      <c r="B962" s="516" t="s">
        <v>673</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28"/>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445">Z962</f>
        <v>0</v>
      </c>
      <c r="AA963" s="411">
        <f t="shared" ref="AA963" si="2446">AA962</f>
        <v>0</v>
      </c>
      <c r="AB963" s="411">
        <f t="shared" ref="AB963" si="2447">AB962</f>
        <v>0</v>
      </c>
      <c r="AC963" s="411">
        <f t="shared" ref="AC963" si="2448">AC962</f>
        <v>0</v>
      </c>
      <c r="AD963" s="411">
        <f t="shared" ref="AD963" si="2449">AD962</f>
        <v>0</v>
      </c>
      <c r="AE963" s="411">
        <f t="shared" ref="AE963" si="2450">AE962</f>
        <v>0</v>
      </c>
      <c r="AF963" s="411">
        <f t="shared" ref="AF963" si="2451">AF962</f>
        <v>0</v>
      </c>
      <c r="AG963" s="411">
        <f t="shared" ref="AG963" si="2452">AG962</f>
        <v>0</v>
      </c>
      <c r="AH963" s="411">
        <f t="shared" ref="AH963" si="2453">AH962</f>
        <v>0</v>
      </c>
      <c r="AI963" s="411">
        <f t="shared" ref="AI963" si="2454">AI962</f>
        <v>0</v>
      </c>
      <c r="AJ963" s="411">
        <f t="shared" ref="AJ963" si="2455">AJ962</f>
        <v>0</v>
      </c>
      <c r="AK963" s="411">
        <f t="shared" ref="AK963" si="2456">AK962</f>
        <v>0</v>
      </c>
      <c r="AL963" s="411">
        <f t="shared" ref="AL963" si="2457">AL962</f>
        <v>0</v>
      </c>
      <c r="AM963" s="297"/>
    </row>
    <row r="964" spans="1:39" ht="15" hidden="1" customHeight="1" outlineLevel="1">
      <c r="A964" s="528"/>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28">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28"/>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458">Z965</f>
        <v>0</v>
      </c>
      <c r="AA966" s="411">
        <f t="shared" ref="AA966" si="2459">AA965</f>
        <v>0</v>
      </c>
      <c r="AB966" s="411">
        <f t="shared" ref="AB966" si="2460">AB965</f>
        <v>0</v>
      </c>
      <c r="AC966" s="411">
        <f t="shared" ref="AC966" si="2461">AC965</f>
        <v>0</v>
      </c>
      <c r="AD966" s="411">
        <f t="shared" ref="AD966" si="2462">AD965</f>
        <v>0</v>
      </c>
      <c r="AE966" s="411">
        <f t="shared" ref="AE966" si="2463">AE965</f>
        <v>0</v>
      </c>
      <c r="AF966" s="411">
        <f t="shared" ref="AF966" si="2464">AF965</f>
        <v>0</v>
      </c>
      <c r="AG966" s="411">
        <f t="shared" ref="AG966" si="2465">AG965</f>
        <v>0</v>
      </c>
      <c r="AH966" s="411">
        <f t="shared" ref="AH966" si="2466">AH965</f>
        <v>0</v>
      </c>
      <c r="AI966" s="411">
        <f t="shared" ref="AI966" si="2467">AI965</f>
        <v>0</v>
      </c>
      <c r="AJ966" s="411">
        <f t="shared" ref="AJ966" si="2468">AJ965</f>
        <v>0</v>
      </c>
      <c r="AK966" s="411">
        <f t="shared" ref="AK966" si="2469">AK965</f>
        <v>0</v>
      </c>
      <c r="AL966" s="411">
        <f t="shared" ref="AL966" si="2470">AL965</f>
        <v>0</v>
      </c>
      <c r="AM966" s="297"/>
    </row>
    <row r="967" spans="1:39" ht="15" hidden="1" customHeight="1" outlineLevel="1">
      <c r="A967" s="528"/>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5" hidden="1" outlineLevel="1">
      <c r="A968" s="528"/>
      <c r="B968" s="319" t="s">
        <v>497</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28">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28"/>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471">Z969</f>
        <v>0</v>
      </c>
      <c r="AA970" s="411">
        <f t="shared" ref="AA970" si="2472">AA969</f>
        <v>0</v>
      </c>
      <c r="AB970" s="411">
        <f t="shared" ref="AB970" si="2473">AB969</f>
        <v>0</v>
      </c>
      <c r="AC970" s="411">
        <f t="shared" ref="AC970" si="2474">AC969</f>
        <v>0</v>
      </c>
      <c r="AD970" s="411">
        <f t="shared" ref="AD970" si="2475">AD969</f>
        <v>0</v>
      </c>
      <c r="AE970" s="411">
        <f t="shared" ref="AE970" si="2476">AE969</f>
        <v>0</v>
      </c>
      <c r="AF970" s="411">
        <f t="shared" ref="AF970" si="2477">AF969</f>
        <v>0</v>
      </c>
      <c r="AG970" s="411">
        <f t="shared" ref="AG970" si="2478">AG969</f>
        <v>0</v>
      </c>
      <c r="AH970" s="411">
        <f t="shared" ref="AH970" si="2479">AH969</f>
        <v>0</v>
      </c>
      <c r="AI970" s="411">
        <f t="shared" ref="AI970" si="2480">AI969</f>
        <v>0</v>
      </c>
      <c r="AJ970" s="411">
        <f t="shared" ref="AJ970" si="2481">AJ969</f>
        <v>0</v>
      </c>
      <c r="AK970" s="411">
        <f t="shared" ref="AK970" si="2482">AK969</f>
        <v>0</v>
      </c>
      <c r="AL970" s="411">
        <f t="shared" ref="AL970" si="2483">AL969</f>
        <v>0</v>
      </c>
      <c r="AM970" s="311"/>
    </row>
    <row r="971" spans="1:39" ht="15" hidden="1" customHeight="1" outlineLevel="1">
      <c r="A971" s="528"/>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28">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28"/>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484">Z972</f>
        <v>0</v>
      </c>
      <c r="AA973" s="411">
        <f t="shared" ref="AA973" si="2485">AA972</f>
        <v>0</v>
      </c>
      <c r="AB973" s="411">
        <f t="shared" ref="AB973" si="2486">AB972</f>
        <v>0</v>
      </c>
      <c r="AC973" s="411">
        <f t="shared" ref="AC973" si="2487">AC972</f>
        <v>0</v>
      </c>
      <c r="AD973" s="411">
        <f t="shared" ref="AD973" si="2488">AD972</f>
        <v>0</v>
      </c>
      <c r="AE973" s="411">
        <f t="shared" ref="AE973" si="2489">AE972</f>
        <v>0</v>
      </c>
      <c r="AF973" s="411">
        <f t="shared" ref="AF973" si="2490">AF972</f>
        <v>0</v>
      </c>
      <c r="AG973" s="411">
        <f t="shared" ref="AG973" si="2491">AG972</f>
        <v>0</v>
      </c>
      <c r="AH973" s="411">
        <f t="shared" ref="AH973" si="2492">AH972</f>
        <v>0</v>
      </c>
      <c r="AI973" s="411">
        <f t="shared" ref="AI973" si="2493">AI972</f>
        <v>0</v>
      </c>
      <c r="AJ973" s="411">
        <f t="shared" ref="AJ973" si="2494">AJ972</f>
        <v>0</v>
      </c>
      <c r="AK973" s="411">
        <f t="shared" ref="AK973" si="2495">AK972</f>
        <v>0</v>
      </c>
      <c r="AL973" s="411">
        <f t="shared" ref="AL973" si="2496">AL972</f>
        <v>0</v>
      </c>
      <c r="AM973" s="311"/>
    </row>
    <row r="974" spans="1:39" ht="15" hidden="1" customHeight="1" outlineLevel="1">
      <c r="A974" s="528"/>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28">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28"/>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497">Z975</f>
        <v>0</v>
      </c>
      <c r="AA976" s="411">
        <f t="shared" ref="AA976" si="2498">AA975</f>
        <v>0</v>
      </c>
      <c r="AB976" s="411">
        <f t="shared" ref="AB976" si="2499">AB975</f>
        <v>0</v>
      </c>
      <c r="AC976" s="411">
        <f t="shared" ref="AC976" si="2500">AC975</f>
        <v>0</v>
      </c>
      <c r="AD976" s="411">
        <f t="shared" ref="AD976" si="2501">AD975</f>
        <v>0</v>
      </c>
      <c r="AE976" s="411">
        <f t="shared" ref="AE976" si="2502">AE975</f>
        <v>0</v>
      </c>
      <c r="AF976" s="411">
        <f t="shared" ref="AF976" si="2503">AF975</f>
        <v>0</v>
      </c>
      <c r="AG976" s="411">
        <f t="shared" ref="AG976" si="2504">AG975</f>
        <v>0</v>
      </c>
      <c r="AH976" s="411">
        <f t="shared" ref="AH976" si="2505">AH975</f>
        <v>0</v>
      </c>
      <c r="AI976" s="411">
        <f t="shared" ref="AI976" si="2506">AI975</f>
        <v>0</v>
      </c>
      <c r="AJ976" s="411">
        <f t="shared" ref="AJ976" si="2507">AJ975</f>
        <v>0</v>
      </c>
      <c r="AK976" s="411">
        <f t="shared" ref="AK976" si="2508">AK975</f>
        <v>0</v>
      </c>
      <c r="AL976" s="411">
        <f t="shared" ref="AL976" si="2509">AL975</f>
        <v>0</v>
      </c>
      <c r="AM976" s="311"/>
    </row>
    <row r="977" spans="1:39" ht="15" hidden="1" customHeight="1" outlineLevel="1">
      <c r="A977" s="528"/>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28">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28"/>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510">Z978</f>
        <v>0</v>
      </c>
      <c r="AA979" s="411">
        <f t="shared" ref="AA979" si="2511">AA978</f>
        <v>0</v>
      </c>
      <c r="AB979" s="411">
        <f t="shared" ref="AB979" si="2512">AB978</f>
        <v>0</v>
      </c>
      <c r="AC979" s="411">
        <f t="shared" ref="AC979" si="2513">AC978</f>
        <v>0</v>
      </c>
      <c r="AD979" s="411">
        <f t="shared" ref="AD979" si="2514">AD978</f>
        <v>0</v>
      </c>
      <c r="AE979" s="411">
        <f t="shared" ref="AE979" si="2515">AE978</f>
        <v>0</v>
      </c>
      <c r="AF979" s="411">
        <f t="shared" ref="AF979" si="2516">AF978</f>
        <v>0</v>
      </c>
      <c r="AG979" s="411">
        <f t="shared" ref="AG979" si="2517">AG978</f>
        <v>0</v>
      </c>
      <c r="AH979" s="411">
        <f t="shared" ref="AH979" si="2518">AH978</f>
        <v>0</v>
      </c>
      <c r="AI979" s="411">
        <f t="shared" ref="AI979" si="2519">AI978</f>
        <v>0</v>
      </c>
      <c r="AJ979" s="411">
        <f t="shared" ref="AJ979" si="2520">AJ978</f>
        <v>0</v>
      </c>
      <c r="AK979" s="411">
        <f t="shared" ref="AK979" si="2521">AK978</f>
        <v>0</v>
      </c>
      <c r="AL979" s="411">
        <f t="shared" ref="AL979" si="2522">AL978</f>
        <v>0</v>
      </c>
      <c r="AM979" s="311"/>
    </row>
    <row r="980" spans="1:39" ht="15" hidden="1" customHeight="1" outlineLevel="1">
      <c r="A980" s="528"/>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28">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28"/>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523">Z981</f>
        <v>0</v>
      </c>
      <c r="AA982" s="411">
        <f t="shared" ref="AA982" si="2524">AA981</f>
        <v>0</v>
      </c>
      <c r="AB982" s="411">
        <f t="shared" ref="AB982" si="2525">AB981</f>
        <v>0</v>
      </c>
      <c r="AC982" s="411">
        <f t="shared" ref="AC982" si="2526">AC981</f>
        <v>0</v>
      </c>
      <c r="AD982" s="411">
        <f t="shared" ref="AD982" si="2527">AD981</f>
        <v>0</v>
      </c>
      <c r="AE982" s="411">
        <f t="shared" ref="AE982" si="2528">AE981</f>
        <v>0</v>
      </c>
      <c r="AF982" s="411">
        <f t="shared" ref="AF982" si="2529">AF981</f>
        <v>0</v>
      </c>
      <c r="AG982" s="411">
        <f t="shared" ref="AG982" si="2530">AG981</f>
        <v>0</v>
      </c>
      <c r="AH982" s="411">
        <f t="shared" ref="AH982" si="2531">AH981</f>
        <v>0</v>
      </c>
      <c r="AI982" s="411">
        <f t="shared" ref="AI982" si="2532">AI981</f>
        <v>0</v>
      </c>
      <c r="AJ982" s="411">
        <f t="shared" ref="AJ982" si="2533">AJ981</f>
        <v>0</v>
      </c>
      <c r="AK982" s="411">
        <f t="shared" ref="AK982" si="2534">AK981</f>
        <v>0</v>
      </c>
      <c r="AL982" s="411">
        <f t="shared" ref="AL982" si="2535">AL981</f>
        <v>0</v>
      </c>
      <c r="AM982" s="311"/>
    </row>
    <row r="983" spans="1:39" ht="15" hidden="1" customHeight="1" outlineLevel="1">
      <c r="A983" s="528"/>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28"/>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28">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28"/>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536">Z985</f>
        <v>0</v>
      </c>
      <c r="AA986" s="411">
        <f t="shared" ref="AA986" si="2537">AA985</f>
        <v>0</v>
      </c>
      <c r="AB986" s="411">
        <f t="shared" ref="AB986" si="2538">AB985</f>
        <v>0</v>
      </c>
      <c r="AC986" s="411">
        <f t="shared" ref="AC986" si="2539">AC985</f>
        <v>0</v>
      </c>
      <c r="AD986" s="411">
        <f t="shared" ref="AD986" si="2540">AD985</f>
        <v>0</v>
      </c>
      <c r="AE986" s="411">
        <f t="shared" ref="AE986" si="2541">AE985</f>
        <v>0</v>
      </c>
      <c r="AF986" s="411">
        <f t="shared" ref="AF986" si="2542">AF985</f>
        <v>0</v>
      </c>
      <c r="AG986" s="411">
        <f t="shared" ref="AG986" si="2543">AG985</f>
        <v>0</v>
      </c>
      <c r="AH986" s="411">
        <f t="shared" ref="AH986" si="2544">AH985</f>
        <v>0</v>
      </c>
      <c r="AI986" s="411">
        <f t="shared" ref="AI986" si="2545">AI985</f>
        <v>0</v>
      </c>
      <c r="AJ986" s="411">
        <f t="shared" ref="AJ986" si="2546">AJ985</f>
        <v>0</v>
      </c>
      <c r="AK986" s="411">
        <f t="shared" ref="AK986" si="2547">AK985</f>
        <v>0</v>
      </c>
      <c r="AL986" s="411">
        <f t="shared" ref="AL986" si="2548">AL985</f>
        <v>0</v>
      </c>
      <c r="AM986" s="297"/>
    </row>
    <row r="987" spans="1:39" ht="15" hidden="1" customHeight="1" outlineLevel="1">
      <c r="A987" s="528"/>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28">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28"/>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2549">Z988</f>
        <v>0</v>
      </c>
      <c r="AA989" s="411">
        <f t="shared" ref="AA989" si="2550">AA988</f>
        <v>0</v>
      </c>
      <c r="AB989" s="411">
        <f t="shared" ref="AB989" si="2551">AB988</f>
        <v>0</v>
      </c>
      <c r="AC989" s="411">
        <f t="shared" ref="AC989" si="2552">AC988</f>
        <v>0</v>
      </c>
      <c r="AD989" s="411">
        <f t="shared" ref="AD989" si="2553">AD988</f>
        <v>0</v>
      </c>
      <c r="AE989" s="411">
        <f t="shared" ref="AE989" si="2554">AE988</f>
        <v>0</v>
      </c>
      <c r="AF989" s="411">
        <f t="shared" ref="AF989" si="2555">AF988</f>
        <v>0</v>
      </c>
      <c r="AG989" s="411">
        <f t="shared" ref="AG989" si="2556">AG988</f>
        <v>0</v>
      </c>
      <c r="AH989" s="411">
        <f t="shared" ref="AH989" si="2557">AH988</f>
        <v>0</v>
      </c>
      <c r="AI989" s="411">
        <f t="shared" ref="AI989" si="2558">AI988</f>
        <v>0</v>
      </c>
      <c r="AJ989" s="411">
        <f t="shared" ref="AJ989" si="2559">AJ988</f>
        <v>0</v>
      </c>
      <c r="AK989" s="411">
        <f t="shared" ref="AK989" si="2560">AK988</f>
        <v>0</v>
      </c>
      <c r="AL989" s="411">
        <f t="shared" ref="AL989" si="2561">AL988</f>
        <v>0</v>
      </c>
      <c r="AM989" s="297"/>
    </row>
    <row r="990" spans="1:39" ht="15" hidden="1" customHeight="1" outlineLevel="1">
      <c r="A990" s="528"/>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28">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28"/>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2562">Z991</f>
        <v>0</v>
      </c>
      <c r="AA992" s="411">
        <f t="shared" ref="AA992" si="2563">AA991</f>
        <v>0</v>
      </c>
      <c r="AB992" s="411">
        <f t="shared" ref="AB992" si="2564">AB991</f>
        <v>0</v>
      </c>
      <c r="AC992" s="411">
        <f t="shared" ref="AC992" si="2565">AC991</f>
        <v>0</v>
      </c>
      <c r="AD992" s="411">
        <f t="shared" ref="AD992" si="2566">AD991</f>
        <v>0</v>
      </c>
      <c r="AE992" s="411">
        <f t="shared" ref="AE992" si="2567">AE991</f>
        <v>0</v>
      </c>
      <c r="AF992" s="411">
        <f t="shared" ref="AF992" si="2568">AF991</f>
        <v>0</v>
      </c>
      <c r="AG992" s="411">
        <f t="shared" ref="AG992" si="2569">AG991</f>
        <v>0</v>
      </c>
      <c r="AH992" s="411">
        <f t="shared" ref="AH992" si="2570">AH991</f>
        <v>0</v>
      </c>
      <c r="AI992" s="411">
        <f t="shared" ref="AI992" si="2571">AI991</f>
        <v>0</v>
      </c>
      <c r="AJ992" s="411">
        <f t="shared" ref="AJ992" si="2572">AJ991</f>
        <v>0</v>
      </c>
      <c r="AK992" s="411">
        <f t="shared" ref="AK992" si="2573">AK991</f>
        <v>0</v>
      </c>
      <c r="AL992" s="411">
        <f t="shared" ref="AL992" si="2574">AL991</f>
        <v>0</v>
      </c>
      <c r="AM992" s="306"/>
    </row>
    <row r="993" spans="1:40" ht="15" hidden="1" customHeight="1" outlineLevel="1">
      <c r="A993" s="528"/>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28"/>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28">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28"/>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2575">Z995</f>
        <v>0</v>
      </c>
      <c r="AA996" s="411">
        <f t="shared" ref="AA996" si="2576">AA995</f>
        <v>0</v>
      </c>
      <c r="AB996" s="411">
        <f t="shared" ref="AB996" si="2577">AB995</f>
        <v>0</v>
      </c>
      <c r="AC996" s="411">
        <f t="shared" ref="AC996" si="2578">AC995</f>
        <v>0</v>
      </c>
      <c r="AD996" s="411">
        <f t="shared" ref="AD996" si="2579">AD995</f>
        <v>0</v>
      </c>
      <c r="AE996" s="411">
        <f t="shared" ref="AE996" si="2580">AE995</f>
        <v>0</v>
      </c>
      <c r="AF996" s="411">
        <f t="shared" ref="AF996" si="2581">AF995</f>
        <v>0</v>
      </c>
      <c r="AG996" s="411">
        <f t="shared" ref="AG996" si="2582">AG995</f>
        <v>0</v>
      </c>
      <c r="AH996" s="411">
        <f t="shared" ref="AH996" si="2583">AH995</f>
        <v>0</v>
      </c>
      <c r="AI996" s="411">
        <f t="shared" ref="AI996" si="2584">AI995</f>
        <v>0</v>
      </c>
      <c r="AJ996" s="411">
        <f t="shared" ref="AJ996" si="2585">AJ995</f>
        <v>0</v>
      </c>
      <c r="AK996" s="411">
        <f t="shared" ref="AK996" si="2586">AK995</f>
        <v>0</v>
      </c>
      <c r="AL996" s="411">
        <f t="shared" ref="AL996" si="2587">AL995</f>
        <v>0</v>
      </c>
      <c r="AM996" s="297"/>
    </row>
    <row r="997" spans="1:40" ht="15" hidden="1" customHeight="1" outlineLevel="1">
      <c r="A997" s="528"/>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26"/>
    </row>
    <row r="998" spans="1:40" s="309" customFormat="1" ht="15.5" hidden="1" outlineLevel="1">
      <c r="A998" s="528"/>
      <c r="B998" s="288" t="s">
        <v>489</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3"/>
      <c r="AN998" s="627"/>
    </row>
    <row r="999" spans="1:40" ht="15.5" hidden="1" outlineLevel="1">
      <c r="A999" s="528">
        <v>15</v>
      </c>
      <c r="B999" s="294" t="s">
        <v>494</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28">
        <f>SUM(Y999:AL999)</f>
        <v>0</v>
      </c>
      <c r="AN999" s="626"/>
    </row>
    <row r="1000" spans="1:40" ht="15.5" hidden="1" outlineLevel="1">
      <c r="A1000" s="528"/>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2588">AA999</f>
        <v>0</v>
      </c>
      <c r="AB1000" s="411">
        <f t="shared" si="2588"/>
        <v>0</v>
      </c>
      <c r="AC1000" s="411">
        <f t="shared" si="2588"/>
        <v>0</v>
      </c>
      <c r="AD1000" s="411">
        <f>AD999</f>
        <v>0</v>
      </c>
      <c r="AE1000" s="411">
        <f t="shared" si="2588"/>
        <v>0</v>
      </c>
      <c r="AF1000" s="411">
        <f t="shared" si="2588"/>
        <v>0</v>
      </c>
      <c r="AG1000" s="411">
        <f t="shared" si="2588"/>
        <v>0</v>
      </c>
      <c r="AH1000" s="411">
        <f t="shared" si="2588"/>
        <v>0</v>
      </c>
      <c r="AI1000" s="411">
        <f t="shared" si="2588"/>
        <v>0</v>
      </c>
      <c r="AJ1000" s="411">
        <f t="shared" si="2588"/>
        <v>0</v>
      </c>
      <c r="AK1000" s="411">
        <f t="shared" si="2588"/>
        <v>0</v>
      </c>
      <c r="AL1000" s="411">
        <f t="shared" si="2588"/>
        <v>0</v>
      </c>
      <c r="AM1000" s="297"/>
    </row>
    <row r="1001" spans="1:40" ht="15.5" hidden="1" outlineLevel="1">
      <c r="A1001" s="528"/>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t="15.5" hidden="1" outlineLevel="1">
      <c r="A1002" s="528">
        <v>16</v>
      </c>
      <c r="B1002" s="324" t="s">
        <v>490</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t="15.5" hidden="1" outlineLevel="1">
      <c r="A1003" s="528"/>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2589">Z1002</f>
        <v>0</v>
      </c>
      <c r="AA1003" s="411">
        <f t="shared" si="2589"/>
        <v>0</v>
      </c>
      <c r="AB1003" s="411">
        <f t="shared" si="2589"/>
        <v>0</v>
      </c>
      <c r="AC1003" s="411">
        <f t="shared" si="2589"/>
        <v>0</v>
      </c>
      <c r="AD1003" s="411">
        <f t="shared" si="2589"/>
        <v>0</v>
      </c>
      <c r="AE1003" s="411">
        <f t="shared" si="2589"/>
        <v>0</v>
      </c>
      <c r="AF1003" s="411">
        <f t="shared" si="2589"/>
        <v>0</v>
      </c>
      <c r="AG1003" s="411">
        <f t="shared" si="2589"/>
        <v>0</v>
      </c>
      <c r="AH1003" s="411">
        <f t="shared" si="2589"/>
        <v>0</v>
      </c>
      <c r="AI1003" s="411">
        <f t="shared" si="2589"/>
        <v>0</v>
      </c>
      <c r="AJ1003" s="411">
        <f t="shared" si="2589"/>
        <v>0</v>
      </c>
      <c r="AK1003" s="411">
        <f t="shared" si="2589"/>
        <v>0</v>
      </c>
      <c r="AL1003" s="411">
        <f>AL1002</f>
        <v>0</v>
      </c>
      <c r="AM1003" s="297"/>
    </row>
    <row r="1004" spans="1:40" s="283" customFormat="1" ht="15.5" hidden="1" outlineLevel="1">
      <c r="A1004" s="528"/>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5" hidden="1" outlineLevel="1">
      <c r="A1005" s="528"/>
      <c r="B1005" s="515" t="s">
        <v>495</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t="15.5" hidden="1" outlineLevel="1">
      <c r="A1006" s="528">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t="15.5" hidden="1" outlineLevel="1">
      <c r="A1007" s="528"/>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2590">Z1006</f>
        <v>0</v>
      </c>
      <c r="AA1007" s="411">
        <f t="shared" si="2590"/>
        <v>0</v>
      </c>
      <c r="AB1007" s="411">
        <f t="shared" si="2590"/>
        <v>0</v>
      </c>
      <c r="AC1007" s="411">
        <f t="shared" si="2590"/>
        <v>0</v>
      </c>
      <c r="AD1007" s="411">
        <f t="shared" si="2590"/>
        <v>0</v>
      </c>
      <c r="AE1007" s="411">
        <f t="shared" si="2590"/>
        <v>0</v>
      </c>
      <c r="AF1007" s="411">
        <f t="shared" si="2590"/>
        <v>0</v>
      </c>
      <c r="AG1007" s="411">
        <f t="shared" si="2590"/>
        <v>0</v>
      </c>
      <c r="AH1007" s="411">
        <f t="shared" si="2590"/>
        <v>0</v>
      </c>
      <c r="AI1007" s="411">
        <f t="shared" si="2590"/>
        <v>0</v>
      </c>
      <c r="AJ1007" s="411">
        <f t="shared" si="2590"/>
        <v>0</v>
      </c>
      <c r="AK1007" s="411">
        <f t="shared" si="2590"/>
        <v>0</v>
      </c>
      <c r="AL1007" s="411">
        <f t="shared" si="2590"/>
        <v>0</v>
      </c>
      <c r="AM1007" s="306"/>
    </row>
    <row r="1008" spans="1:40" ht="15.5" hidden="1" outlineLevel="1">
      <c r="A1008" s="528"/>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t="15.5" hidden="1" outlineLevel="1">
      <c r="A1009" s="528">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5" hidden="1" outlineLevel="1">
      <c r="A1010" s="528"/>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2591">Z1009</f>
        <v>0</v>
      </c>
      <c r="AA1010" s="411">
        <f t="shared" si="2591"/>
        <v>0</v>
      </c>
      <c r="AB1010" s="411">
        <f t="shared" si="2591"/>
        <v>0</v>
      </c>
      <c r="AC1010" s="411">
        <f t="shared" si="2591"/>
        <v>0</v>
      </c>
      <c r="AD1010" s="411">
        <f t="shared" si="2591"/>
        <v>0</v>
      </c>
      <c r="AE1010" s="411">
        <f t="shared" si="2591"/>
        <v>0</v>
      </c>
      <c r="AF1010" s="411">
        <f t="shared" si="2591"/>
        <v>0</v>
      </c>
      <c r="AG1010" s="411">
        <f t="shared" si="2591"/>
        <v>0</v>
      </c>
      <c r="AH1010" s="411">
        <f t="shared" si="2591"/>
        <v>0</v>
      </c>
      <c r="AI1010" s="411">
        <f t="shared" si="2591"/>
        <v>0</v>
      </c>
      <c r="AJ1010" s="411">
        <f t="shared" si="2591"/>
        <v>0</v>
      </c>
      <c r="AK1010" s="411">
        <f t="shared" si="2591"/>
        <v>0</v>
      </c>
      <c r="AL1010" s="411">
        <f t="shared" si="2591"/>
        <v>0</v>
      </c>
      <c r="AM1010" s="306"/>
    </row>
    <row r="1011" spans="1:39" ht="15.5" hidden="1" outlineLevel="1">
      <c r="A1011" s="528"/>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t="15.5" hidden="1" outlineLevel="1">
      <c r="A1012" s="528">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5" hidden="1" outlineLevel="1">
      <c r="A1013" s="528"/>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2592">Z1012</f>
        <v>0</v>
      </c>
      <c r="AA1013" s="411">
        <f t="shared" si="2592"/>
        <v>0</v>
      </c>
      <c r="AB1013" s="411">
        <f t="shared" si="2592"/>
        <v>0</v>
      </c>
      <c r="AC1013" s="411">
        <f t="shared" si="2592"/>
        <v>0</v>
      </c>
      <c r="AD1013" s="411">
        <f t="shared" si="2592"/>
        <v>0</v>
      </c>
      <c r="AE1013" s="411">
        <f t="shared" si="2592"/>
        <v>0</v>
      </c>
      <c r="AF1013" s="411">
        <f t="shared" si="2592"/>
        <v>0</v>
      </c>
      <c r="AG1013" s="411">
        <f t="shared" si="2592"/>
        <v>0</v>
      </c>
      <c r="AH1013" s="411">
        <f t="shared" si="2592"/>
        <v>0</v>
      </c>
      <c r="AI1013" s="411">
        <f t="shared" si="2592"/>
        <v>0</v>
      </c>
      <c r="AJ1013" s="411">
        <f t="shared" si="2592"/>
        <v>0</v>
      </c>
      <c r="AK1013" s="411">
        <f t="shared" si="2592"/>
        <v>0</v>
      </c>
      <c r="AL1013" s="411">
        <f t="shared" si="2592"/>
        <v>0</v>
      </c>
      <c r="AM1013" s="297"/>
    </row>
    <row r="1014" spans="1:39" ht="15.5" hidden="1" outlineLevel="1">
      <c r="A1014" s="528"/>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t="15.5" hidden="1" outlineLevel="1">
      <c r="A1015" s="528">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5" hidden="1" outlineLevel="1">
      <c r="A1016" s="528"/>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2593">Y1015</f>
        <v>0</v>
      </c>
      <c r="Z1016" s="411">
        <f t="shared" si="2593"/>
        <v>0</v>
      </c>
      <c r="AA1016" s="411">
        <f t="shared" si="2593"/>
        <v>0</v>
      </c>
      <c r="AB1016" s="411">
        <f t="shared" si="2593"/>
        <v>0</v>
      </c>
      <c r="AC1016" s="411">
        <f t="shared" si="2593"/>
        <v>0</v>
      </c>
      <c r="AD1016" s="411">
        <f t="shared" si="2593"/>
        <v>0</v>
      </c>
      <c r="AE1016" s="411">
        <f t="shared" si="2593"/>
        <v>0</v>
      </c>
      <c r="AF1016" s="411">
        <f t="shared" si="2593"/>
        <v>0</v>
      </c>
      <c r="AG1016" s="411">
        <f t="shared" si="2593"/>
        <v>0</v>
      </c>
      <c r="AH1016" s="411">
        <f t="shared" si="2593"/>
        <v>0</v>
      </c>
      <c r="AI1016" s="411">
        <f t="shared" si="2593"/>
        <v>0</v>
      </c>
      <c r="AJ1016" s="411">
        <f t="shared" si="2593"/>
        <v>0</v>
      </c>
      <c r="AK1016" s="411">
        <f t="shared" si="2593"/>
        <v>0</v>
      </c>
      <c r="AL1016" s="411">
        <f t="shared" si="2593"/>
        <v>0</v>
      </c>
      <c r="AM1016" s="306"/>
    </row>
    <row r="1017" spans="1:39" ht="15.5" hidden="1" outlineLevel="1">
      <c r="A1017" s="528"/>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5" hidden="1" outlineLevel="1">
      <c r="A1018" s="528"/>
      <c r="B1018" s="514" t="s">
        <v>502</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5" hidden="1" outlineLevel="1">
      <c r="A1019" s="528"/>
      <c r="B1019" s="500" t="s">
        <v>498</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28">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28"/>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2594">Z1020</f>
        <v>0</v>
      </c>
      <c r="AA1021" s="411">
        <f t="shared" ref="AA1021" si="2595">AA1020</f>
        <v>0</v>
      </c>
      <c r="AB1021" s="411">
        <f t="shared" ref="AB1021" si="2596">AB1020</f>
        <v>0</v>
      </c>
      <c r="AC1021" s="411">
        <f t="shared" ref="AC1021" si="2597">AC1020</f>
        <v>0</v>
      </c>
      <c r="AD1021" s="411">
        <f t="shared" ref="AD1021" si="2598">AD1020</f>
        <v>0</v>
      </c>
      <c r="AE1021" s="411">
        <f t="shared" ref="AE1021" si="2599">AE1020</f>
        <v>0</v>
      </c>
      <c r="AF1021" s="411">
        <f t="shared" ref="AF1021" si="2600">AF1020</f>
        <v>0</v>
      </c>
      <c r="AG1021" s="411">
        <f t="shared" ref="AG1021" si="2601">AG1020</f>
        <v>0</v>
      </c>
      <c r="AH1021" s="411">
        <f t="shared" ref="AH1021" si="2602">AH1020</f>
        <v>0</v>
      </c>
      <c r="AI1021" s="411">
        <f t="shared" ref="AI1021" si="2603">AI1020</f>
        <v>0</v>
      </c>
      <c r="AJ1021" s="411">
        <f t="shared" ref="AJ1021" si="2604">AJ1020</f>
        <v>0</v>
      </c>
      <c r="AK1021" s="411">
        <f t="shared" ref="AK1021" si="2605">AK1020</f>
        <v>0</v>
      </c>
      <c r="AL1021" s="411">
        <f t="shared" ref="AL1021" si="2606">AL1020</f>
        <v>0</v>
      </c>
      <c r="AM1021" s="306"/>
    </row>
    <row r="1022" spans="1:39" ht="15" hidden="1" customHeight="1" outlineLevel="1">
      <c r="A1022" s="528"/>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28">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28"/>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2607">Z1023</f>
        <v>0</v>
      </c>
      <c r="AA1024" s="411">
        <f t="shared" ref="AA1024" si="2608">AA1023</f>
        <v>0</v>
      </c>
      <c r="AB1024" s="411">
        <f t="shared" ref="AB1024" si="2609">AB1023</f>
        <v>0</v>
      </c>
      <c r="AC1024" s="411">
        <f t="shared" ref="AC1024" si="2610">AC1023</f>
        <v>0</v>
      </c>
      <c r="AD1024" s="411">
        <f t="shared" ref="AD1024" si="2611">AD1023</f>
        <v>0</v>
      </c>
      <c r="AE1024" s="411">
        <f t="shared" ref="AE1024" si="2612">AE1023</f>
        <v>0</v>
      </c>
      <c r="AF1024" s="411">
        <f t="shared" ref="AF1024" si="2613">AF1023</f>
        <v>0</v>
      </c>
      <c r="AG1024" s="411">
        <f t="shared" ref="AG1024" si="2614">AG1023</f>
        <v>0</v>
      </c>
      <c r="AH1024" s="411">
        <f t="shared" ref="AH1024" si="2615">AH1023</f>
        <v>0</v>
      </c>
      <c r="AI1024" s="411">
        <f t="shared" ref="AI1024" si="2616">AI1023</f>
        <v>0</v>
      </c>
      <c r="AJ1024" s="411">
        <f t="shared" ref="AJ1024" si="2617">AJ1023</f>
        <v>0</v>
      </c>
      <c r="AK1024" s="411">
        <f t="shared" ref="AK1024" si="2618">AK1023</f>
        <v>0</v>
      </c>
      <c r="AL1024" s="411">
        <f t="shared" ref="AL1024" si="2619">AL1023</f>
        <v>0</v>
      </c>
      <c r="AM1024" s="306"/>
    </row>
    <row r="1025" spans="1:39" ht="15" hidden="1" customHeight="1" outlineLevel="1">
      <c r="A1025" s="528"/>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28">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28"/>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2620">Z1026</f>
        <v>0</v>
      </c>
      <c r="AA1027" s="411">
        <f t="shared" ref="AA1027" si="2621">AA1026</f>
        <v>0</v>
      </c>
      <c r="AB1027" s="411">
        <f t="shared" ref="AB1027" si="2622">AB1026</f>
        <v>0</v>
      </c>
      <c r="AC1027" s="411">
        <f t="shared" ref="AC1027" si="2623">AC1026</f>
        <v>0</v>
      </c>
      <c r="AD1027" s="411">
        <f t="shared" ref="AD1027" si="2624">AD1026</f>
        <v>0</v>
      </c>
      <c r="AE1027" s="411">
        <f t="shared" ref="AE1027" si="2625">AE1026</f>
        <v>0</v>
      </c>
      <c r="AF1027" s="411">
        <f t="shared" ref="AF1027" si="2626">AF1026</f>
        <v>0</v>
      </c>
      <c r="AG1027" s="411">
        <f t="shared" ref="AG1027" si="2627">AG1026</f>
        <v>0</v>
      </c>
      <c r="AH1027" s="411">
        <f t="shared" ref="AH1027" si="2628">AH1026</f>
        <v>0</v>
      </c>
      <c r="AI1027" s="411">
        <f t="shared" ref="AI1027" si="2629">AI1026</f>
        <v>0</v>
      </c>
      <c r="AJ1027" s="411">
        <f t="shared" ref="AJ1027" si="2630">AJ1026</f>
        <v>0</v>
      </c>
      <c r="AK1027" s="411">
        <f t="shared" ref="AK1027" si="2631">AK1026</f>
        <v>0</v>
      </c>
      <c r="AL1027" s="411">
        <f t="shared" ref="AL1027" si="2632">AL1026</f>
        <v>0</v>
      </c>
      <c r="AM1027" s="306"/>
    </row>
    <row r="1028" spans="1:39" ht="15" hidden="1" customHeight="1" outlineLevel="1">
      <c r="A1028" s="528"/>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28">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28"/>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2633">Z1029</f>
        <v>0</v>
      </c>
      <c r="AA1030" s="411">
        <f t="shared" ref="AA1030" si="2634">AA1029</f>
        <v>0</v>
      </c>
      <c r="AB1030" s="411">
        <f t="shared" ref="AB1030" si="2635">AB1029</f>
        <v>0</v>
      </c>
      <c r="AC1030" s="411">
        <f t="shared" ref="AC1030" si="2636">AC1029</f>
        <v>0</v>
      </c>
      <c r="AD1030" s="411">
        <f t="shared" ref="AD1030" si="2637">AD1029</f>
        <v>0</v>
      </c>
      <c r="AE1030" s="411">
        <f t="shared" ref="AE1030" si="2638">AE1029</f>
        <v>0</v>
      </c>
      <c r="AF1030" s="411">
        <f t="shared" ref="AF1030" si="2639">AF1029</f>
        <v>0</v>
      </c>
      <c r="AG1030" s="411">
        <f t="shared" ref="AG1030" si="2640">AG1029</f>
        <v>0</v>
      </c>
      <c r="AH1030" s="411">
        <f t="shared" ref="AH1030" si="2641">AH1029</f>
        <v>0</v>
      </c>
      <c r="AI1030" s="411">
        <f t="shared" ref="AI1030" si="2642">AI1029</f>
        <v>0</v>
      </c>
      <c r="AJ1030" s="411">
        <f t="shared" ref="AJ1030" si="2643">AJ1029</f>
        <v>0</v>
      </c>
      <c r="AK1030" s="411">
        <f t="shared" ref="AK1030" si="2644">AK1029</f>
        <v>0</v>
      </c>
      <c r="AL1030" s="411">
        <f t="shared" ref="AL1030" si="2645">AL1029</f>
        <v>0</v>
      </c>
      <c r="AM1030" s="306"/>
    </row>
    <row r="1031" spans="1:39" ht="15" hidden="1" customHeight="1" outlineLevel="1">
      <c r="A1031" s="528"/>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28"/>
      <c r="B1032" s="288" t="s">
        <v>499</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28">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28"/>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2646">Z1033</f>
        <v>0</v>
      </c>
      <c r="AA1034" s="411">
        <f t="shared" ref="AA1034" si="2647">AA1033</f>
        <v>0</v>
      </c>
      <c r="AB1034" s="411">
        <f t="shared" ref="AB1034" si="2648">AB1033</f>
        <v>0</v>
      </c>
      <c r="AC1034" s="411">
        <f t="shared" ref="AC1034" si="2649">AC1033</f>
        <v>0</v>
      </c>
      <c r="AD1034" s="411">
        <f t="shared" ref="AD1034" si="2650">AD1033</f>
        <v>0</v>
      </c>
      <c r="AE1034" s="411">
        <f t="shared" ref="AE1034" si="2651">AE1033</f>
        <v>0</v>
      </c>
      <c r="AF1034" s="411">
        <f t="shared" ref="AF1034" si="2652">AF1033</f>
        <v>0</v>
      </c>
      <c r="AG1034" s="411">
        <f t="shared" ref="AG1034" si="2653">AG1033</f>
        <v>0</v>
      </c>
      <c r="AH1034" s="411">
        <f t="shared" ref="AH1034" si="2654">AH1033</f>
        <v>0</v>
      </c>
      <c r="AI1034" s="411">
        <f t="shared" ref="AI1034" si="2655">AI1033</f>
        <v>0</v>
      </c>
      <c r="AJ1034" s="411">
        <f t="shared" ref="AJ1034" si="2656">AJ1033</f>
        <v>0</v>
      </c>
      <c r="AK1034" s="411">
        <f t="shared" ref="AK1034" si="2657">AK1033</f>
        <v>0</v>
      </c>
      <c r="AL1034" s="411">
        <f t="shared" ref="AL1034" si="2658">AL1033</f>
        <v>0</v>
      </c>
      <c r="AM1034" s="306"/>
    </row>
    <row r="1035" spans="1:39" ht="15" hidden="1" customHeight="1" outlineLevel="1">
      <c r="A1035" s="528"/>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28">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28"/>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2659">Z1036</f>
        <v>0</v>
      </c>
      <c r="AA1037" s="411">
        <f t="shared" ref="AA1037" si="2660">AA1036</f>
        <v>0</v>
      </c>
      <c r="AB1037" s="411">
        <f t="shared" ref="AB1037" si="2661">AB1036</f>
        <v>0</v>
      </c>
      <c r="AC1037" s="411">
        <f t="shared" ref="AC1037" si="2662">AC1036</f>
        <v>0</v>
      </c>
      <c r="AD1037" s="411">
        <f t="shared" ref="AD1037" si="2663">AD1036</f>
        <v>0</v>
      </c>
      <c r="AE1037" s="411">
        <f t="shared" ref="AE1037" si="2664">AE1036</f>
        <v>0</v>
      </c>
      <c r="AF1037" s="411">
        <f t="shared" ref="AF1037" si="2665">AF1036</f>
        <v>0</v>
      </c>
      <c r="AG1037" s="411">
        <f t="shared" ref="AG1037" si="2666">AG1036</f>
        <v>0</v>
      </c>
      <c r="AH1037" s="411">
        <f t="shared" ref="AH1037" si="2667">AH1036</f>
        <v>0</v>
      </c>
      <c r="AI1037" s="411">
        <f t="shared" ref="AI1037" si="2668">AI1036</f>
        <v>0</v>
      </c>
      <c r="AJ1037" s="411">
        <f t="shared" ref="AJ1037" si="2669">AJ1036</f>
        <v>0</v>
      </c>
      <c r="AK1037" s="411">
        <f t="shared" ref="AK1037" si="2670">AK1036</f>
        <v>0</v>
      </c>
      <c r="AL1037" s="411">
        <f t="shared" ref="AL1037" si="2671">AL1036</f>
        <v>0</v>
      </c>
      <c r="AM1037" s="306"/>
    </row>
    <row r="1038" spans="1:39" ht="15" hidden="1" customHeight="1" outlineLevel="1">
      <c r="A1038" s="528"/>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28">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28"/>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2672">Z1039</f>
        <v>0</v>
      </c>
      <c r="AA1040" s="411">
        <f t="shared" ref="AA1040" si="2673">AA1039</f>
        <v>0</v>
      </c>
      <c r="AB1040" s="411">
        <f t="shared" ref="AB1040" si="2674">AB1039</f>
        <v>0</v>
      </c>
      <c r="AC1040" s="411">
        <f t="shared" ref="AC1040" si="2675">AC1039</f>
        <v>0</v>
      </c>
      <c r="AD1040" s="411">
        <f t="shared" ref="AD1040" si="2676">AD1039</f>
        <v>0</v>
      </c>
      <c r="AE1040" s="411">
        <f t="shared" ref="AE1040" si="2677">AE1039</f>
        <v>0</v>
      </c>
      <c r="AF1040" s="411">
        <f t="shared" ref="AF1040" si="2678">AF1039</f>
        <v>0</v>
      </c>
      <c r="AG1040" s="411">
        <f t="shared" ref="AG1040" si="2679">AG1039</f>
        <v>0</v>
      </c>
      <c r="AH1040" s="411">
        <f t="shared" ref="AH1040" si="2680">AH1039</f>
        <v>0</v>
      </c>
      <c r="AI1040" s="411">
        <f t="shared" ref="AI1040" si="2681">AI1039</f>
        <v>0</v>
      </c>
      <c r="AJ1040" s="411">
        <f t="shared" ref="AJ1040" si="2682">AJ1039</f>
        <v>0</v>
      </c>
      <c r="AK1040" s="411">
        <f t="shared" ref="AK1040" si="2683">AK1039</f>
        <v>0</v>
      </c>
      <c r="AL1040" s="411">
        <f t="shared" ref="AL1040" si="2684">AL1039</f>
        <v>0</v>
      </c>
      <c r="AM1040" s="306"/>
    </row>
    <row r="1041" spans="1:39" ht="15" hidden="1" customHeight="1" outlineLevel="1">
      <c r="A1041" s="528"/>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28">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28"/>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2685">AA1042</f>
        <v>0</v>
      </c>
      <c r="AB1043" s="411">
        <f t="shared" ref="AB1043" si="2686">AB1042</f>
        <v>0</v>
      </c>
      <c r="AC1043" s="411">
        <f t="shared" ref="AC1043" si="2687">AC1042</f>
        <v>0</v>
      </c>
      <c r="AD1043" s="411">
        <f t="shared" ref="AD1043" si="2688">AD1042</f>
        <v>0</v>
      </c>
      <c r="AE1043" s="411">
        <f>AE1042</f>
        <v>0</v>
      </c>
      <c r="AF1043" s="411">
        <f t="shared" ref="AF1043" si="2689">AF1042</f>
        <v>0</v>
      </c>
      <c r="AG1043" s="411">
        <f t="shared" ref="AG1043" si="2690">AG1042</f>
        <v>0</v>
      </c>
      <c r="AH1043" s="411">
        <f t="shared" ref="AH1043" si="2691">AH1042</f>
        <v>0</v>
      </c>
      <c r="AI1043" s="411">
        <f t="shared" ref="AI1043" si="2692">AI1042</f>
        <v>0</v>
      </c>
      <c r="AJ1043" s="411">
        <f t="shared" ref="AJ1043" si="2693">AJ1042</f>
        <v>0</v>
      </c>
      <c r="AK1043" s="411">
        <f t="shared" ref="AK1043" si="2694">AK1042</f>
        <v>0</v>
      </c>
      <c r="AL1043" s="411">
        <f t="shared" ref="AL1043" si="2695">AL1042</f>
        <v>0</v>
      </c>
      <c r="AM1043" s="306"/>
    </row>
    <row r="1044" spans="1:39" ht="15" hidden="1" customHeight="1" outlineLevel="1">
      <c r="A1044" s="528"/>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28">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28"/>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2696">Z1045</f>
        <v>0</v>
      </c>
      <c r="AA1046" s="411">
        <f t="shared" ref="AA1046" si="2697">AA1045</f>
        <v>0</v>
      </c>
      <c r="AB1046" s="411">
        <f t="shared" ref="AB1046" si="2698">AB1045</f>
        <v>0</v>
      </c>
      <c r="AC1046" s="411">
        <f t="shared" ref="AC1046" si="2699">AC1045</f>
        <v>0</v>
      </c>
      <c r="AD1046" s="411">
        <f t="shared" ref="AD1046" si="2700">AD1045</f>
        <v>0</v>
      </c>
      <c r="AE1046" s="411">
        <f t="shared" ref="AE1046" si="2701">AE1045</f>
        <v>0</v>
      </c>
      <c r="AF1046" s="411">
        <f t="shared" ref="AF1046" si="2702">AF1045</f>
        <v>0</v>
      </c>
      <c r="AG1046" s="411">
        <f t="shared" ref="AG1046" si="2703">AG1045</f>
        <v>0</v>
      </c>
      <c r="AH1046" s="411">
        <f t="shared" ref="AH1046" si="2704">AH1045</f>
        <v>0</v>
      </c>
      <c r="AI1046" s="411">
        <f t="shared" ref="AI1046" si="2705">AI1045</f>
        <v>0</v>
      </c>
      <c r="AJ1046" s="411">
        <f t="shared" ref="AJ1046" si="2706">AJ1045</f>
        <v>0</v>
      </c>
      <c r="AK1046" s="411">
        <f t="shared" ref="AK1046" si="2707">AK1045</f>
        <v>0</v>
      </c>
      <c r="AL1046" s="411">
        <f t="shared" ref="AL1046" si="2708">AL1045</f>
        <v>0</v>
      </c>
      <c r="AM1046" s="306"/>
    </row>
    <row r="1047" spans="1:39" ht="15" hidden="1" customHeight="1" outlineLevel="1">
      <c r="A1047" s="528"/>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28">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28"/>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2709">Z1048</f>
        <v>0</v>
      </c>
      <c r="AA1049" s="411">
        <f t="shared" ref="AA1049" si="2710">AA1048</f>
        <v>0</v>
      </c>
      <c r="AB1049" s="411">
        <f t="shared" ref="AB1049" si="2711">AB1048</f>
        <v>0</v>
      </c>
      <c r="AC1049" s="411">
        <f t="shared" ref="AC1049" si="2712">AC1048</f>
        <v>0</v>
      </c>
      <c r="AD1049" s="411">
        <f t="shared" ref="AD1049" si="2713">AD1048</f>
        <v>0</v>
      </c>
      <c r="AE1049" s="411">
        <f t="shared" ref="AE1049" si="2714">AE1048</f>
        <v>0</v>
      </c>
      <c r="AF1049" s="411">
        <f t="shared" ref="AF1049" si="2715">AF1048</f>
        <v>0</v>
      </c>
      <c r="AG1049" s="411">
        <f t="shared" ref="AG1049" si="2716">AG1048</f>
        <v>0</v>
      </c>
      <c r="AH1049" s="411">
        <f t="shared" ref="AH1049" si="2717">AH1048</f>
        <v>0</v>
      </c>
      <c r="AI1049" s="411">
        <f t="shared" ref="AI1049" si="2718">AI1048</f>
        <v>0</v>
      </c>
      <c r="AJ1049" s="411">
        <f t="shared" ref="AJ1049" si="2719">AJ1048</f>
        <v>0</v>
      </c>
      <c r="AK1049" s="411">
        <f t="shared" ref="AK1049" si="2720">AK1048</f>
        <v>0</v>
      </c>
      <c r="AL1049" s="411">
        <f t="shared" ref="AL1049" si="2721">AL1048</f>
        <v>0</v>
      </c>
      <c r="AM1049" s="306"/>
    </row>
    <row r="1050" spans="1:39" ht="15" hidden="1" customHeight="1" outlineLevel="1">
      <c r="A1050" s="528"/>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28">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28"/>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2722">Z1051</f>
        <v>0</v>
      </c>
      <c r="AA1052" s="411">
        <f t="shared" ref="AA1052" si="2723">AA1051</f>
        <v>0</v>
      </c>
      <c r="AB1052" s="411">
        <f t="shared" ref="AB1052" si="2724">AB1051</f>
        <v>0</v>
      </c>
      <c r="AC1052" s="411">
        <f t="shared" ref="AC1052" si="2725">AC1051</f>
        <v>0</v>
      </c>
      <c r="AD1052" s="411">
        <f t="shared" ref="AD1052" si="2726">AD1051</f>
        <v>0</v>
      </c>
      <c r="AE1052" s="411">
        <f t="shared" ref="AE1052" si="2727">AE1051</f>
        <v>0</v>
      </c>
      <c r="AF1052" s="411">
        <f t="shared" ref="AF1052" si="2728">AF1051</f>
        <v>0</v>
      </c>
      <c r="AG1052" s="411">
        <f t="shared" ref="AG1052" si="2729">AG1051</f>
        <v>0</v>
      </c>
      <c r="AH1052" s="411">
        <f t="shared" ref="AH1052" si="2730">AH1051</f>
        <v>0</v>
      </c>
      <c r="AI1052" s="411">
        <f t="shared" ref="AI1052" si="2731">AI1051</f>
        <v>0</v>
      </c>
      <c r="AJ1052" s="411">
        <f t="shared" ref="AJ1052" si="2732">AJ1051</f>
        <v>0</v>
      </c>
      <c r="AK1052" s="411">
        <f t="shared" ref="AK1052" si="2733">AK1051</f>
        <v>0</v>
      </c>
      <c r="AL1052" s="411">
        <f t="shared" ref="AL1052" si="2734">AL1051</f>
        <v>0</v>
      </c>
      <c r="AM1052" s="306"/>
    </row>
    <row r="1053" spans="1:39" ht="15" hidden="1" customHeight="1" outlineLevel="1">
      <c r="A1053" s="528"/>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28">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28"/>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2735">Z1054</f>
        <v>0</v>
      </c>
      <c r="AA1055" s="411">
        <f t="shared" ref="AA1055" si="2736">AA1054</f>
        <v>0</v>
      </c>
      <c r="AB1055" s="411">
        <f t="shared" ref="AB1055" si="2737">AB1054</f>
        <v>0</v>
      </c>
      <c r="AC1055" s="411">
        <f t="shared" ref="AC1055" si="2738">AC1054</f>
        <v>0</v>
      </c>
      <c r="AD1055" s="411">
        <f t="shared" ref="AD1055" si="2739">AD1054</f>
        <v>0</v>
      </c>
      <c r="AE1055" s="411">
        <f t="shared" ref="AE1055" si="2740">AE1054</f>
        <v>0</v>
      </c>
      <c r="AF1055" s="411">
        <f t="shared" ref="AF1055" si="2741">AF1054</f>
        <v>0</v>
      </c>
      <c r="AG1055" s="411">
        <f t="shared" ref="AG1055" si="2742">AG1054</f>
        <v>0</v>
      </c>
      <c r="AH1055" s="411">
        <f t="shared" ref="AH1055" si="2743">AH1054</f>
        <v>0</v>
      </c>
      <c r="AI1055" s="411">
        <f t="shared" ref="AI1055" si="2744">AI1054</f>
        <v>0</v>
      </c>
      <c r="AJ1055" s="411">
        <f t="shared" ref="AJ1055" si="2745">AJ1054</f>
        <v>0</v>
      </c>
      <c r="AK1055" s="411">
        <f t="shared" ref="AK1055" si="2746">AK1054</f>
        <v>0</v>
      </c>
      <c r="AL1055" s="411">
        <f t="shared" ref="AL1055" si="2747">AL1054</f>
        <v>0</v>
      </c>
      <c r="AM1055" s="306"/>
    </row>
    <row r="1056" spans="1:39" ht="15" hidden="1" customHeight="1" outlineLevel="1">
      <c r="A1056" s="528"/>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28"/>
      <c r="B1057" s="288" t="s">
        <v>500</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28">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28"/>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2748">Z1058</f>
        <v>0</v>
      </c>
      <c r="AA1059" s="411">
        <f t="shared" ref="AA1059" si="2749">AA1058</f>
        <v>0</v>
      </c>
      <c r="AB1059" s="411">
        <f t="shared" ref="AB1059" si="2750">AB1058</f>
        <v>0</v>
      </c>
      <c r="AC1059" s="411">
        <f t="shared" ref="AC1059" si="2751">AC1058</f>
        <v>0</v>
      </c>
      <c r="AD1059" s="411">
        <f t="shared" ref="AD1059" si="2752">AD1058</f>
        <v>0</v>
      </c>
      <c r="AE1059" s="411">
        <f t="shared" ref="AE1059" si="2753">AE1058</f>
        <v>0</v>
      </c>
      <c r="AF1059" s="411">
        <f t="shared" ref="AF1059" si="2754">AF1058</f>
        <v>0</v>
      </c>
      <c r="AG1059" s="411">
        <f t="shared" ref="AG1059" si="2755">AG1058</f>
        <v>0</v>
      </c>
      <c r="AH1059" s="411">
        <f t="shared" ref="AH1059" si="2756">AH1058</f>
        <v>0</v>
      </c>
      <c r="AI1059" s="411">
        <f t="shared" ref="AI1059" si="2757">AI1058</f>
        <v>0</v>
      </c>
      <c r="AJ1059" s="411">
        <f t="shared" ref="AJ1059" si="2758">AJ1058</f>
        <v>0</v>
      </c>
      <c r="AK1059" s="411">
        <f t="shared" ref="AK1059" si="2759">AK1058</f>
        <v>0</v>
      </c>
      <c r="AL1059" s="411">
        <f t="shared" ref="AL1059" si="2760">AL1058</f>
        <v>0</v>
      </c>
      <c r="AM1059" s="306"/>
    </row>
    <row r="1060" spans="1:39" ht="15" hidden="1" customHeight="1" outlineLevel="1">
      <c r="A1060" s="528"/>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28">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28"/>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2761">Z1061</f>
        <v>0</v>
      </c>
      <c r="AA1062" s="411">
        <f t="shared" ref="AA1062" si="2762">AA1061</f>
        <v>0</v>
      </c>
      <c r="AB1062" s="411">
        <f t="shared" ref="AB1062" si="2763">AB1061</f>
        <v>0</v>
      </c>
      <c r="AC1062" s="411">
        <f t="shared" ref="AC1062" si="2764">AC1061</f>
        <v>0</v>
      </c>
      <c r="AD1062" s="411">
        <f t="shared" ref="AD1062" si="2765">AD1061</f>
        <v>0</v>
      </c>
      <c r="AE1062" s="411">
        <f t="shared" ref="AE1062" si="2766">AE1061</f>
        <v>0</v>
      </c>
      <c r="AF1062" s="411">
        <f t="shared" ref="AF1062" si="2767">AF1061</f>
        <v>0</v>
      </c>
      <c r="AG1062" s="411">
        <f t="shared" ref="AG1062" si="2768">AG1061</f>
        <v>0</v>
      </c>
      <c r="AH1062" s="411">
        <f t="shared" ref="AH1062" si="2769">AH1061</f>
        <v>0</v>
      </c>
      <c r="AI1062" s="411">
        <f t="shared" ref="AI1062" si="2770">AI1061</f>
        <v>0</v>
      </c>
      <c r="AJ1062" s="411">
        <f t="shared" ref="AJ1062" si="2771">AJ1061</f>
        <v>0</v>
      </c>
      <c r="AK1062" s="411">
        <f t="shared" ref="AK1062" si="2772">AK1061</f>
        <v>0</v>
      </c>
      <c r="AL1062" s="411">
        <f t="shared" ref="AL1062" si="2773">AL1061</f>
        <v>0</v>
      </c>
      <c r="AM1062" s="306"/>
    </row>
    <row r="1063" spans="1:39" ht="15" hidden="1" customHeight="1" outlineLevel="1">
      <c r="A1063" s="528"/>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28">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28"/>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2774">Z1064</f>
        <v>0</v>
      </c>
      <c r="AA1065" s="411">
        <f t="shared" ref="AA1065" si="2775">AA1064</f>
        <v>0</v>
      </c>
      <c r="AB1065" s="411">
        <f t="shared" ref="AB1065" si="2776">AB1064</f>
        <v>0</v>
      </c>
      <c r="AC1065" s="411">
        <f t="shared" ref="AC1065" si="2777">AC1064</f>
        <v>0</v>
      </c>
      <c r="AD1065" s="411">
        <f t="shared" ref="AD1065" si="2778">AD1064</f>
        <v>0</v>
      </c>
      <c r="AE1065" s="411">
        <f t="shared" ref="AE1065" si="2779">AE1064</f>
        <v>0</v>
      </c>
      <c r="AF1065" s="411">
        <f t="shared" ref="AF1065" si="2780">AF1064</f>
        <v>0</v>
      </c>
      <c r="AG1065" s="411">
        <f t="shared" ref="AG1065" si="2781">AG1064</f>
        <v>0</v>
      </c>
      <c r="AH1065" s="411">
        <f t="shared" ref="AH1065" si="2782">AH1064</f>
        <v>0</v>
      </c>
      <c r="AI1065" s="411">
        <f t="shared" ref="AI1065" si="2783">AI1064</f>
        <v>0</v>
      </c>
      <c r="AJ1065" s="411">
        <f t="shared" ref="AJ1065" si="2784">AJ1064</f>
        <v>0</v>
      </c>
      <c r="AK1065" s="411">
        <f t="shared" ref="AK1065" si="2785">AK1064</f>
        <v>0</v>
      </c>
      <c r="AL1065" s="411">
        <f t="shared" ref="AL1065" si="2786">AL1064</f>
        <v>0</v>
      </c>
      <c r="AM1065" s="306"/>
    </row>
    <row r="1066" spans="1:39" ht="15" hidden="1" customHeight="1" outlineLevel="1">
      <c r="A1066" s="528"/>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28"/>
      <c r="B1067" s="288" t="s">
        <v>501</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28">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28"/>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2787">Z1068</f>
        <v>0</v>
      </c>
      <c r="AA1069" s="411">
        <f t="shared" ref="AA1069" si="2788">AA1068</f>
        <v>0</v>
      </c>
      <c r="AB1069" s="411">
        <f t="shared" ref="AB1069" si="2789">AB1068</f>
        <v>0</v>
      </c>
      <c r="AC1069" s="411">
        <f t="shared" ref="AC1069" si="2790">AC1068</f>
        <v>0</v>
      </c>
      <c r="AD1069" s="411">
        <f t="shared" ref="AD1069" si="2791">AD1068</f>
        <v>0</v>
      </c>
      <c r="AE1069" s="411">
        <f t="shared" ref="AE1069" si="2792">AE1068</f>
        <v>0</v>
      </c>
      <c r="AF1069" s="411">
        <f t="shared" ref="AF1069" si="2793">AF1068</f>
        <v>0</v>
      </c>
      <c r="AG1069" s="411">
        <f t="shared" ref="AG1069" si="2794">AG1068</f>
        <v>0</v>
      </c>
      <c r="AH1069" s="411">
        <f t="shared" ref="AH1069" si="2795">AH1068</f>
        <v>0</v>
      </c>
      <c r="AI1069" s="411">
        <f t="shared" ref="AI1069" si="2796">AI1068</f>
        <v>0</v>
      </c>
      <c r="AJ1069" s="411">
        <f t="shared" ref="AJ1069" si="2797">AJ1068</f>
        <v>0</v>
      </c>
      <c r="AK1069" s="411">
        <f t="shared" ref="AK1069" si="2798">AK1068</f>
        <v>0</v>
      </c>
      <c r="AL1069" s="411">
        <f t="shared" ref="AL1069" si="2799">AL1068</f>
        <v>0</v>
      </c>
      <c r="AM1069" s="306"/>
    </row>
    <row r="1070" spans="1:39" ht="15" hidden="1" customHeight="1" outlineLevel="1">
      <c r="A1070" s="528"/>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28">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28"/>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2800">Z1071</f>
        <v>0</v>
      </c>
      <c r="AA1072" s="411">
        <f t="shared" ref="AA1072" si="2801">AA1071</f>
        <v>0</v>
      </c>
      <c r="AB1072" s="411">
        <f t="shared" ref="AB1072" si="2802">AB1071</f>
        <v>0</v>
      </c>
      <c r="AC1072" s="411">
        <f t="shared" ref="AC1072" si="2803">AC1071</f>
        <v>0</v>
      </c>
      <c r="AD1072" s="411">
        <f t="shared" ref="AD1072" si="2804">AD1071</f>
        <v>0</v>
      </c>
      <c r="AE1072" s="411">
        <f t="shared" ref="AE1072" si="2805">AE1071</f>
        <v>0</v>
      </c>
      <c r="AF1072" s="411">
        <f t="shared" ref="AF1072" si="2806">AF1071</f>
        <v>0</v>
      </c>
      <c r="AG1072" s="411">
        <f t="shared" ref="AG1072" si="2807">AG1071</f>
        <v>0</v>
      </c>
      <c r="AH1072" s="411">
        <f t="shared" ref="AH1072" si="2808">AH1071</f>
        <v>0</v>
      </c>
      <c r="AI1072" s="411">
        <f t="shared" ref="AI1072" si="2809">AI1071</f>
        <v>0</v>
      </c>
      <c r="AJ1072" s="411">
        <f t="shared" ref="AJ1072" si="2810">AJ1071</f>
        <v>0</v>
      </c>
      <c r="AK1072" s="411">
        <f t="shared" ref="AK1072" si="2811">AK1071</f>
        <v>0</v>
      </c>
      <c r="AL1072" s="411">
        <f t="shared" ref="AL1072" si="2812">AL1071</f>
        <v>0</v>
      </c>
      <c r="AM1072" s="306"/>
    </row>
    <row r="1073" spans="1:39" ht="15" hidden="1" customHeight="1" outlineLevel="1">
      <c r="A1073" s="528"/>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28">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28"/>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2813">Z1074</f>
        <v>0</v>
      </c>
      <c r="AA1075" s="411">
        <f t="shared" ref="AA1075" si="2814">AA1074</f>
        <v>0</v>
      </c>
      <c r="AB1075" s="411">
        <f t="shared" ref="AB1075" si="2815">AB1074</f>
        <v>0</v>
      </c>
      <c r="AC1075" s="411">
        <f t="shared" ref="AC1075" si="2816">AC1074</f>
        <v>0</v>
      </c>
      <c r="AD1075" s="411">
        <f t="shared" ref="AD1075" si="2817">AD1074</f>
        <v>0</v>
      </c>
      <c r="AE1075" s="411">
        <f t="shared" ref="AE1075" si="2818">AE1074</f>
        <v>0</v>
      </c>
      <c r="AF1075" s="411">
        <f t="shared" ref="AF1075" si="2819">AF1074</f>
        <v>0</v>
      </c>
      <c r="AG1075" s="411">
        <f t="shared" ref="AG1075" si="2820">AG1074</f>
        <v>0</v>
      </c>
      <c r="AH1075" s="411">
        <f t="shared" ref="AH1075" si="2821">AH1074</f>
        <v>0</v>
      </c>
      <c r="AI1075" s="411">
        <f t="shared" ref="AI1075" si="2822">AI1074</f>
        <v>0</v>
      </c>
      <c r="AJ1075" s="411">
        <f t="shared" ref="AJ1075" si="2823">AJ1074</f>
        <v>0</v>
      </c>
      <c r="AK1075" s="411">
        <f t="shared" ref="AK1075" si="2824">AK1074</f>
        <v>0</v>
      </c>
      <c r="AL1075" s="411">
        <f t="shared" ref="AL1075" si="2825">AL1074</f>
        <v>0</v>
      </c>
      <c r="AM1075" s="306"/>
    </row>
    <row r="1076" spans="1:39" ht="15" hidden="1" customHeight="1" outlineLevel="1">
      <c r="A1076" s="528"/>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28">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28"/>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2826">Z1077</f>
        <v>0</v>
      </c>
      <c r="AA1078" s="411">
        <f t="shared" ref="AA1078" si="2827">AA1077</f>
        <v>0</v>
      </c>
      <c r="AB1078" s="411">
        <f t="shared" ref="AB1078" si="2828">AB1077</f>
        <v>0</v>
      </c>
      <c r="AC1078" s="411">
        <f t="shared" ref="AC1078" si="2829">AC1077</f>
        <v>0</v>
      </c>
      <c r="AD1078" s="411">
        <f t="shared" ref="AD1078" si="2830">AD1077</f>
        <v>0</v>
      </c>
      <c r="AE1078" s="411">
        <f t="shared" ref="AE1078" si="2831">AE1077</f>
        <v>0</v>
      </c>
      <c r="AF1078" s="411">
        <f t="shared" ref="AF1078" si="2832">AF1077</f>
        <v>0</v>
      </c>
      <c r="AG1078" s="411">
        <f t="shared" ref="AG1078" si="2833">AG1077</f>
        <v>0</v>
      </c>
      <c r="AH1078" s="411">
        <f t="shared" ref="AH1078" si="2834">AH1077</f>
        <v>0</v>
      </c>
      <c r="AI1078" s="411">
        <f t="shared" ref="AI1078" si="2835">AI1077</f>
        <v>0</v>
      </c>
      <c r="AJ1078" s="411">
        <f t="shared" ref="AJ1078" si="2836">AJ1077</f>
        <v>0</v>
      </c>
      <c r="AK1078" s="411">
        <f t="shared" ref="AK1078" si="2837">AK1077</f>
        <v>0</v>
      </c>
      <c r="AL1078" s="411">
        <f t="shared" ref="AL1078" si="2838">AL1077</f>
        <v>0</v>
      </c>
      <c r="AM1078" s="306"/>
    </row>
    <row r="1079" spans="1:39" ht="15" hidden="1" customHeight="1" outlineLevel="1">
      <c r="A1079" s="528"/>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28">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28"/>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2839">Z1080</f>
        <v>0</v>
      </c>
      <c r="AA1081" s="411">
        <f t="shared" ref="AA1081" si="2840">AA1080</f>
        <v>0</v>
      </c>
      <c r="AB1081" s="411">
        <f t="shared" ref="AB1081" si="2841">AB1080</f>
        <v>0</v>
      </c>
      <c r="AC1081" s="411">
        <f t="shared" ref="AC1081" si="2842">AC1080</f>
        <v>0</v>
      </c>
      <c r="AD1081" s="411">
        <f t="shared" ref="AD1081" si="2843">AD1080</f>
        <v>0</v>
      </c>
      <c r="AE1081" s="411">
        <f t="shared" ref="AE1081" si="2844">AE1080</f>
        <v>0</v>
      </c>
      <c r="AF1081" s="411">
        <f t="shared" ref="AF1081" si="2845">AF1080</f>
        <v>0</v>
      </c>
      <c r="AG1081" s="411">
        <f t="shared" ref="AG1081" si="2846">AG1080</f>
        <v>0</v>
      </c>
      <c r="AH1081" s="411">
        <f t="shared" ref="AH1081" si="2847">AH1080</f>
        <v>0</v>
      </c>
      <c r="AI1081" s="411">
        <f t="shared" ref="AI1081" si="2848">AI1080</f>
        <v>0</v>
      </c>
      <c r="AJ1081" s="411">
        <f t="shared" ref="AJ1081" si="2849">AJ1080</f>
        <v>0</v>
      </c>
      <c r="AK1081" s="411">
        <f t="shared" ref="AK1081" si="2850">AK1080</f>
        <v>0</v>
      </c>
      <c r="AL1081" s="411">
        <f t="shared" ref="AL1081" si="2851">AL1080</f>
        <v>0</v>
      </c>
      <c r="AM1081" s="306"/>
    </row>
    <row r="1082" spans="1:39" ht="15" hidden="1" customHeight="1" outlineLevel="1">
      <c r="A1082" s="528"/>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28">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28"/>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2852">Z1083</f>
        <v>0</v>
      </c>
      <c r="AA1084" s="411">
        <f t="shared" ref="AA1084" si="2853">AA1083</f>
        <v>0</v>
      </c>
      <c r="AB1084" s="411">
        <f t="shared" ref="AB1084" si="2854">AB1083</f>
        <v>0</v>
      </c>
      <c r="AC1084" s="411">
        <f t="shared" ref="AC1084" si="2855">AC1083</f>
        <v>0</v>
      </c>
      <c r="AD1084" s="411">
        <f t="shared" ref="AD1084" si="2856">AD1083</f>
        <v>0</v>
      </c>
      <c r="AE1084" s="411">
        <f t="shared" ref="AE1084" si="2857">AE1083</f>
        <v>0</v>
      </c>
      <c r="AF1084" s="411">
        <f t="shared" ref="AF1084" si="2858">AF1083</f>
        <v>0</v>
      </c>
      <c r="AG1084" s="411">
        <f t="shared" ref="AG1084" si="2859">AG1083</f>
        <v>0</v>
      </c>
      <c r="AH1084" s="411">
        <f t="shared" ref="AH1084" si="2860">AH1083</f>
        <v>0</v>
      </c>
      <c r="AI1084" s="411">
        <f t="shared" ref="AI1084" si="2861">AI1083</f>
        <v>0</v>
      </c>
      <c r="AJ1084" s="411">
        <f t="shared" ref="AJ1084" si="2862">AJ1083</f>
        <v>0</v>
      </c>
      <c r="AK1084" s="411">
        <f t="shared" ref="AK1084" si="2863">AK1083</f>
        <v>0</v>
      </c>
      <c r="AL1084" s="411">
        <f t="shared" ref="AL1084" si="2864">AL1083</f>
        <v>0</v>
      </c>
      <c r="AM1084" s="306"/>
    </row>
    <row r="1085" spans="1:39" ht="15" hidden="1" customHeight="1" outlineLevel="1">
      <c r="A1085" s="528"/>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28">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28"/>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2865">Z1086</f>
        <v>0</v>
      </c>
      <c r="AA1087" s="411">
        <f t="shared" ref="AA1087" si="2866">AA1086</f>
        <v>0</v>
      </c>
      <c r="AB1087" s="411">
        <f t="shared" ref="AB1087" si="2867">AB1086</f>
        <v>0</v>
      </c>
      <c r="AC1087" s="411">
        <f t="shared" ref="AC1087" si="2868">AC1086</f>
        <v>0</v>
      </c>
      <c r="AD1087" s="411">
        <f t="shared" ref="AD1087" si="2869">AD1086</f>
        <v>0</v>
      </c>
      <c r="AE1087" s="411">
        <f t="shared" ref="AE1087" si="2870">AE1086</f>
        <v>0</v>
      </c>
      <c r="AF1087" s="411">
        <f t="shared" ref="AF1087" si="2871">AF1086</f>
        <v>0</v>
      </c>
      <c r="AG1087" s="411">
        <f t="shared" ref="AG1087" si="2872">AG1086</f>
        <v>0</v>
      </c>
      <c r="AH1087" s="411">
        <f t="shared" ref="AH1087" si="2873">AH1086</f>
        <v>0</v>
      </c>
      <c r="AI1087" s="411">
        <f t="shared" ref="AI1087" si="2874">AI1086</f>
        <v>0</v>
      </c>
      <c r="AJ1087" s="411">
        <f t="shared" ref="AJ1087" si="2875">AJ1086</f>
        <v>0</v>
      </c>
      <c r="AK1087" s="411">
        <f t="shared" ref="AK1087" si="2876">AK1086</f>
        <v>0</v>
      </c>
      <c r="AL1087" s="411">
        <f t="shared" ref="AL1087" si="2877">AL1086</f>
        <v>0</v>
      </c>
      <c r="AM1087" s="306"/>
    </row>
    <row r="1088" spans="1:39" ht="15" hidden="1" customHeight="1" outlineLevel="1">
      <c r="A1088" s="528"/>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28">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28"/>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2878">Z1089</f>
        <v>0</v>
      </c>
      <c r="AA1090" s="411">
        <f t="shared" ref="AA1090" si="2879">AA1089</f>
        <v>0</v>
      </c>
      <c r="AB1090" s="411">
        <f t="shared" ref="AB1090" si="2880">AB1089</f>
        <v>0</v>
      </c>
      <c r="AC1090" s="411">
        <f t="shared" ref="AC1090" si="2881">AC1089</f>
        <v>0</v>
      </c>
      <c r="AD1090" s="411">
        <f t="shared" ref="AD1090" si="2882">AD1089</f>
        <v>0</v>
      </c>
      <c r="AE1090" s="411">
        <f t="shared" ref="AE1090" si="2883">AE1089</f>
        <v>0</v>
      </c>
      <c r="AF1090" s="411">
        <f t="shared" ref="AF1090" si="2884">AF1089</f>
        <v>0</v>
      </c>
      <c r="AG1090" s="411">
        <f t="shared" ref="AG1090" si="2885">AG1089</f>
        <v>0</v>
      </c>
      <c r="AH1090" s="411">
        <f t="shared" ref="AH1090" si="2886">AH1089</f>
        <v>0</v>
      </c>
      <c r="AI1090" s="411">
        <f t="shared" ref="AI1090" si="2887">AI1089</f>
        <v>0</v>
      </c>
      <c r="AJ1090" s="411">
        <f t="shared" ref="AJ1090" si="2888">AJ1089</f>
        <v>0</v>
      </c>
      <c r="AK1090" s="411">
        <f t="shared" ref="AK1090" si="2889">AK1089</f>
        <v>0</v>
      </c>
      <c r="AL1090" s="411">
        <f t="shared" ref="AL1090" si="2890">AL1089</f>
        <v>0</v>
      </c>
      <c r="AM1090" s="306"/>
    </row>
    <row r="1091" spans="1:39" ht="15" hidden="1" customHeight="1" outlineLevel="1">
      <c r="A1091" s="528"/>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28">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28"/>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2891">Z1092</f>
        <v>0</v>
      </c>
      <c r="AA1093" s="411">
        <f t="shared" ref="AA1093" si="2892">AA1092</f>
        <v>0</v>
      </c>
      <c r="AB1093" s="411">
        <f t="shared" ref="AB1093" si="2893">AB1092</f>
        <v>0</v>
      </c>
      <c r="AC1093" s="411">
        <f t="shared" ref="AC1093" si="2894">AC1092</f>
        <v>0</v>
      </c>
      <c r="AD1093" s="411">
        <f t="shared" ref="AD1093" si="2895">AD1092</f>
        <v>0</v>
      </c>
      <c r="AE1093" s="411">
        <f t="shared" ref="AE1093" si="2896">AE1092</f>
        <v>0</v>
      </c>
      <c r="AF1093" s="411">
        <f t="shared" ref="AF1093" si="2897">AF1092</f>
        <v>0</v>
      </c>
      <c r="AG1093" s="411">
        <f t="shared" ref="AG1093" si="2898">AG1092</f>
        <v>0</v>
      </c>
      <c r="AH1093" s="411">
        <f t="shared" ref="AH1093" si="2899">AH1092</f>
        <v>0</v>
      </c>
      <c r="AI1093" s="411">
        <f t="shared" ref="AI1093" si="2900">AI1092</f>
        <v>0</v>
      </c>
      <c r="AJ1093" s="411">
        <f t="shared" ref="AJ1093" si="2901">AJ1092</f>
        <v>0</v>
      </c>
      <c r="AK1093" s="411">
        <f t="shared" ref="AK1093" si="2902">AK1092</f>
        <v>0</v>
      </c>
      <c r="AL1093" s="411">
        <f t="shared" ref="AL1093" si="2903">AL1092</f>
        <v>0</v>
      </c>
      <c r="AM1093" s="306"/>
    </row>
    <row r="1094" spans="1:39" ht="15" hidden="1" customHeight="1" outlineLevel="1">
      <c r="A1094" s="528"/>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 hidden="1" customHeight="1" outlineLevel="1">
      <c r="A1095" s="528">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28"/>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2904">Z1095</f>
        <v>0</v>
      </c>
      <c r="AA1096" s="411">
        <f t="shared" ref="AA1096" si="2905">AA1095</f>
        <v>0</v>
      </c>
      <c r="AB1096" s="411">
        <f t="shared" ref="AB1096" si="2906">AB1095</f>
        <v>0</v>
      </c>
      <c r="AC1096" s="411">
        <f t="shared" ref="AC1096" si="2907">AC1095</f>
        <v>0</v>
      </c>
      <c r="AD1096" s="411">
        <f t="shared" ref="AD1096" si="2908">AD1095</f>
        <v>0</v>
      </c>
      <c r="AE1096" s="411">
        <f t="shared" ref="AE1096" si="2909">AE1095</f>
        <v>0</v>
      </c>
      <c r="AF1096" s="411">
        <f t="shared" ref="AF1096" si="2910">AF1095</f>
        <v>0</v>
      </c>
      <c r="AG1096" s="411">
        <f t="shared" ref="AG1096" si="2911">AG1095</f>
        <v>0</v>
      </c>
      <c r="AH1096" s="411">
        <f t="shared" ref="AH1096" si="2912">AH1095</f>
        <v>0</v>
      </c>
      <c r="AI1096" s="411">
        <f t="shared" ref="AI1096" si="2913">AI1095</f>
        <v>0</v>
      </c>
      <c r="AJ1096" s="411">
        <f t="shared" ref="AJ1096" si="2914">AJ1095</f>
        <v>0</v>
      </c>
      <c r="AK1096" s="411">
        <f t="shared" ref="AK1096" si="2915">AK1095</f>
        <v>0</v>
      </c>
      <c r="AL1096" s="411">
        <f t="shared" ref="AL1096" si="2916">AL1095</f>
        <v>0</v>
      </c>
      <c r="AM1096" s="306"/>
    </row>
    <row r="1097" spans="1:39" ht="15" hidden="1" customHeight="1" outlineLevel="1">
      <c r="A1097" s="528"/>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 hidden="1" customHeight="1" outlineLevel="1">
      <c r="A1098" s="528">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28"/>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2917">Z1098</f>
        <v>0</v>
      </c>
      <c r="AA1099" s="411">
        <f t="shared" ref="AA1099" si="2918">AA1098</f>
        <v>0</v>
      </c>
      <c r="AB1099" s="411">
        <f t="shared" ref="AB1099" si="2919">AB1098</f>
        <v>0</v>
      </c>
      <c r="AC1099" s="411">
        <f t="shared" ref="AC1099" si="2920">AC1098</f>
        <v>0</v>
      </c>
      <c r="AD1099" s="411">
        <f t="shared" ref="AD1099" si="2921">AD1098</f>
        <v>0</v>
      </c>
      <c r="AE1099" s="411">
        <f t="shared" ref="AE1099" si="2922">AE1098</f>
        <v>0</v>
      </c>
      <c r="AF1099" s="411">
        <f t="shared" ref="AF1099" si="2923">AF1098</f>
        <v>0</v>
      </c>
      <c r="AG1099" s="411">
        <f t="shared" ref="AG1099" si="2924">AG1098</f>
        <v>0</v>
      </c>
      <c r="AH1099" s="411">
        <f t="shared" ref="AH1099" si="2925">AH1098</f>
        <v>0</v>
      </c>
      <c r="AI1099" s="411">
        <f t="shared" ref="AI1099" si="2926">AI1098</f>
        <v>0</v>
      </c>
      <c r="AJ1099" s="411">
        <f t="shared" ref="AJ1099" si="2927">AJ1098</f>
        <v>0</v>
      </c>
      <c r="AK1099" s="411">
        <f t="shared" ref="AK1099" si="2928">AK1098</f>
        <v>0</v>
      </c>
      <c r="AL1099" s="411">
        <f t="shared" ref="AL1099" si="2929">AL1098</f>
        <v>0</v>
      </c>
      <c r="AM1099" s="306"/>
    </row>
    <row r="1100" spans="1:39" ht="15" hidden="1" customHeight="1" outlineLevel="1">
      <c r="A1100" s="528"/>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 hidden="1" customHeight="1" outlineLevel="1">
      <c r="A1101" s="528">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28"/>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2930">Z1101</f>
        <v>0</v>
      </c>
      <c r="AA1102" s="411">
        <f t="shared" ref="AA1102" si="2931">AA1101</f>
        <v>0</v>
      </c>
      <c r="AB1102" s="411">
        <f t="shared" ref="AB1102" si="2932">AB1101</f>
        <v>0</v>
      </c>
      <c r="AC1102" s="411">
        <f t="shared" ref="AC1102" si="2933">AC1101</f>
        <v>0</v>
      </c>
      <c r="AD1102" s="411">
        <f t="shared" ref="AD1102" si="2934">AD1101</f>
        <v>0</v>
      </c>
      <c r="AE1102" s="411">
        <f t="shared" ref="AE1102" si="2935">AE1101</f>
        <v>0</v>
      </c>
      <c r="AF1102" s="411">
        <f t="shared" ref="AF1102" si="2936">AF1101</f>
        <v>0</v>
      </c>
      <c r="AG1102" s="411">
        <f t="shared" ref="AG1102" si="2937">AG1101</f>
        <v>0</v>
      </c>
      <c r="AH1102" s="411">
        <f t="shared" ref="AH1102" si="2938">AH1101</f>
        <v>0</v>
      </c>
      <c r="AI1102" s="411">
        <f t="shared" ref="AI1102" si="2939">AI1101</f>
        <v>0</v>
      </c>
      <c r="AJ1102" s="411">
        <f t="shared" ref="AJ1102" si="2940">AJ1101</f>
        <v>0</v>
      </c>
      <c r="AK1102" s="411">
        <f t="shared" ref="AK1102" si="2941">AK1101</f>
        <v>0</v>
      </c>
      <c r="AL1102" s="411">
        <f t="shared" ref="AL1102" si="2942">AL1101</f>
        <v>0</v>
      </c>
      <c r="AM1102" s="306"/>
    </row>
    <row r="1103" spans="1:39" ht="15" hidden="1" customHeight="1" outlineLevel="1">
      <c r="A1103" s="528"/>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5" hidden="1" customHeight="1" outlineLevel="1">
      <c r="A1104" s="528">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28"/>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2943">Z1104</f>
        <v>0</v>
      </c>
      <c r="AA1105" s="411">
        <f t="shared" ref="AA1105" si="2944">AA1104</f>
        <v>0</v>
      </c>
      <c r="AB1105" s="411">
        <f t="shared" ref="AB1105" si="2945">AB1104</f>
        <v>0</v>
      </c>
      <c r="AC1105" s="411">
        <f t="shared" ref="AC1105" si="2946">AC1104</f>
        <v>0</v>
      </c>
      <c r="AD1105" s="411">
        <f t="shared" ref="AD1105" si="2947">AD1104</f>
        <v>0</v>
      </c>
      <c r="AE1105" s="411">
        <f t="shared" ref="AE1105" si="2948">AE1104</f>
        <v>0</v>
      </c>
      <c r="AF1105" s="411">
        <f t="shared" ref="AF1105" si="2949">AF1104</f>
        <v>0</v>
      </c>
      <c r="AG1105" s="411">
        <f t="shared" ref="AG1105" si="2950">AG1104</f>
        <v>0</v>
      </c>
      <c r="AH1105" s="411">
        <f t="shared" ref="AH1105" si="2951">AH1104</f>
        <v>0</v>
      </c>
      <c r="AI1105" s="411">
        <f t="shared" ref="AI1105" si="2952">AI1104</f>
        <v>0</v>
      </c>
      <c r="AJ1105" s="411">
        <f t="shared" ref="AJ1105" si="2953">AJ1104</f>
        <v>0</v>
      </c>
      <c r="AK1105" s="411">
        <f t="shared" ref="AK1105" si="2954">AK1104</f>
        <v>0</v>
      </c>
      <c r="AL1105" s="411">
        <f t="shared" ref="AL1105" si="2955">AL1104</f>
        <v>0</v>
      </c>
      <c r="AM1105" s="306"/>
    </row>
    <row r="1106" spans="1:39" ht="15" hidden="1" customHeight="1" outlineLevel="1">
      <c r="A1106" s="528"/>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28">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28"/>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2956">Z1107</f>
        <v>0</v>
      </c>
      <c r="AA1108" s="411">
        <f t="shared" ref="AA1108" si="2957">AA1107</f>
        <v>0</v>
      </c>
      <c r="AB1108" s="411">
        <f t="shared" ref="AB1108" si="2958">AB1107</f>
        <v>0</v>
      </c>
      <c r="AC1108" s="411">
        <f t="shared" ref="AC1108" si="2959">AC1107</f>
        <v>0</v>
      </c>
      <c r="AD1108" s="411">
        <f t="shared" ref="AD1108" si="2960">AD1107</f>
        <v>0</v>
      </c>
      <c r="AE1108" s="411">
        <f t="shared" ref="AE1108" si="2961">AE1107</f>
        <v>0</v>
      </c>
      <c r="AF1108" s="411">
        <f t="shared" ref="AF1108" si="2962">AF1107</f>
        <v>0</v>
      </c>
      <c r="AG1108" s="411">
        <f t="shared" ref="AG1108" si="2963">AG1107</f>
        <v>0</v>
      </c>
      <c r="AH1108" s="411">
        <f t="shared" ref="AH1108" si="2964">AH1107</f>
        <v>0</v>
      </c>
      <c r="AI1108" s="411">
        <f t="shared" ref="AI1108" si="2965">AI1107</f>
        <v>0</v>
      </c>
      <c r="AJ1108" s="411">
        <f t="shared" ref="AJ1108" si="2966">AJ1107</f>
        <v>0</v>
      </c>
      <c r="AK1108" s="411">
        <f t="shared" ref="AK1108" si="2967">AK1107</f>
        <v>0</v>
      </c>
      <c r="AL1108" s="411">
        <f t="shared" ref="AL1108" si="2968">AL1107</f>
        <v>0</v>
      </c>
      <c r="AM1108" s="306"/>
    </row>
    <row r="1109" spans="1:39" ht="15" hidden="1" customHeight="1" outlineLevel="1">
      <c r="A1109" s="528"/>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ht="15.5">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ht="15.5">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ht="15.5">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5">
        <f t="shared" ref="AM1114:AM1123" si="2969">SUM(Y1114:AL1114)</f>
        <v>0</v>
      </c>
    </row>
    <row r="1115" spans="1:39" ht="15.5">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5">
        <f t="shared" si="2969"/>
        <v>0</v>
      </c>
    </row>
    <row r="1116" spans="1:39" ht="15.5">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5">
        <f t="shared" si="2969"/>
        <v>0</v>
      </c>
    </row>
    <row r="1117" spans="1:39" ht="15.5">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5">
        <f t="shared" si="2969"/>
        <v>0</v>
      </c>
    </row>
    <row r="1118" spans="1:39" ht="15.5">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2970">Y212*Y1113</f>
        <v>0</v>
      </c>
      <c r="Z1118" s="378">
        <f t="shared" si="2970"/>
        <v>0</v>
      </c>
      <c r="AA1118" s="378">
        <f t="shared" si="2970"/>
        <v>0</v>
      </c>
      <c r="AB1118" s="378">
        <f t="shared" si="2970"/>
        <v>0</v>
      </c>
      <c r="AC1118" s="378">
        <f t="shared" si="2970"/>
        <v>0</v>
      </c>
      <c r="AD1118" s="378">
        <f t="shared" si="2970"/>
        <v>0</v>
      </c>
      <c r="AE1118" s="378">
        <f t="shared" si="2970"/>
        <v>0</v>
      </c>
      <c r="AF1118" s="378">
        <f t="shared" si="2970"/>
        <v>0</v>
      </c>
      <c r="AG1118" s="378">
        <f t="shared" si="2970"/>
        <v>0</v>
      </c>
      <c r="AH1118" s="378">
        <f t="shared" si="2970"/>
        <v>0</v>
      </c>
      <c r="AI1118" s="378">
        <f t="shared" si="2970"/>
        <v>0</v>
      </c>
      <c r="AJ1118" s="378">
        <f t="shared" si="2970"/>
        <v>0</v>
      </c>
      <c r="AK1118" s="378">
        <f t="shared" si="2970"/>
        <v>0</v>
      </c>
      <c r="AL1118" s="378">
        <f t="shared" si="2970"/>
        <v>0</v>
      </c>
      <c r="AM1118" s="625">
        <f t="shared" si="2969"/>
        <v>0</v>
      </c>
    </row>
    <row r="1119" spans="1:39" ht="15.5">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2971">Y395*Y1113</f>
        <v>0</v>
      </c>
      <c r="Z1119" s="378">
        <f t="shared" si="2971"/>
        <v>0</v>
      </c>
      <c r="AA1119" s="378">
        <f t="shared" si="2971"/>
        <v>0</v>
      </c>
      <c r="AB1119" s="378">
        <f t="shared" si="2971"/>
        <v>0</v>
      </c>
      <c r="AC1119" s="378">
        <f t="shared" si="2971"/>
        <v>0</v>
      </c>
      <c r="AD1119" s="378">
        <f t="shared" si="2971"/>
        <v>0</v>
      </c>
      <c r="AE1119" s="378">
        <f t="shared" si="2971"/>
        <v>0</v>
      </c>
      <c r="AF1119" s="378">
        <f t="shared" si="2971"/>
        <v>0</v>
      </c>
      <c r="AG1119" s="378">
        <f t="shared" si="2971"/>
        <v>0</v>
      </c>
      <c r="AH1119" s="378">
        <f t="shared" si="2971"/>
        <v>0</v>
      </c>
      <c r="AI1119" s="378">
        <f t="shared" si="2971"/>
        <v>0</v>
      </c>
      <c r="AJ1119" s="378">
        <f t="shared" si="2971"/>
        <v>0</v>
      </c>
      <c r="AK1119" s="378">
        <f t="shared" si="2971"/>
        <v>0</v>
      </c>
      <c r="AL1119" s="378">
        <f t="shared" si="2971"/>
        <v>0</v>
      </c>
      <c r="AM1119" s="625">
        <f t="shared" si="2969"/>
        <v>0</v>
      </c>
    </row>
    <row r="1120" spans="1:39" ht="15.5">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2972">Y578*Y1113</f>
        <v>0</v>
      </c>
      <c r="Z1120" s="378">
        <f t="shared" si="2972"/>
        <v>0</v>
      </c>
      <c r="AA1120" s="378">
        <f t="shared" si="2972"/>
        <v>0</v>
      </c>
      <c r="AB1120" s="378">
        <f t="shared" si="2972"/>
        <v>0</v>
      </c>
      <c r="AC1120" s="378">
        <f t="shared" si="2972"/>
        <v>0</v>
      </c>
      <c r="AD1120" s="378">
        <f t="shared" si="2972"/>
        <v>0</v>
      </c>
      <c r="AE1120" s="378">
        <f t="shared" si="2972"/>
        <v>0</v>
      </c>
      <c r="AF1120" s="378">
        <f t="shared" si="2972"/>
        <v>0</v>
      </c>
      <c r="AG1120" s="378">
        <f t="shared" si="2972"/>
        <v>0</v>
      </c>
      <c r="AH1120" s="378">
        <f t="shared" si="2972"/>
        <v>0</v>
      </c>
      <c r="AI1120" s="378">
        <f t="shared" si="2972"/>
        <v>0</v>
      </c>
      <c r="AJ1120" s="378">
        <f t="shared" si="2972"/>
        <v>0</v>
      </c>
      <c r="AK1120" s="378">
        <f t="shared" si="2972"/>
        <v>0</v>
      </c>
      <c r="AL1120" s="378">
        <f t="shared" si="2972"/>
        <v>0</v>
      </c>
      <c r="AM1120" s="625">
        <f t="shared" si="2969"/>
        <v>0</v>
      </c>
    </row>
    <row r="1121" spans="2:39" ht="15.5">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2973">Y761*Y1113</f>
        <v>0</v>
      </c>
      <c r="Z1121" s="378">
        <f t="shared" si="2973"/>
        <v>0</v>
      </c>
      <c r="AA1121" s="378">
        <f t="shared" si="2973"/>
        <v>0</v>
      </c>
      <c r="AB1121" s="378">
        <f t="shared" si="2973"/>
        <v>0</v>
      </c>
      <c r="AC1121" s="378">
        <f t="shared" si="2973"/>
        <v>0</v>
      </c>
      <c r="AD1121" s="378">
        <f t="shared" si="2973"/>
        <v>0</v>
      </c>
      <c r="AE1121" s="378">
        <f t="shared" si="2973"/>
        <v>0</v>
      </c>
      <c r="AF1121" s="378">
        <f t="shared" si="2973"/>
        <v>0</v>
      </c>
      <c r="AG1121" s="378">
        <f t="shared" si="2973"/>
        <v>0</v>
      </c>
      <c r="AH1121" s="378">
        <f t="shared" si="2973"/>
        <v>0</v>
      </c>
      <c r="AI1121" s="378">
        <f t="shared" si="2973"/>
        <v>0</v>
      </c>
      <c r="AJ1121" s="378">
        <f t="shared" si="2973"/>
        <v>0</v>
      </c>
      <c r="AK1121" s="378">
        <f t="shared" si="2973"/>
        <v>0</v>
      </c>
      <c r="AL1121" s="378">
        <f t="shared" si="2973"/>
        <v>0</v>
      </c>
      <c r="AM1121" s="625">
        <f t="shared" si="2969"/>
        <v>0</v>
      </c>
    </row>
    <row r="1122" spans="2:39" ht="15.5">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2974">Y944*Y1113</f>
        <v>0</v>
      </c>
      <c r="Z1122" s="378">
        <f t="shared" si="2974"/>
        <v>0</v>
      </c>
      <c r="AA1122" s="378">
        <f t="shared" si="2974"/>
        <v>0</v>
      </c>
      <c r="AB1122" s="378">
        <f t="shared" si="2974"/>
        <v>0</v>
      </c>
      <c r="AC1122" s="378">
        <f t="shared" si="2974"/>
        <v>0</v>
      </c>
      <c r="AD1122" s="378">
        <f t="shared" si="2974"/>
        <v>0</v>
      </c>
      <c r="AE1122" s="378">
        <f t="shared" si="2974"/>
        <v>0</v>
      </c>
      <c r="AF1122" s="378">
        <f t="shared" si="2974"/>
        <v>0</v>
      </c>
      <c r="AG1122" s="378">
        <f t="shared" si="2974"/>
        <v>0</v>
      </c>
      <c r="AH1122" s="378">
        <f t="shared" si="2974"/>
        <v>0</v>
      </c>
      <c r="AI1122" s="378">
        <f t="shared" si="2974"/>
        <v>0</v>
      </c>
      <c r="AJ1122" s="378">
        <f t="shared" si="2974"/>
        <v>0</v>
      </c>
      <c r="AK1122" s="378">
        <f t="shared" si="2974"/>
        <v>0</v>
      </c>
      <c r="AL1122" s="378">
        <f t="shared" si="2974"/>
        <v>0</v>
      </c>
      <c r="AM1122" s="625">
        <f t="shared" si="2969"/>
        <v>0</v>
      </c>
    </row>
    <row r="1123" spans="2:39" ht="15.5">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2975">AA1110*AA1113</f>
        <v>0</v>
      </c>
      <c r="AB1123" s="378">
        <f t="shared" si="2975"/>
        <v>0</v>
      </c>
      <c r="AC1123" s="378">
        <f t="shared" si="2975"/>
        <v>0</v>
      </c>
      <c r="AD1123" s="378">
        <f t="shared" si="2975"/>
        <v>0</v>
      </c>
      <c r="AE1123" s="378">
        <f t="shared" si="2975"/>
        <v>0</v>
      </c>
      <c r="AF1123" s="378">
        <f t="shared" si="2975"/>
        <v>0</v>
      </c>
      <c r="AG1123" s="378">
        <f t="shared" si="2975"/>
        <v>0</v>
      </c>
      <c r="AH1123" s="378">
        <f t="shared" si="2975"/>
        <v>0</v>
      </c>
      <c r="AI1123" s="378">
        <f t="shared" si="2975"/>
        <v>0</v>
      </c>
      <c r="AJ1123" s="378">
        <f t="shared" si="2975"/>
        <v>0</v>
      </c>
      <c r="AK1123" s="378">
        <f t="shared" si="2975"/>
        <v>0</v>
      </c>
      <c r="AL1123" s="378">
        <f t="shared" si="2975"/>
        <v>0</v>
      </c>
      <c r="AM1123" s="625">
        <f t="shared" si="2969"/>
        <v>0</v>
      </c>
    </row>
    <row r="1124" spans="2:39" ht="15.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2976">SUM(Z1114:Z1123)</f>
        <v>0</v>
      </c>
      <c r="AA1124" s="346">
        <f t="shared" si="2976"/>
        <v>0</v>
      </c>
      <c r="AB1124" s="346">
        <f t="shared" si="2976"/>
        <v>0</v>
      </c>
      <c r="AC1124" s="346">
        <f t="shared" si="2976"/>
        <v>0</v>
      </c>
      <c r="AD1124" s="346">
        <f t="shared" si="2976"/>
        <v>0</v>
      </c>
      <c r="AE1124" s="346">
        <f t="shared" si="2976"/>
        <v>0</v>
      </c>
      <c r="AF1124" s="346">
        <f>SUM(AF1114:AF1123)</f>
        <v>0</v>
      </c>
      <c r="AG1124" s="346">
        <f t="shared" ref="AG1124:AL1124" si="2977">SUM(AG1114:AG1123)</f>
        <v>0</v>
      </c>
      <c r="AH1124" s="346">
        <f t="shared" si="2977"/>
        <v>0</v>
      </c>
      <c r="AI1124" s="346">
        <f t="shared" si="2977"/>
        <v>0</v>
      </c>
      <c r="AJ1124" s="346">
        <f t="shared" si="2977"/>
        <v>0</v>
      </c>
      <c r="AK1124" s="346">
        <f t="shared" si="2977"/>
        <v>0</v>
      </c>
      <c r="AL1124" s="346">
        <f t="shared" si="2977"/>
        <v>0</v>
      </c>
      <c r="AM1124" s="407">
        <f>SUM(AM1114:AM1123)</f>
        <v>0</v>
      </c>
    </row>
    <row r="1125" spans="2:39" ht="15.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2978">Z1111*Z1113</f>
        <v>0</v>
      </c>
      <c r="AA1125" s="347">
        <f>AA1111*AA1113</f>
        <v>0</v>
      </c>
      <c r="AB1125" s="347">
        <f t="shared" si="2978"/>
        <v>0</v>
      </c>
      <c r="AC1125" s="347">
        <f t="shared" si="2978"/>
        <v>0</v>
      </c>
      <c r="AD1125" s="347">
        <f t="shared" si="2978"/>
        <v>0</v>
      </c>
      <c r="AE1125" s="347">
        <f t="shared" si="2978"/>
        <v>0</v>
      </c>
      <c r="AF1125" s="347">
        <f t="shared" ref="AF1125:AL1125" si="2979">AF1111*AF1113</f>
        <v>0</v>
      </c>
      <c r="AG1125" s="347">
        <f t="shared" si="2979"/>
        <v>0</v>
      </c>
      <c r="AH1125" s="347">
        <f t="shared" si="2979"/>
        <v>0</v>
      </c>
      <c r="AI1125" s="347">
        <f t="shared" si="2979"/>
        <v>0</v>
      </c>
      <c r="AJ1125" s="347">
        <f t="shared" si="2979"/>
        <v>0</v>
      </c>
      <c r="AK1125" s="347">
        <f t="shared" si="2979"/>
        <v>0</v>
      </c>
      <c r="AL1125" s="347">
        <f t="shared" si="2979"/>
        <v>0</v>
      </c>
      <c r="AM1125" s="407">
        <f>SUM(Y1125:AL1125)</f>
        <v>0</v>
      </c>
    </row>
    <row r="1126" spans="2:39" ht="15.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ht="15.5">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583</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86"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53"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topLeftCell="A44" zoomScale="60" zoomScaleNormal="60" workbookViewId="0">
      <selection activeCell="C51" sqref="A1:S51"/>
    </sheetView>
  </sheetViews>
  <sheetFormatPr defaultColWidth="9.08984375" defaultRowHeight="14.5"/>
  <cols>
    <col min="1" max="1" width="4.54296875" style="12" customWidth="1"/>
    <col min="2" max="2" width="19.54296875" style="11" customWidth="1"/>
    <col min="3" max="3" width="30.90625" style="12" customWidth="1"/>
    <col min="4" max="4" width="5" style="12" customWidth="1"/>
    <col min="5" max="5" width="14.36328125" style="12" customWidth="1"/>
    <col min="6" max="6" width="15.08984375" style="12" customWidth="1"/>
    <col min="7" max="7" width="11.453125" style="12" customWidth="1"/>
    <col min="8" max="8" width="13" style="18" customWidth="1"/>
    <col min="9" max="10" width="14" style="12" customWidth="1"/>
    <col min="11" max="11" width="18" style="12" customWidth="1"/>
    <col min="12" max="12" width="19.08984375" style="12" customWidth="1"/>
    <col min="13" max="13" width="16.90625" style="12" customWidth="1"/>
    <col min="14" max="14" width="16" style="12" customWidth="1"/>
    <col min="15" max="15" width="14.54296875" style="12" customWidth="1"/>
    <col min="16" max="16" width="14.6328125" style="12" customWidth="1"/>
    <col min="17" max="17" width="14" style="12" customWidth="1"/>
    <col min="18" max="18" width="15.6328125" style="12" customWidth="1"/>
    <col min="19" max="19" width="14.08984375" style="12" customWidth="1"/>
    <col min="20" max="22" width="15" style="12" hidden="1" customWidth="1"/>
    <col min="23" max="23" width="13.453125" style="12" customWidth="1"/>
    <col min="24" max="24" width="4.08984375" style="12" customWidth="1"/>
    <col min="25" max="29" width="9.08984375" style="12"/>
    <col min="30" max="38" width="0" style="12" hidden="1" customWidth="1"/>
    <col min="39" max="16384" width="9.08984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6" t="s">
        <v>550</v>
      </c>
      <c r="D6" s="177"/>
      <c r="E6" s="177"/>
      <c r="F6" s="17"/>
      <c r="G6" s="177"/>
      <c r="H6" s="178"/>
      <c r="I6" s="179"/>
      <c r="J6" s="179"/>
      <c r="K6" s="179"/>
      <c r="L6" s="179"/>
      <c r="M6" s="179"/>
      <c r="N6" s="177"/>
      <c r="O6" s="177"/>
      <c r="P6" s="177"/>
      <c r="Q6" s="177"/>
      <c r="R6" s="177"/>
      <c r="S6" s="177"/>
      <c r="T6" s="177"/>
      <c r="U6" s="177"/>
      <c r="V6" s="177"/>
      <c r="W6" s="17"/>
    </row>
    <row r="7" spans="1:28" s="9" customFormat="1" ht="25.2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884" t="s">
        <v>660</v>
      </c>
      <c r="D8" s="884"/>
      <c r="E8" s="884"/>
      <c r="F8" s="884"/>
      <c r="G8" s="884"/>
      <c r="H8" s="884"/>
      <c r="I8" s="884"/>
      <c r="J8" s="884"/>
      <c r="K8" s="884"/>
      <c r="L8" s="884"/>
      <c r="M8" s="884"/>
      <c r="N8" s="884"/>
      <c r="O8" s="884"/>
      <c r="P8" s="884"/>
      <c r="Q8" s="884"/>
      <c r="R8" s="884"/>
      <c r="S8" s="884"/>
      <c r="T8" s="105"/>
      <c r="U8" s="105"/>
      <c r="V8" s="105"/>
      <c r="W8" s="105"/>
    </row>
    <row r="9" spans="1:28" s="9" customFormat="1" ht="47" customHeight="1">
      <c r="B9" s="55"/>
      <c r="C9" s="841" t="s">
        <v>671</v>
      </c>
      <c r="D9" s="841"/>
      <c r="E9" s="841"/>
      <c r="F9" s="841"/>
      <c r="G9" s="841"/>
      <c r="H9" s="841"/>
      <c r="I9" s="841"/>
      <c r="J9" s="841"/>
      <c r="K9" s="841"/>
      <c r="L9" s="841"/>
      <c r="M9" s="841"/>
      <c r="N9" s="841"/>
      <c r="O9" s="841"/>
      <c r="P9" s="841"/>
      <c r="Q9" s="841"/>
      <c r="R9" s="841"/>
      <c r="S9" s="841"/>
      <c r="T9" s="105"/>
      <c r="U9" s="105"/>
      <c r="V9" s="105"/>
      <c r="W9" s="105"/>
    </row>
    <row r="10" spans="1:28" s="9" customFormat="1" ht="38" customHeight="1">
      <c r="B10" s="88"/>
      <c r="C10" s="857" t="s">
        <v>672</v>
      </c>
      <c r="D10" s="841"/>
      <c r="E10" s="841"/>
      <c r="F10" s="841"/>
      <c r="G10" s="841"/>
      <c r="H10" s="841"/>
      <c r="I10" s="841"/>
      <c r="J10" s="841"/>
      <c r="K10" s="841"/>
      <c r="L10" s="841"/>
      <c r="M10" s="841"/>
      <c r="N10" s="841"/>
      <c r="O10" s="841"/>
      <c r="P10" s="841"/>
      <c r="Q10" s="841"/>
      <c r="R10" s="841"/>
      <c r="S10" s="841"/>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83" t="s">
        <v>235</v>
      </c>
      <c r="C12" s="883"/>
      <c r="D12" s="181"/>
      <c r="E12" s="182" t="s">
        <v>236</v>
      </c>
      <c r="F12" s="51"/>
      <c r="G12" s="51"/>
      <c r="H12" s="44"/>
      <c r="I12" s="51"/>
      <c r="K12" s="588"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GS&gt;50 kW - Thermal Demand Meter</v>
      </c>
      <c r="L14" s="204" t="str">
        <f>'1.  LRAMVA Summary'!G52</f>
        <v>GS&gt;50 kW - Interval Meter</v>
      </c>
      <c r="M14" s="204" t="str">
        <f>'1.  LRAMVA Summary'!H52</f>
        <v>Street Lighting</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15">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15">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15">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15">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15">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15">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15">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32">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81">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81">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81">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7"/>
      <c r="C57" s="27"/>
      <c r="D57" s="206"/>
      <c r="E57" s="216" t="s">
        <v>462</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426</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66"/>
      <c r="E72" s="216" t="s">
        <v>463</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427</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 thickBot="1">
      <c r="B87" s="66"/>
      <c r="E87" s="216" t="s">
        <v>464</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 thickBot="1">
      <c r="B102" s="66"/>
      <c r="E102" s="216" t="s">
        <v>465</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 thickBot="1">
      <c r="B117" s="66"/>
      <c r="E117" s="216" t="s">
        <v>466</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 t="shared" ref="H121:H122" si="62">$C$43/12</f>
        <v>1.25E-3</v>
      </c>
      <c r="I121" s="230">
        <f>(SUM('1.  LRAMVA Summary'!D$54:D$74)+SUM('1.  LRAMVA Summary'!D$75:D$76)*(MONTH($E121)-1)/12)*$H121</f>
        <v>7.0073727175149054</v>
      </c>
      <c r="J121" s="230">
        <f>(SUM('1.  LRAMVA Summary'!E$54:E$74)+SUM('1.  LRAMVA Summary'!E$75:E$76)*(MONTH($E121)-1)/12)*$H121</f>
        <v>14.832250910029769</v>
      </c>
      <c r="K121" s="230">
        <f>(SUM('1.  LRAMVA Summary'!F$54:F$74)+SUM('1.  LRAMVA Summary'!F$75:F$76)*(MONTH($E121)-1)/12)*$H121</f>
        <v>18.366625314511705</v>
      </c>
      <c r="L121" s="230">
        <f>(SUM('1.  LRAMVA Summary'!G$54:G$74)+SUM('1.  LRAMVA Summary'!G$75:G$76)*(MONTH($E121)-1)/12)*$H121</f>
        <v>0.77999232529740825</v>
      </c>
      <c r="M121" s="230">
        <f>(SUM('1.  LRAMVA Summary'!H$54:H$74)+SUM('1.  LRAMVA Summary'!H$75:H$76)*(MONTH($E121)-1)/12)*$H121</f>
        <v>4.1065866400000006</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45.092827907353787</v>
      </c>
    </row>
    <row r="122" spans="2:23" s="9" customFormat="1">
      <c r="B122" s="66"/>
      <c r="E122" s="214">
        <v>43160</v>
      </c>
      <c r="F122" s="214" t="s">
        <v>185</v>
      </c>
      <c r="G122" s="215" t="s">
        <v>65</v>
      </c>
      <c r="H122" s="240">
        <f t="shared" si="62"/>
        <v>1.25E-3</v>
      </c>
      <c r="I122" s="230">
        <f>(SUM('1.  LRAMVA Summary'!D$54:D$74)+SUM('1.  LRAMVA Summary'!D$75:D$76)*(MONTH($E122)-1)/12)*$H122</f>
        <v>14.014745435029811</v>
      </c>
      <c r="J122" s="230">
        <f>(SUM('1.  LRAMVA Summary'!E$54:E$74)+SUM('1.  LRAMVA Summary'!E$75:E$76)*(MONTH($E122)-1)/12)*$H122</f>
        <v>29.664501820059538</v>
      </c>
      <c r="K122" s="230">
        <f>(SUM('1.  LRAMVA Summary'!F$54:F$74)+SUM('1.  LRAMVA Summary'!F$75:F$76)*(MONTH($E122)-1)/12)*$H122</f>
        <v>36.733250629023409</v>
      </c>
      <c r="L122" s="230">
        <f>(SUM('1.  LRAMVA Summary'!G$54:G$74)+SUM('1.  LRAMVA Summary'!G$75:G$76)*(MONTH($E122)-1)/12)*$H122</f>
        <v>1.5599846505948165</v>
      </c>
      <c r="M122" s="230">
        <f>(SUM('1.  LRAMVA Summary'!H$54:H$74)+SUM('1.  LRAMVA Summary'!H$75:H$76)*(MONTH($E122)-1)/12)*$H122</f>
        <v>8.2131732800000012</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90.185655814707573</v>
      </c>
    </row>
    <row r="123" spans="2:23" s="8" customFormat="1">
      <c r="B123" s="239"/>
      <c r="E123" s="214">
        <v>43191</v>
      </c>
      <c r="F123" s="214" t="s">
        <v>185</v>
      </c>
      <c r="G123" s="215" t="s">
        <v>66</v>
      </c>
      <c r="H123" s="240">
        <f>$C$44/12</f>
        <v>1.575E-3</v>
      </c>
      <c r="I123" s="230">
        <f>(SUM('1.  LRAMVA Summary'!D$54:D$74)+SUM('1.  LRAMVA Summary'!D$75:D$76)*(MONTH($E123)-1)/12)*$H123</f>
        <v>26.487868872206345</v>
      </c>
      <c r="J123" s="230">
        <f>(SUM('1.  LRAMVA Summary'!E$54:E$74)+SUM('1.  LRAMVA Summary'!E$75:E$76)*(MONTH($E123)-1)/12)*$H123</f>
        <v>56.065908439912519</v>
      </c>
      <c r="K123" s="230">
        <f>(SUM('1.  LRAMVA Summary'!F$54:F$74)+SUM('1.  LRAMVA Summary'!F$75:F$76)*(MONTH($E123)-1)/12)*$H123</f>
        <v>69.425843688854229</v>
      </c>
      <c r="L123" s="230">
        <f>(SUM('1.  LRAMVA Summary'!G$54:G$74)+SUM('1.  LRAMVA Summary'!G$75:G$76)*(MONTH($E123)-1)/12)*$H123</f>
        <v>2.9483709896242027</v>
      </c>
      <c r="M123" s="230">
        <f>(SUM('1.  LRAMVA Summary'!H$54:H$74)+SUM('1.  LRAMVA Summary'!H$75:H$76)*(MONTH($E123)-1)/12)*$H123</f>
        <v>15.522897499200003</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170.45088948979733</v>
      </c>
    </row>
    <row r="124" spans="2:23" s="9" customFormat="1">
      <c r="B124" s="66"/>
      <c r="E124" s="214">
        <v>43221</v>
      </c>
      <c r="F124" s="214" t="s">
        <v>185</v>
      </c>
      <c r="G124" s="215" t="s">
        <v>66</v>
      </c>
      <c r="H124" s="240">
        <f t="shared" ref="H124:H125" si="64">$C$44/12</f>
        <v>1.575E-3</v>
      </c>
      <c r="I124" s="230">
        <f>(SUM('1.  LRAMVA Summary'!D$54:D$74)+SUM('1.  LRAMVA Summary'!D$75:D$76)*(MONTH($E124)-1)/12)*$H124</f>
        <v>35.317158496275127</v>
      </c>
      <c r="J124" s="230">
        <f>(SUM('1.  LRAMVA Summary'!E$54:E$74)+SUM('1.  LRAMVA Summary'!E$75:E$76)*(MONTH($E124)-1)/12)*$H124</f>
        <v>74.754544586550026</v>
      </c>
      <c r="K124" s="230">
        <f>(SUM('1.  LRAMVA Summary'!F$54:F$74)+SUM('1.  LRAMVA Summary'!F$75:F$76)*(MONTH($E124)-1)/12)*$H124</f>
        <v>92.567791585138977</v>
      </c>
      <c r="L124" s="230">
        <f>(SUM('1.  LRAMVA Summary'!G$54:G$74)+SUM('1.  LRAMVA Summary'!G$75:G$76)*(MONTH($E124)-1)/12)*$H124</f>
        <v>3.9311613194989374</v>
      </c>
      <c r="M124" s="230">
        <f>(SUM('1.  LRAMVA Summary'!H$54:H$74)+SUM('1.  LRAMVA Summary'!H$75:H$76)*(MONTH($E124)-1)/12)*$H124</f>
        <v>20.697196665600003</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227.26785265306307</v>
      </c>
    </row>
    <row r="125" spans="2:23" s="238" customFormat="1">
      <c r="B125" s="237"/>
      <c r="E125" s="214">
        <v>43252</v>
      </c>
      <c r="F125" s="214" t="s">
        <v>185</v>
      </c>
      <c r="G125" s="215" t="s">
        <v>66</v>
      </c>
      <c r="H125" s="240">
        <f t="shared" si="64"/>
        <v>1.575E-3</v>
      </c>
      <c r="I125" s="230">
        <f>(SUM('1.  LRAMVA Summary'!D$54:D$74)+SUM('1.  LRAMVA Summary'!D$75:D$76)*(MONTH($E125)-1)/12)*$H125</f>
        <v>44.146448120343912</v>
      </c>
      <c r="J125" s="230">
        <f>(SUM('1.  LRAMVA Summary'!E$54:E$74)+SUM('1.  LRAMVA Summary'!E$75:E$76)*(MONTH($E125)-1)/12)*$H125</f>
        <v>93.443180733187532</v>
      </c>
      <c r="K125" s="230">
        <f>(SUM('1.  LRAMVA Summary'!F$54:F$74)+SUM('1.  LRAMVA Summary'!F$75:F$76)*(MONTH($E125)-1)/12)*$H125</f>
        <v>115.70973948142374</v>
      </c>
      <c r="L125" s="230">
        <f>(SUM('1.  LRAMVA Summary'!G$54:G$74)+SUM('1.  LRAMVA Summary'!G$75:G$76)*(MONTH($E125)-1)/12)*$H125</f>
        <v>4.9139516493736721</v>
      </c>
      <c r="M125" s="230">
        <f>(SUM('1.  LRAMVA Summary'!H$54:H$74)+SUM('1.  LRAMVA Summary'!H$75:H$76)*(MONTH($E125)-1)/12)*$H125</f>
        <v>25.871495832000004</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284.0848158163289</v>
      </c>
    </row>
    <row r="126" spans="2:23" s="9" customFormat="1">
      <c r="B126" s="66"/>
      <c r="E126" s="214">
        <v>43282</v>
      </c>
      <c r="F126" s="214" t="s">
        <v>185</v>
      </c>
      <c r="G126" s="215" t="s">
        <v>68</v>
      </c>
      <c r="H126" s="240">
        <f>$C$45/12</f>
        <v>1.575E-3</v>
      </c>
      <c r="I126" s="230">
        <f>(SUM('1.  LRAMVA Summary'!D$54:D$74)+SUM('1.  LRAMVA Summary'!D$75:D$76)*(MONTH($E126)-1)/12)*$H126</f>
        <v>52.97573774441269</v>
      </c>
      <c r="J126" s="230">
        <f>(SUM('1.  LRAMVA Summary'!E$54:E$74)+SUM('1.  LRAMVA Summary'!E$75:E$76)*(MONTH($E126)-1)/12)*$H126</f>
        <v>112.13181687982504</v>
      </c>
      <c r="K126" s="230">
        <f>(SUM('1.  LRAMVA Summary'!F$54:F$74)+SUM('1.  LRAMVA Summary'!F$75:F$76)*(MONTH($E126)-1)/12)*$H126</f>
        <v>138.85168737770846</v>
      </c>
      <c r="L126" s="230">
        <f>(SUM('1.  LRAMVA Summary'!G$54:G$74)+SUM('1.  LRAMVA Summary'!G$75:G$76)*(MONTH($E126)-1)/12)*$H126</f>
        <v>5.8967419792484055</v>
      </c>
      <c r="M126" s="230">
        <f>(SUM('1.  LRAMVA Summary'!H$54:H$74)+SUM('1.  LRAMVA Summary'!H$75:H$76)*(MONTH($E126)-1)/12)*$H126</f>
        <v>31.045794998400005</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340.90177897959467</v>
      </c>
    </row>
    <row r="127" spans="2:23" s="9" customFormat="1">
      <c r="B127" s="66"/>
      <c r="E127" s="214">
        <v>43313</v>
      </c>
      <c r="F127" s="214" t="s">
        <v>185</v>
      </c>
      <c r="G127" s="215" t="s">
        <v>68</v>
      </c>
      <c r="H127" s="240">
        <f t="shared" ref="H127:H128" si="65">$C$45/12</f>
        <v>1.575E-3</v>
      </c>
      <c r="I127" s="230">
        <f>(SUM('1.  LRAMVA Summary'!D$54:D$74)+SUM('1.  LRAMVA Summary'!D$75:D$76)*(MONTH($E127)-1)/12)*$H127</f>
        <v>61.805027368481475</v>
      </c>
      <c r="J127" s="230">
        <f>(SUM('1.  LRAMVA Summary'!E$54:E$74)+SUM('1.  LRAMVA Summary'!E$75:E$76)*(MONTH($E127)-1)/12)*$H127</f>
        <v>130.82045302646256</v>
      </c>
      <c r="K127" s="230">
        <f>(SUM('1.  LRAMVA Summary'!F$54:F$74)+SUM('1.  LRAMVA Summary'!F$75:F$76)*(MONTH($E127)-1)/12)*$H127</f>
        <v>161.99363527399322</v>
      </c>
      <c r="L127" s="230">
        <f>(SUM('1.  LRAMVA Summary'!G$54:G$74)+SUM('1.  LRAMVA Summary'!G$75:G$76)*(MONTH($E127)-1)/12)*$H127</f>
        <v>6.8795323091231397</v>
      </c>
      <c r="M127" s="230">
        <f>(SUM('1.  LRAMVA Summary'!H$54:H$74)+SUM('1.  LRAMVA Summary'!H$75:H$76)*(MONTH($E127)-1)/12)*$H127</f>
        <v>36.220094164800003</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397.71874214286038</v>
      </c>
    </row>
    <row r="128" spans="2:23" s="9" customFormat="1">
      <c r="B128" s="66"/>
      <c r="E128" s="214">
        <v>43344</v>
      </c>
      <c r="F128" s="214" t="s">
        <v>185</v>
      </c>
      <c r="G128" s="215" t="s">
        <v>68</v>
      </c>
      <c r="H128" s="240">
        <f t="shared" si="65"/>
        <v>1.575E-3</v>
      </c>
      <c r="I128" s="230">
        <f>(SUM('1.  LRAMVA Summary'!D$54:D$74)+SUM('1.  LRAMVA Summary'!D$75:D$76)*(MONTH($E128)-1)/12)*$H128</f>
        <v>70.634316992550254</v>
      </c>
      <c r="J128" s="230">
        <f>(SUM('1.  LRAMVA Summary'!E$54:E$74)+SUM('1.  LRAMVA Summary'!E$75:E$76)*(MONTH($E128)-1)/12)*$H128</f>
        <v>149.50908917310005</v>
      </c>
      <c r="K128" s="230">
        <f>(SUM('1.  LRAMVA Summary'!F$54:F$74)+SUM('1.  LRAMVA Summary'!F$75:F$76)*(MONTH($E128)-1)/12)*$H128</f>
        <v>185.13558317027795</v>
      </c>
      <c r="L128" s="230">
        <f>(SUM('1.  LRAMVA Summary'!G$54:G$74)+SUM('1.  LRAMVA Summary'!G$75:G$76)*(MONTH($E128)-1)/12)*$H128</f>
        <v>7.8623226389978749</v>
      </c>
      <c r="M128" s="230">
        <f>(SUM('1.  LRAMVA Summary'!H$54:H$74)+SUM('1.  LRAMVA Summary'!H$75:H$76)*(MONTH($E128)-1)/12)*$H128</f>
        <v>41.394393331200007</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454.53570530612615</v>
      </c>
    </row>
    <row r="129" spans="2:23" s="9" customFormat="1">
      <c r="B129" s="66"/>
      <c r="E129" s="214">
        <v>43374</v>
      </c>
      <c r="F129" s="214" t="s">
        <v>185</v>
      </c>
      <c r="G129" s="215" t="s">
        <v>69</v>
      </c>
      <c r="H129" s="240">
        <f>$C$46/12</f>
        <v>1.8083333333333335E-3</v>
      </c>
      <c r="I129" s="230">
        <f>(SUM('1.  LRAMVA Summary'!D$54:D$74)+SUM('1.  LRAMVA Summary'!D$75:D$76)*(MONTH($E129)-1)/12)*$H129</f>
        <v>91.235992782044079</v>
      </c>
      <c r="J129" s="230">
        <f>(SUM('1.  LRAMVA Summary'!E$54:E$74)+SUM('1.  LRAMVA Summary'!E$75:E$76)*(MONTH($E129)-1)/12)*$H129</f>
        <v>193.11590684858757</v>
      </c>
      <c r="K129" s="230">
        <f>(SUM('1.  LRAMVA Summary'!F$54:F$74)+SUM('1.  LRAMVA Summary'!F$75:F$76)*(MONTH($E129)-1)/12)*$H129</f>
        <v>239.13346159494236</v>
      </c>
      <c r="L129" s="230">
        <f>(SUM('1.  LRAMVA Summary'!G$54:G$74)+SUM('1.  LRAMVA Summary'!G$75:G$76)*(MONTH($E129)-1)/12)*$H129</f>
        <v>10.155500075372254</v>
      </c>
      <c r="M129" s="230">
        <f>(SUM('1.  LRAMVA Summary'!H$54:H$74)+SUM('1.  LRAMVA Summary'!H$75:H$76)*(MONTH($E129)-1)/12)*$H129</f>
        <v>53.467758052800008</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587.10861935374635</v>
      </c>
    </row>
    <row r="130" spans="2:23" s="9" customFormat="1">
      <c r="B130" s="66"/>
      <c r="E130" s="214">
        <v>43405</v>
      </c>
      <c r="F130" s="214" t="s">
        <v>185</v>
      </c>
      <c r="G130" s="215" t="s">
        <v>69</v>
      </c>
      <c r="H130" s="240">
        <f t="shared" ref="H130:H131" si="66">$C$46/12</f>
        <v>1.8083333333333335E-3</v>
      </c>
      <c r="I130" s="230">
        <f>(SUM('1.  LRAMVA Summary'!D$54:D$74)+SUM('1.  LRAMVA Summary'!D$75:D$76)*(MONTH($E130)-1)/12)*$H130</f>
        <v>101.37332531338231</v>
      </c>
      <c r="J130" s="230">
        <f>(SUM('1.  LRAMVA Summary'!E$54:E$74)+SUM('1.  LRAMVA Summary'!E$75:E$76)*(MONTH($E130)-1)/12)*$H130</f>
        <v>214.57322983176397</v>
      </c>
      <c r="K130" s="230">
        <f>(SUM('1.  LRAMVA Summary'!F$54:F$74)+SUM('1.  LRAMVA Summary'!F$75:F$76)*(MONTH($E130)-1)/12)*$H130</f>
        <v>265.7038462166027</v>
      </c>
      <c r="L130" s="230">
        <f>(SUM('1.  LRAMVA Summary'!G$54:G$74)+SUM('1.  LRAMVA Summary'!G$75:G$76)*(MONTH($E130)-1)/12)*$H130</f>
        <v>11.28388897263584</v>
      </c>
      <c r="M130" s="230">
        <f>(SUM('1.  LRAMVA Summary'!H$54:H$74)+SUM('1.  LRAMVA Summary'!H$75:H$76)*(MONTH($E130)-1)/12)*$H130</f>
        <v>59.408620058666678</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652.3429103930514</v>
      </c>
    </row>
    <row r="131" spans="2:23" s="9" customFormat="1">
      <c r="B131" s="66"/>
      <c r="E131" s="214">
        <v>43435</v>
      </c>
      <c r="F131" s="214" t="s">
        <v>185</v>
      </c>
      <c r="G131" s="215" t="s">
        <v>69</v>
      </c>
      <c r="H131" s="240">
        <f t="shared" si="66"/>
        <v>1.8083333333333335E-3</v>
      </c>
      <c r="I131" s="230">
        <f>(SUM('1.  LRAMVA Summary'!D$54:D$74)+SUM('1.  LRAMVA Summary'!D$75:D$76)*(MONTH($E131)-1)/12)*$H131</f>
        <v>111.51065784472054</v>
      </c>
      <c r="J131" s="230">
        <f>(SUM('1.  LRAMVA Summary'!E$54:E$74)+SUM('1.  LRAMVA Summary'!E$75:E$76)*(MONTH($E131)-1)/12)*$H131</f>
        <v>236.03055281494039</v>
      </c>
      <c r="K131" s="230">
        <f>(SUM('1.  LRAMVA Summary'!F$54:F$74)+SUM('1.  LRAMVA Summary'!F$75:F$76)*(MONTH($E131)-1)/12)*$H131</f>
        <v>292.27423083826295</v>
      </c>
      <c r="L131" s="230">
        <f>(SUM('1.  LRAMVA Summary'!G$54:G$74)+SUM('1.  LRAMVA Summary'!G$75:G$76)*(MONTH($E131)-1)/12)*$H131</f>
        <v>12.412277869899423</v>
      </c>
      <c r="M131" s="230">
        <f>(SUM('1.  LRAMVA Summary'!H$54:H$74)+SUM('1.  LRAMVA Summary'!H$75:H$76)*(MONTH($E131)-1)/12)*$H131</f>
        <v>65.349482064533348</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717.57720143235667</v>
      </c>
    </row>
    <row r="132" spans="2:23" s="9" customFormat="1" ht="15" thickBot="1">
      <c r="B132" s="66"/>
      <c r="E132" s="216" t="s">
        <v>467</v>
      </c>
      <c r="F132" s="216"/>
      <c r="G132" s="217"/>
      <c r="H132" s="218"/>
      <c r="I132" s="219">
        <f>SUM(I119:I131)</f>
        <v>616.50865168696146</v>
      </c>
      <c r="J132" s="219">
        <f>SUM(J119:J131)</f>
        <v>1304.941435064419</v>
      </c>
      <c r="K132" s="219">
        <f t="shared" ref="K132:O132" si="67">SUM(K119:K131)</f>
        <v>1615.8956951707396</v>
      </c>
      <c r="L132" s="219">
        <f t="shared" si="67"/>
        <v>68.623724779665977</v>
      </c>
      <c r="M132" s="219">
        <f t="shared" si="67"/>
        <v>361.29749258720005</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3967.266999288986</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616.50865168696146</v>
      </c>
      <c r="J134" s="228">
        <f t="shared" ref="J134" si="69">J132+J133</f>
        <v>1304.941435064419</v>
      </c>
      <c r="K134" s="228">
        <f t="shared" ref="K134" si="70">K132+K133</f>
        <v>1615.8956951707396</v>
      </c>
      <c r="L134" s="228">
        <f t="shared" ref="L134" si="71">L132+L133</f>
        <v>68.623724779665977</v>
      </c>
      <c r="M134" s="228">
        <f t="shared" ref="M134" si="72">M132+M133</f>
        <v>361.29749258720005</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3967.266999288986</v>
      </c>
    </row>
    <row r="135" spans="2:23" s="9" customFormat="1">
      <c r="B135" s="66"/>
      <c r="E135" s="214">
        <v>43466</v>
      </c>
      <c r="F135" s="214" t="s">
        <v>186</v>
      </c>
      <c r="G135" s="215" t="s">
        <v>65</v>
      </c>
      <c r="H135" s="240">
        <f>$C$47/12</f>
        <v>2.0416666666666669E-3</v>
      </c>
      <c r="I135" s="230">
        <f>(SUM('1.  LRAMVA Summary'!D$54:D$77)+SUM('1.  LRAMVA Summary'!D$78:D$79)*(MONTH($E135)-1)/12)*$H135</f>
        <v>137.34450526329218</v>
      </c>
      <c r="J135" s="230">
        <f>(SUM('1.  LRAMVA Summary'!E$54:E$77)+SUM('1.  LRAMVA Summary'!E$78:E$79)*(MONTH($E135)-1)/12)*$H135</f>
        <v>290.71211783658345</v>
      </c>
      <c r="K135" s="230">
        <f>(SUM('1.  LRAMVA Summary'!F$54:F$77)+SUM('1.  LRAMVA Summary'!F$78:F$79)*(MONTH($E135)-1)/12)*$H135</f>
        <v>359.98585616442944</v>
      </c>
      <c r="L135" s="230">
        <f>(SUM('1.  LRAMVA Summary'!G$54:G$77)+SUM('1.  LRAMVA Summary'!G$78:G$79)*(MONTH($E135)-1)/12)*$H135</f>
        <v>15.287849575829203</v>
      </c>
      <c r="M135" s="230">
        <f>(SUM('1.  LRAMVA Summary'!H$54:H$77)+SUM('1.  LRAMVA Summary'!H$78:H$79)*(MONTH($E135)-1)/12)*$H135</f>
        <v>80.48909814400001</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883.81942698413422</v>
      </c>
    </row>
    <row r="136" spans="2:23" s="9" customFormat="1">
      <c r="B136" s="66"/>
      <c r="E136" s="214">
        <v>43497</v>
      </c>
      <c r="F136" s="214" t="s">
        <v>186</v>
      </c>
      <c r="G136" s="215" t="s">
        <v>65</v>
      </c>
      <c r="H136" s="240">
        <f t="shared" ref="H136:H137" si="75">$C$47/12</f>
        <v>2.0416666666666669E-3</v>
      </c>
      <c r="I136" s="230">
        <f>(SUM('1.  LRAMVA Summary'!D$54:D$77)+SUM('1.  LRAMVA Summary'!D$78:D$79)*(MONTH($E136)-1)/12)*$H136</f>
        <v>137.34450526329218</v>
      </c>
      <c r="J136" s="230">
        <f>(SUM('1.  LRAMVA Summary'!E$54:E$77)+SUM('1.  LRAMVA Summary'!E$78:E$79)*(MONTH($E136)-1)/12)*$H136</f>
        <v>290.71211783658345</v>
      </c>
      <c r="K136" s="230">
        <f>(SUM('1.  LRAMVA Summary'!F$54:F$77)+SUM('1.  LRAMVA Summary'!F$78:F$79)*(MONTH($E136)-1)/12)*$H136</f>
        <v>359.98585616442944</v>
      </c>
      <c r="L136" s="230">
        <f>(SUM('1.  LRAMVA Summary'!G$54:G$77)+SUM('1.  LRAMVA Summary'!G$78:G$79)*(MONTH($E136)-1)/12)*$H136</f>
        <v>15.287849575829203</v>
      </c>
      <c r="M136" s="230">
        <f>(SUM('1.  LRAMVA Summary'!H$54:H$77)+SUM('1.  LRAMVA Summary'!H$78:H$79)*(MONTH($E136)-1)/12)*$H136</f>
        <v>80.48909814400001</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883.81942698413422</v>
      </c>
    </row>
    <row r="137" spans="2:23" s="9" customFormat="1">
      <c r="B137" s="66"/>
      <c r="E137" s="214">
        <v>43525</v>
      </c>
      <c r="F137" s="214" t="s">
        <v>186</v>
      </c>
      <c r="G137" s="215" t="s">
        <v>65</v>
      </c>
      <c r="H137" s="240">
        <f t="shared" si="75"/>
        <v>2.0416666666666669E-3</v>
      </c>
      <c r="I137" s="230">
        <f>(SUM('1.  LRAMVA Summary'!D$54:D$77)+SUM('1.  LRAMVA Summary'!D$78:D$79)*(MONTH($E137)-1)/12)*$H137</f>
        <v>137.34450526329218</v>
      </c>
      <c r="J137" s="230">
        <f>(SUM('1.  LRAMVA Summary'!E$54:E$77)+SUM('1.  LRAMVA Summary'!E$78:E$79)*(MONTH($E137)-1)/12)*$H137</f>
        <v>290.71211783658345</v>
      </c>
      <c r="K137" s="230">
        <f>(SUM('1.  LRAMVA Summary'!F$54:F$77)+SUM('1.  LRAMVA Summary'!F$78:F$79)*(MONTH($E137)-1)/12)*$H137</f>
        <v>359.98585616442944</v>
      </c>
      <c r="L137" s="230">
        <f>(SUM('1.  LRAMVA Summary'!G$54:G$77)+SUM('1.  LRAMVA Summary'!G$78:G$79)*(MONTH($E137)-1)/12)*$H137</f>
        <v>15.287849575829203</v>
      </c>
      <c r="M137" s="230">
        <f>(SUM('1.  LRAMVA Summary'!H$54:H$77)+SUM('1.  LRAMVA Summary'!H$78:H$79)*(MONTH($E137)-1)/12)*$H137</f>
        <v>80.48909814400001</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883.81942698413422</v>
      </c>
    </row>
    <row r="138" spans="2:23" s="8" customFormat="1">
      <c r="B138" s="239"/>
      <c r="E138" s="214">
        <v>43556</v>
      </c>
      <c r="F138" s="214" t="s">
        <v>186</v>
      </c>
      <c r="G138" s="215" t="s">
        <v>66</v>
      </c>
      <c r="H138" s="240">
        <f>$C$48/12</f>
        <v>1.8166666666666667E-3</v>
      </c>
      <c r="I138" s="230">
        <f>(SUM('1.  LRAMVA Summary'!D$54:D$77)+SUM('1.  LRAMVA Summary'!D$78:D$79)*(MONTH($E138)-1)/12)*$H138</f>
        <v>122.20858019345997</v>
      </c>
      <c r="J138" s="230">
        <f>(SUM('1.  LRAMVA Summary'!E$54:E$77)+SUM('1.  LRAMVA Summary'!E$78:E$79)*(MONTH($E138)-1)/12)*$H138</f>
        <v>258.67445587091913</v>
      </c>
      <c r="K138" s="230">
        <f>(SUM('1.  LRAMVA Summary'!F$54:F$77)+SUM('1.  LRAMVA Summary'!F$78:F$79)*(MONTH($E138)-1)/12)*$H138</f>
        <v>320.3139454850841</v>
      </c>
      <c r="L138" s="230">
        <f>(SUM('1.  LRAMVA Summary'!G$54:G$77)+SUM('1.  LRAMVA Summary'!G$78:G$79)*(MONTH($E138)-1)/12)*$H138</f>
        <v>13.6030661531868</v>
      </c>
      <c r="M138" s="230">
        <f>(SUM('1.  LRAMVA Summary'!H$54:H$77)+SUM('1.  LRAMVA Summary'!H$78:H$79)*(MONTH($E138)-1)/12)*$H138</f>
        <v>71.618871001600013</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786.41891870425002</v>
      </c>
    </row>
    <row r="139" spans="2:23" s="9" customFormat="1">
      <c r="B139" s="66"/>
      <c r="E139" s="214">
        <v>43586</v>
      </c>
      <c r="F139" s="214" t="s">
        <v>186</v>
      </c>
      <c r="G139" s="215" t="s">
        <v>66</v>
      </c>
      <c r="H139" s="240">
        <f>$C$48/12</f>
        <v>1.8166666666666667E-3</v>
      </c>
      <c r="I139" s="230">
        <f>(SUM('1.  LRAMVA Summary'!D$54:D$77)+SUM('1.  LRAMVA Summary'!D$78:D$79)*(MONTH($E139)-1)/12)*$H139</f>
        <v>122.20858019345997</v>
      </c>
      <c r="J139" s="230">
        <f>(SUM('1.  LRAMVA Summary'!E$54:E$77)+SUM('1.  LRAMVA Summary'!E$78:E$79)*(MONTH($E139)-1)/12)*$H139</f>
        <v>258.67445587091913</v>
      </c>
      <c r="K139" s="230">
        <f>(SUM('1.  LRAMVA Summary'!F$54:F$77)+SUM('1.  LRAMVA Summary'!F$78:F$79)*(MONTH($E139)-1)/12)*$H139</f>
        <v>320.3139454850841</v>
      </c>
      <c r="L139" s="230">
        <f>(SUM('1.  LRAMVA Summary'!G$54:G$77)+SUM('1.  LRAMVA Summary'!G$78:G$79)*(MONTH($E139)-1)/12)*$H139</f>
        <v>13.6030661531868</v>
      </c>
      <c r="M139" s="230">
        <f>(SUM('1.  LRAMVA Summary'!H$54:H$77)+SUM('1.  LRAMVA Summary'!H$78:H$79)*(MONTH($E139)-1)/12)*$H139</f>
        <v>71.618871001600013</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786.41891870425002</v>
      </c>
    </row>
    <row r="140" spans="2:23" s="9" customFormat="1">
      <c r="B140" s="66"/>
      <c r="E140" s="214">
        <v>43617</v>
      </c>
      <c r="F140" s="214" t="s">
        <v>186</v>
      </c>
      <c r="G140" s="215" t="s">
        <v>66</v>
      </c>
      <c r="H140" s="240">
        <f t="shared" ref="H140" si="77">$C$48/12</f>
        <v>1.8166666666666667E-3</v>
      </c>
      <c r="I140" s="230">
        <f>(SUM('1.  LRAMVA Summary'!D$54:D$77)+SUM('1.  LRAMVA Summary'!D$78:D$79)*(MONTH($E140)-1)/12)*$H140</f>
        <v>122.20858019345997</v>
      </c>
      <c r="J140" s="230">
        <f>(SUM('1.  LRAMVA Summary'!E$54:E$77)+SUM('1.  LRAMVA Summary'!E$78:E$79)*(MONTH($E140)-1)/12)*$H140</f>
        <v>258.67445587091913</v>
      </c>
      <c r="K140" s="230">
        <f>(SUM('1.  LRAMVA Summary'!F$54:F$77)+SUM('1.  LRAMVA Summary'!F$78:F$79)*(MONTH($E140)-1)/12)*$H140</f>
        <v>320.3139454850841</v>
      </c>
      <c r="L140" s="230">
        <f>(SUM('1.  LRAMVA Summary'!G$54:G$77)+SUM('1.  LRAMVA Summary'!G$78:G$79)*(MONTH($E140)-1)/12)*$H140</f>
        <v>13.6030661531868</v>
      </c>
      <c r="M140" s="230">
        <f>(SUM('1.  LRAMVA Summary'!H$54:H$77)+SUM('1.  LRAMVA Summary'!H$78:H$79)*(MONTH($E140)-1)/12)*$H140</f>
        <v>71.618871001600013</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786.41891870425002</v>
      </c>
    </row>
    <row r="141" spans="2:23" s="9" customFormat="1">
      <c r="B141" s="66"/>
      <c r="E141" s="214">
        <v>43647</v>
      </c>
      <c r="F141" s="214" t="s">
        <v>186</v>
      </c>
      <c r="G141" s="215" t="s">
        <v>68</v>
      </c>
      <c r="H141" s="240">
        <f>$C$49/12</f>
        <v>1.8166666666666667E-3</v>
      </c>
      <c r="I141" s="230">
        <f>(SUM('1.  LRAMVA Summary'!D$54:D$77)+SUM('1.  LRAMVA Summary'!D$78:D$79)*(MONTH($E141)-1)/12)*$H141</f>
        <v>122.20858019345997</v>
      </c>
      <c r="J141" s="230">
        <f>(SUM('1.  LRAMVA Summary'!E$54:E$77)+SUM('1.  LRAMVA Summary'!E$78:E$79)*(MONTH($E141)-1)/12)*$H141</f>
        <v>258.67445587091913</v>
      </c>
      <c r="K141" s="230">
        <f>(SUM('1.  LRAMVA Summary'!F$54:F$77)+SUM('1.  LRAMVA Summary'!F$78:F$79)*(MONTH($E141)-1)/12)*$H141</f>
        <v>320.3139454850841</v>
      </c>
      <c r="L141" s="230">
        <f>(SUM('1.  LRAMVA Summary'!G$54:G$77)+SUM('1.  LRAMVA Summary'!G$78:G$79)*(MONTH($E141)-1)/12)*$H141</f>
        <v>13.6030661531868</v>
      </c>
      <c r="M141" s="230">
        <f>(SUM('1.  LRAMVA Summary'!H$54:H$77)+SUM('1.  LRAMVA Summary'!H$78:H$79)*(MONTH($E141)-1)/12)*$H141</f>
        <v>71.618871001600013</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786.41891870425002</v>
      </c>
    </row>
    <row r="142" spans="2:23" s="9" customFormat="1">
      <c r="B142" s="66"/>
      <c r="E142" s="214">
        <v>43678</v>
      </c>
      <c r="F142" s="214" t="s">
        <v>186</v>
      </c>
      <c r="G142" s="215" t="s">
        <v>68</v>
      </c>
      <c r="H142" s="240">
        <f t="shared" ref="H142" si="78">$C$49/12</f>
        <v>1.8166666666666667E-3</v>
      </c>
      <c r="I142" s="230">
        <f>(SUM('1.  LRAMVA Summary'!D$54:D$77)+SUM('1.  LRAMVA Summary'!D$78:D$79)*(MONTH($E142)-1)/12)*$H142</f>
        <v>122.20858019345997</v>
      </c>
      <c r="J142" s="230">
        <f>(SUM('1.  LRAMVA Summary'!E$54:E$77)+SUM('1.  LRAMVA Summary'!E$78:E$79)*(MONTH($E142)-1)/12)*$H142</f>
        <v>258.67445587091913</v>
      </c>
      <c r="K142" s="230">
        <f>(SUM('1.  LRAMVA Summary'!F$54:F$77)+SUM('1.  LRAMVA Summary'!F$78:F$79)*(MONTH($E142)-1)/12)*$H142</f>
        <v>320.3139454850841</v>
      </c>
      <c r="L142" s="230">
        <f>(SUM('1.  LRAMVA Summary'!G$54:G$77)+SUM('1.  LRAMVA Summary'!G$78:G$79)*(MONTH($E142)-1)/12)*$H142</f>
        <v>13.6030661531868</v>
      </c>
      <c r="M142" s="230">
        <f>(SUM('1.  LRAMVA Summary'!H$54:H$77)+SUM('1.  LRAMVA Summary'!H$78:H$79)*(MONTH($E142)-1)/12)*$H142</f>
        <v>71.618871001600013</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786.41891870425002</v>
      </c>
    </row>
    <row r="143" spans="2:23" s="9" customFormat="1">
      <c r="B143" s="66"/>
      <c r="E143" s="214">
        <v>43709</v>
      </c>
      <c r="F143" s="214" t="s">
        <v>186</v>
      </c>
      <c r="G143" s="215" t="s">
        <v>68</v>
      </c>
      <c r="H143" s="240">
        <f>$C$49/12</f>
        <v>1.8166666666666667E-3</v>
      </c>
      <c r="I143" s="230">
        <f>(SUM('1.  LRAMVA Summary'!D$54:D$77)+SUM('1.  LRAMVA Summary'!D$78:D$79)*(MONTH($E143)-1)/12)*$H143</f>
        <v>122.20858019345997</v>
      </c>
      <c r="J143" s="230">
        <f>(SUM('1.  LRAMVA Summary'!E$54:E$77)+SUM('1.  LRAMVA Summary'!E$78:E$79)*(MONTH($E143)-1)/12)*$H143</f>
        <v>258.67445587091913</v>
      </c>
      <c r="K143" s="230">
        <f>(SUM('1.  LRAMVA Summary'!F$54:F$77)+SUM('1.  LRAMVA Summary'!F$78:F$79)*(MONTH($E143)-1)/12)*$H143</f>
        <v>320.3139454850841</v>
      </c>
      <c r="L143" s="230">
        <f>(SUM('1.  LRAMVA Summary'!G$54:G$77)+SUM('1.  LRAMVA Summary'!G$78:G$79)*(MONTH($E143)-1)/12)*$H143</f>
        <v>13.6030661531868</v>
      </c>
      <c r="M143" s="230">
        <f>(SUM('1.  LRAMVA Summary'!H$54:H$77)+SUM('1.  LRAMVA Summary'!H$78:H$79)*(MONTH($E143)-1)/12)*$H143</f>
        <v>71.618871001600013</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786.41891870425002</v>
      </c>
    </row>
    <row r="144" spans="2:23" s="9" customFormat="1">
      <c r="B144" s="66"/>
      <c r="E144" s="214">
        <v>43739</v>
      </c>
      <c r="F144" s="214" t="s">
        <v>186</v>
      </c>
      <c r="G144" s="215" t="s">
        <v>69</v>
      </c>
      <c r="H144" s="240">
        <f>$C$50/12</f>
        <v>1.8166666666666667E-3</v>
      </c>
      <c r="I144" s="230">
        <f>(SUM('1.  LRAMVA Summary'!D$54:D$77)+SUM('1.  LRAMVA Summary'!D$78:D$79)*(MONTH($E144)-1)/12)*$H144</f>
        <v>122.20858019345997</v>
      </c>
      <c r="J144" s="230">
        <f>(SUM('1.  LRAMVA Summary'!E$54:E$77)+SUM('1.  LRAMVA Summary'!E$78:E$79)*(MONTH($E144)-1)/12)*$H144</f>
        <v>258.67445587091913</v>
      </c>
      <c r="K144" s="230">
        <f>(SUM('1.  LRAMVA Summary'!F$54:F$77)+SUM('1.  LRAMVA Summary'!F$78:F$79)*(MONTH($E144)-1)/12)*$H144</f>
        <v>320.3139454850841</v>
      </c>
      <c r="L144" s="230">
        <f>(SUM('1.  LRAMVA Summary'!G$54:G$77)+SUM('1.  LRAMVA Summary'!G$78:G$79)*(MONTH($E144)-1)/12)*$H144</f>
        <v>13.6030661531868</v>
      </c>
      <c r="M144" s="230">
        <f>(SUM('1.  LRAMVA Summary'!H$54:H$77)+SUM('1.  LRAMVA Summary'!H$78:H$79)*(MONTH($E144)-1)/12)*$H144</f>
        <v>71.618871001600013</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786.41891870425002</v>
      </c>
    </row>
    <row r="145" spans="2:23" s="9" customFormat="1">
      <c r="B145" s="66"/>
      <c r="E145" s="214">
        <v>43770</v>
      </c>
      <c r="F145" s="214" t="s">
        <v>186</v>
      </c>
      <c r="G145" s="215" t="s">
        <v>69</v>
      </c>
      <c r="H145" s="240">
        <f t="shared" ref="H145:H146" si="79">$C$50/12</f>
        <v>1.8166666666666667E-3</v>
      </c>
      <c r="I145" s="230">
        <f>(SUM('1.  LRAMVA Summary'!D$54:D$77)+SUM('1.  LRAMVA Summary'!D$78:D$79)*(MONTH($E145)-1)/12)*$H145</f>
        <v>122.20858019345997</v>
      </c>
      <c r="J145" s="230">
        <f>(SUM('1.  LRAMVA Summary'!E$54:E$77)+SUM('1.  LRAMVA Summary'!E$78:E$79)*(MONTH($E145)-1)/12)*$H145</f>
        <v>258.67445587091913</v>
      </c>
      <c r="K145" s="230">
        <f>(SUM('1.  LRAMVA Summary'!F$54:F$77)+SUM('1.  LRAMVA Summary'!F$78:F$79)*(MONTH($E145)-1)/12)*$H145</f>
        <v>320.3139454850841</v>
      </c>
      <c r="L145" s="230">
        <f>(SUM('1.  LRAMVA Summary'!G$54:G$77)+SUM('1.  LRAMVA Summary'!G$78:G$79)*(MONTH($E145)-1)/12)*$H145</f>
        <v>13.6030661531868</v>
      </c>
      <c r="M145" s="230">
        <f>(SUM('1.  LRAMVA Summary'!H$54:H$77)+SUM('1.  LRAMVA Summary'!H$78:H$79)*(MONTH($E145)-1)/12)*$H145</f>
        <v>71.618871001600013</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786.41891870425002</v>
      </c>
    </row>
    <row r="146" spans="2:23" s="9" customFormat="1">
      <c r="B146" s="66"/>
      <c r="E146" s="214">
        <v>43800</v>
      </c>
      <c r="F146" s="214" t="s">
        <v>186</v>
      </c>
      <c r="G146" s="215" t="s">
        <v>69</v>
      </c>
      <c r="H146" s="240">
        <f t="shared" si="79"/>
        <v>1.8166666666666667E-3</v>
      </c>
      <c r="I146" s="230">
        <f>(SUM('1.  LRAMVA Summary'!D$54:D$77)+SUM('1.  LRAMVA Summary'!D$78:D$79)*(MONTH($E146)-1)/12)*$H146</f>
        <v>122.20858019345997</v>
      </c>
      <c r="J146" s="230">
        <f>(SUM('1.  LRAMVA Summary'!E$54:E$77)+SUM('1.  LRAMVA Summary'!E$78:E$79)*(MONTH($E146)-1)/12)*$H146</f>
        <v>258.67445587091913</v>
      </c>
      <c r="K146" s="230">
        <f>(SUM('1.  LRAMVA Summary'!F$54:F$77)+SUM('1.  LRAMVA Summary'!F$78:F$79)*(MONTH($E146)-1)/12)*$H146</f>
        <v>320.3139454850841</v>
      </c>
      <c r="L146" s="230">
        <f>(SUM('1.  LRAMVA Summary'!G$54:G$77)+SUM('1.  LRAMVA Summary'!G$78:G$79)*(MONTH($E146)-1)/12)*$H146</f>
        <v>13.6030661531868</v>
      </c>
      <c r="M146" s="230">
        <f>(SUM('1.  LRAMVA Summary'!H$54:H$77)+SUM('1.  LRAMVA Summary'!H$78:H$79)*(MONTH($E146)-1)/12)*$H146</f>
        <v>71.618871001600013</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786.41891870425002</v>
      </c>
    </row>
    <row r="147" spans="2:23" s="9" customFormat="1" ht="15" thickBot="1">
      <c r="B147" s="66"/>
      <c r="E147" s="216" t="s">
        <v>468</v>
      </c>
      <c r="F147" s="216"/>
      <c r="G147" s="217"/>
      <c r="H147" s="218"/>
      <c r="I147" s="219">
        <f>SUM(I134:I146)</f>
        <v>2128.4193892179774</v>
      </c>
      <c r="J147" s="219">
        <f>SUM(J134:J146)</f>
        <v>4505.1478914124418</v>
      </c>
      <c r="K147" s="219">
        <f t="shared" ref="K147:O147" si="80">SUM(K134:K146)</f>
        <v>5578.6787730297865</v>
      </c>
      <c r="L147" s="219">
        <f t="shared" si="80"/>
        <v>236.91486888583478</v>
      </c>
      <c r="M147" s="219">
        <f t="shared" si="80"/>
        <v>1247.3346260336</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13696.49554857964</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2128.4193892179774</v>
      </c>
      <c r="J149" s="228">
        <f t="shared" ref="J149" si="82">J147+J148</f>
        <v>4505.1478914124418</v>
      </c>
      <c r="K149" s="228">
        <f t="shared" ref="K149" si="83">K147+K148</f>
        <v>5578.6787730297865</v>
      </c>
      <c r="L149" s="228">
        <f t="shared" ref="L149" si="84">L147+L148</f>
        <v>236.91486888583478</v>
      </c>
      <c r="M149" s="228">
        <f t="shared" ref="M149" si="85">M147+M148</f>
        <v>1247.3346260336</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13696.49554857964</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 thickBot="1">
      <c r="B162" s="66"/>
      <c r="E162" s="216" t="s">
        <v>469</v>
      </c>
      <c r="F162" s="216"/>
      <c r="G162" s="217"/>
      <c r="H162" s="218"/>
      <c r="I162" s="219">
        <f>SUM(I149:I161)</f>
        <v>2128.4193892179774</v>
      </c>
      <c r="J162" s="219">
        <f>SUM(J149:J161)</f>
        <v>4505.1478914124418</v>
      </c>
      <c r="K162" s="219">
        <f t="shared" ref="K162:O162" si="93">SUM(K149:K161)</f>
        <v>5578.6787730297865</v>
      </c>
      <c r="L162" s="219">
        <f t="shared" si="93"/>
        <v>236.91486888583478</v>
      </c>
      <c r="M162" s="219">
        <f t="shared" si="93"/>
        <v>1247.3346260336</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13696.49554857964</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5"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scale="41"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T126"/>
  <sheetViews>
    <sheetView zoomScale="30" zoomScaleNormal="30" workbookViewId="0">
      <selection activeCell="CA79" sqref="CA79"/>
    </sheetView>
  </sheetViews>
  <sheetFormatPr defaultColWidth="9.08984375" defaultRowHeight="14.5" outlineLevelRow="1"/>
  <cols>
    <col min="1" max="1" width="5.90625" style="807" customWidth="1"/>
    <col min="2" max="2" width="24.36328125" style="12" customWidth="1"/>
    <col min="3" max="3" width="11.453125" style="12" customWidth="1"/>
    <col min="4" max="4" width="37.6328125" style="12" customWidth="1"/>
    <col min="5" max="5" width="35.08984375" style="12" bestFit="1" customWidth="1"/>
    <col min="6" max="6" width="26.6328125" style="12" customWidth="1"/>
    <col min="7" max="7" width="17" style="12" customWidth="1"/>
    <col min="8" max="8" width="19.453125" style="12" customWidth="1"/>
    <col min="9" max="10" width="23" style="630" customWidth="1"/>
    <col min="11" max="11" width="2" style="16" customWidth="1"/>
    <col min="12" max="19" width="9.08984375" style="12"/>
    <col min="20" max="41" width="0" style="12" hidden="1" customWidth="1"/>
    <col min="42" max="42" width="2.08984375" style="12" customWidth="1"/>
    <col min="43" max="43" width="12.54296875" style="12" customWidth="1"/>
    <col min="44" max="50" width="12" style="12" bestFit="1" customWidth="1"/>
    <col min="51" max="64" width="12" style="12" hidden="1" customWidth="1"/>
    <col min="65" max="72" width="0" style="12" hidden="1" customWidth="1"/>
    <col min="73" max="16384" width="9.08984375" style="12"/>
  </cols>
  <sheetData>
    <row r="1" spans="1:33">
      <c r="I1" s="12"/>
      <c r="J1" s="12"/>
    </row>
    <row r="2" spans="1:33">
      <c r="I2" s="12"/>
      <c r="J2" s="12"/>
    </row>
    <row r="3" spans="1:33">
      <c r="I3" s="12"/>
      <c r="J3" s="12"/>
    </row>
    <row r="4" spans="1:33">
      <c r="I4" s="12"/>
      <c r="J4" s="12"/>
    </row>
    <row r="5" spans="1:33">
      <c r="I5" s="12"/>
      <c r="J5" s="12"/>
    </row>
    <row r="6" spans="1:33">
      <c r="I6" s="12"/>
      <c r="J6" s="12"/>
    </row>
    <row r="7" spans="1:33">
      <c r="I7" s="12"/>
      <c r="J7" s="12"/>
    </row>
    <row r="8" spans="1:33">
      <c r="I8" s="12"/>
      <c r="J8" s="12"/>
    </row>
    <row r="9" spans="1:33">
      <c r="I9" s="12"/>
      <c r="J9" s="12"/>
    </row>
    <row r="10" spans="1:33">
      <c r="I10" s="12"/>
      <c r="J10" s="12"/>
    </row>
    <row r="11" spans="1:33" ht="15" thickBot="1">
      <c r="I11" s="12"/>
      <c r="J11" s="12"/>
    </row>
    <row r="12" spans="1:33" s="9" customFormat="1" ht="25.5" customHeight="1" outlineLevel="1" thickBot="1">
      <c r="A12" s="808"/>
      <c r="B12" s="119" t="s">
        <v>171</v>
      </c>
      <c r="D12" s="126" t="s">
        <v>175</v>
      </c>
      <c r="E12" s="17"/>
      <c r="F12" s="177"/>
      <c r="G12" s="178"/>
      <c r="H12" s="179"/>
      <c r="K12" s="179"/>
      <c r="L12" s="177"/>
      <c r="M12" s="177"/>
      <c r="N12" s="177"/>
      <c r="O12" s="177"/>
      <c r="P12" s="177"/>
      <c r="Q12" s="180"/>
    </row>
    <row r="13" spans="1:33" s="9" customFormat="1" ht="25.5" customHeight="1" outlineLevel="1" thickBot="1">
      <c r="A13" s="808"/>
      <c r="B13" s="547"/>
      <c r="D13" s="632" t="s">
        <v>406</v>
      </c>
      <c r="E13" s="17"/>
      <c r="F13" s="177"/>
      <c r="G13" s="178"/>
      <c r="H13" s="179"/>
      <c r="K13" s="179"/>
      <c r="L13" s="177"/>
      <c r="M13" s="177"/>
      <c r="N13" s="177"/>
      <c r="O13" s="177"/>
      <c r="P13" s="177"/>
      <c r="Q13" s="180"/>
    </row>
    <row r="14" spans="1:33" ht="30" customHeight="1" outlineLevel="1" thickBot="1">
      <c r="B14" s="90"/>
      <c r="D14" s="606" t="s">
        <v>550</v>
      </c>
      <c r="I14" s="12"/>
      <c r="J14" s="12"/>
    </row>
    <row r="15" spans="1:33" ht="26.25" customHeight="1" outlineLevel="1">
      <c r="C15" s="90"/>
      <c r="I15" s="12"/>
      <c r="J15" s="12"/>
    </row>
    <row r="16" spans="1:33" ht="23.25" customHeight="1" outlineLevel="1">
      <c r="B16" s="116" t="s">
        <v>504</v>
      </c>
      <c r="C16" s="90"/>
      <c r="D16" s="611" t="s">
        <v>610</v>
      </c>
      <c r="E16" s="601"/>
      <c r="F16" s="601"/>
      <c r="G16" s="612"/>
      <c r="H16" s="601"/>
      <c r="I16" s="601"/>
      <c r="J16" s="601"/>
      <c r="K16" s="635"/>
      <c r="L16" s="601"/>
      <c r="M16" s="601"/>
      <c r="N16" s="601"/>
      <c r="O16" s="601"/>
      <c r="P16" s="601"/>
      <c r="Q16" s="601"/>
      <c r="R16" s="601"/>
      <c r="S16" s="601"/>
      <c r="T16" s="601"/>
      <c r="U16" s="601"/>
      <c r="V16" s="601"/>
      <c r="W16" s="601"/>
      <c r="X16" s="601"/>
      <c r="Y16" s="601"/>
      <c r="Z16" s="601"/>
      <c r="AA16" s="601"/>
      <c r="AB16" s="601"/>
      <c r="AC16" s="601"/>
      <c r="AD16" s="601"/>
      <c r="AE16" s="601"/>
      <c r="AF16" s="601"/>
      <c r="AG16" s="601"/>
    </row>
    <row r="17" spans="1:72" ht="23.25" customHeight="1" outlineLevel="1">
      <c r="B17" s="685" t="s">
        <v>604</v>
      </c>
      <c r="C17" s="90"/>
      <c r="D17" s="607" t="s">
        <v>582</v>
      </c>
      <c r="E17" s="601"/>
      <c r="F17" s="601"/>
      <c r="G17" s="612"/>
      <c r="H17" s="601"/>
      <c r="I17" s="601"/>
      <c r="J17" s="601"/>
      <c r="K17" s="635"/>
      <c r="L17" s="601"/>
      <c r="M17" s="601"/>
      <c r="N17" s="601"/>
      <c r="O17" s="601"/>
      <c r="P17" s="601"/>
      <c r="Q17" s="601"/>
      <c r="R17" s="601"/>
      <c r="S17" s="601"/>
      <c r="T17" s="601"/>
      <c r="U17" s="601"/>
      <c r="V17" s="601"/>
      <c r="W17" s="601"/>
      <c r="X17" s="601"/>
      <c r="Y17" s="601"/>
      <c r="Z17" s="601"/>
      <c r="AA17" s="601"/>
      <c r="AB17" s="601"/>
      <c r="AC17" s="601"/>
      <c r="AD17" s="601"/>
      <c r="AE17" s="601"/>
      <c r="AF17" s="601"/>
      <c r="AG17" s="601"/>
    </row>
    <row r="18" spans="1:72" ht="23.25" customHeight="1" outlineLevel="1">
      <c r="C18" s="90"/>
      <c r="D18" s="607" t="s">
        <v>617</v>
      </c>
      <c r="E18" s="601"/>
      <c r="F18" s="601"/>
      <c r="G18" s="612"/>
      <c r="H18" s="601"/>
      <c r="I18" s="601"/>
      <c r="J18" s="601"/>
      <c r="K18" s="635"/>
      <c r="L18" s="601"/>
      <c r="M18" s="601"/>
      <c r="N18" s="601"/>
      <c r="O18" s="601"/>
      <c r="P18" s="601"/>
      <c r="Q18" s="601"/>
      <c r="R18" s="601"/>
      <c r="S18" s="601"/>
      <c r="T18" s="601"/>
      <c r="U18" s="601"/>
      <c r="V18" s="601"/>
      <c r="W18" s="601"/>
      <c r="X18" s="601"/>
      <c r="Y18" s="601"/>
      <c r="Z18" s="601"/>
      <c r="AA18" s="601"/>
      <c r="AB18" s="601"/>
      <c r="AC18" s="601"/>
      <c r="AD18" s="601"/>
      <c r="AE18" s="601"/>
      <c r="AF18" s="601"/>
      <c r="AG18" s="601"/>
    </row>
    <row r="19" spans="1:72" ht="23.25" customHeight="1" outlineLevel="1">
      <c r="C19" s="90"/>
      <c r="D19" s="607" t="s">
        <v>616</v>
      </c>
      <c r="E19" s="601"/>
      <c r="F19" s="601"/>
      <c r="G19" s="612"/>
      <c r="H19" s="601"/>
      <c r="I19" s="601"/>
      <c r="J19" s="601"/>
      <c r="K19" s="635"/>
      <c r="L19" s="601"/>
      <c r="M19" s="601"/>
      <c r="N19" s="601"/>
      <c r="O19" s="601"/>
      <c r="P19" s="601"/>
      <c r="Q19" s="601"/>
      <c r="R19" s="601"/>
      <c r="S19" s="601"/>
      <c r="T19" s="601"/>
      <c r="U19" s="601"/>
      <c r="V19" s="601"/>
      <c r="W19" s="601"/>
      <c r="X19" s="601"/>
      <c r="Y19" s="601"/>
      <c r="Z19" s="601"/>
      <c r="AA19" s="601"/>
      <c r="AB19" s="601"/>
      <c r="AC19" s="601"/>
      <c r="AD19" s="601"/>
      <c r="AE19" s="601"/>
      <c r="AF19" s="601"/>
      <c r="AG19" s="601"/>
    </row>
    <row r="20" spans="1:72" ht="23.25" customHeight="1" outlineLevel="1">
      <c r="C20" s="90"/>
      <c r="D20" s="607" t="s">
        <v>618</v>
      </c>
      <c r="E20" s="601"/>
      <c r="F20" s="601"/>
      <c r="G20" s="612"/>
      <c r="H20" s="601"/>
      <c r="I20" s="601"/>
      <c r="J20" s="601"/>
      <c r="K20" s="635"/>
      <c r="L20" s="601"/>
      <c r="M20" s="601"/>
      <c r="N20" s="601"/>
      <c r="O20" s="601"/>
      <c r="P20" s="601"/>
      <c r="Q20" s="601"/>
      <c r="R20" s="601"/>
      <c r="S20" s="601"/>
      <c r="T20" s="601"/>
      <c r="U20" s="601"/>
      <c r="V20" s="601"/>
      <c r="W20" s="601"/>
      <c r="X20" s="601"/>
      <c r="Y20" s="601"/>
      <c r="Z20" s="601"/>
      <c r="AA20" s="601"/>
      <c r="AB20" s="601"/>
      <c r="AC20" s="601"/>
      <c r="AD20" s="601"/>
      <c r="AE20" s="601"/>
      <c r="AF20" s="601"/>
      <c r="AG20" s="601"/>
    </row>
    <row r="21" spans="1:72" ht="23.25" customHeight="1" outlineLevel="1">
      <c r="C21" s="90"/>
      <c r="D21" s="688" t="s">
        <v>628</v>
      </c>
      <c r="E21" s="601"/>
      <c r="F21" s="601"/>
      <c r="G21" s="612"/>
      <c r="H21" s="601"/>
      <c r="I21" s="601"/>
      <c r="J21" s="601"/>
      <c r="K21" s="635"/>
      <c r="L21" s="601"/>
      <c r="M21" s="601"/>
      <c r="N21" s="601"/>
      <c r="O21" s="601"/>
      <c r="P21" s="601"/>
      <c r="Q21" s="601"/>
      <c r="R21" s="601"/>
      <c r="S21" s="601"/>
      <c r="T21" s="601"/>
      <c r="U21" s="601"/>
      <c r="V21" s="601"/>
      <c r="W21" s="601"/>
      <c r="X21" s="601"/>
      <c r="Y21" s="601"/>
      <c r="Z21" s="601"/>
      <c r="AA21" s="601"/>
      <c r="AB21" s="601"/>
      <c r="AC21" s="601"/>
      <c r="AD21" s="601"/>
      <c r="AE21" s="601"/>
      <c r="AF21" s="601"/>
      <c r="AG21" s="601"/>
    </row>
    <row r="22" spans="1:72">
      <c r="I22" s="12"/>
      <c r="J22" s="12"/>
    </row>
    <row r="23" spans="1:72" ht="15.5">
      <c r="B23" s="182" t="s">
        <v>587</v>
      </c>
      <c r="H23" s="10"/>
      <c r="I23" s="10"/>
      <c r="J23" s="10"/>
    </row>
    <row r="24" spans="1:72" s="665" customFormat="1" ht="21" customHeight="1">
      <c r="A24" s="809"/>
      <c r="B24" s="687" t="s">
        <v>591</v>
      </c>
      <c r="C24" s="885" t="s">
        <v>592</v>
      </c>
      <c r="D24" s="885"/>
      <c r="E24" s="885"/>
      <c r="F24" s="885"/>
      <c r="G24" s="885"/>
      <c r="H24" s="673" t="s">
        <v>589</v>
      </c>
      <c r="I24" s="673" t="s">
        <v>588</v>
      </c>
      <c r="J24" s="673" t="s">
        <v>590</v>
      </c>
      <c r="K24" s="664"/>
      <c r="L24" s="665" t="s">
        <v>592</v>
      </c>
      <c r="AQ24" s="665" t="s">
        <v>592</v>
      </c>
    </row>
    <row r="25" spans="1:72" s="250" customFormat="1" ht="49.5" customHeight="1">
      <c r="A25" s="810"/>
      <c r="B25" s="245" t="s">
        <v>472</v>
      </c>
      <c r="C25" s="245" t="s">
        <v>211</v>
      </c>
      <c r="D25" s="624" t="s">
        <v>473</v>
      </c>
      <c r="E25" s="245" t="s">
        <v>208</v>
      </c>
      <c r="F25" s="245" t="s">
        <v>474</v>
      </c>
      <c r="G25" s="245" t="s">
        <v>475</v>
      </c>
      <c r="H25" s="624" t="s">
        <v>476</v>
      </c>
      <c r="I25" s="631" t="s">
        <v>580</v>
      </c>
      <c r="J25" s="638" t="s">
        <v>581</v>
      </c>
      <c r="K25" s="636"/>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row>
    <row r="26" spans="1:72" s="250" customFormat="1" ht="30" customHeight="1">
      <c r="A26" s="810"/>
      <c r="B26" s="251"/>
      <c r="C26" s="251"/>
      <c r="D26" s="251"/>
      <c r="E26" s="251"/>
      <c r="F26" s="251"/>
      <c r="G26" s="251"/>
      <c r="H26" s="686"/>
      <c r="I26" s="629"/>
      <c r="J26" s="629"/>
      <c r="K26" s="637"/>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row>
    <row r="27" spans="1:72" s="17" customFormat="1" ht="15.5">
      <c r="A27" s="811"/>
      <c r="B27" s="742"/>
      <c r="C27" s="742">
        <v>57</v>
      </c>
      <c r="D27" s="742" t="s">
        <v>97</v>
      </c>
      <c r="E27" s="742" t="s">
        <v>717</v>
      </c>
      <c r="F27" s="742"/>
      <c r="G27" s="742"/>
      <c r="H27" s="742">
        <v>2015</v>
      </c>
      <c r="I27" s="639" t="s">
        <v>573</v>
      </c>
      <c r="J27" s="639" t="s">
        <v>586</v>
      </c>
      <c r="K27" s="50"/>
      <c r="L27" s="743"/>
      <c r="M27" s="744"/>
      <c r="N27" s="744"/>
      <c r="O27" s="744"/>
      <c r="P27" s="744"/>
      <c r="Q27" s="744"/>
      <c r="R27" s="744"/>
      <c r="S27" s="744">
        <v>3</v>
      </c>
      <c r="T27" s="744"/>
      <c r="U27" s="744"/>
      <c r="V27" s="744"/>
      <c r="W27" s="744"/>
      <c r="X27" s="744"/>
      <c r="Y27" s="744"/>
      <c r="Z27" s="744"/>
      <c r="AA27" s="744"/>
      <c r="AB27" s="744"/>
      <c r="AC27" s="744"/>
      <c r="AD27" s="744"/>
      <c r="AE27" s="744"/>
      <c r="AF27" s="744"/>
      <c r="AG27" s="744"/>
      <c r="AH27" s="744"/>
      <c r="AI27" s="744"/>
      <c r="AJ27" s="744"/>
      <c r="AK27" s="744"/>
      <c r="AL27" s="744"/>
      <c r="AM27" s="744"/>
      <c r="AN27" s="744"/>
      <c r="AO27" s="745"/>
      <c r="AP27" s="50"/>
      <c r="AQ27" s="743"/>
      <c r="AR27" s="744"/>
      <c r="AS27" s="744"/>
      <c r="AT27" s="744"/>
      <c r="AU27" s="744"/>
      <c r="AV27" s="744"/>
      <c r="AW27" s="744"/>
      <c r="AX27" s="744">
        <v>18421</v>
      </c>
      <c r="AY27" s="744"/>
      <c r="AZ27" s="744"/>
      <c r="BA27" s="744"/>
      <c r="BB27" s="744"/>
      <c r="BC27" s="744"/>
      <c r="BD27" s="744"/>
      <c r="BE27" s="744"/>
      <c r="BF27" s="744"/>
      <c r="BG27" s="744"/>
      <c r="BH27" s="744"/>
      <c r="BI27" s="744"/>
      <c r="BJ27" s="744"/>
      <c r="BK27" s="744"/>
      <c r="BL27" s="744"/>
      <c r="BM27" s="744"/>
      <c r="BN27" s="744"/>
      <c r="BO27" s="744"/>
      <c r="BP27" s="744"/>
      <c r="BQ27" s="744"/>
      <c r="BR27" s="744"/>
      <c r="BS27" s="744"/>
      <c r="BT27" s="745"/>
    </row>
    <row r="28" spans="1:72" s="17" customFormat="1" ht="16.5" customHeight="1">
      <c r="A28" s="811"/>
      <c r="B28" s="742"/>
      <c r="C28" s="742">
        <v>59</v>
      </c>
      <c r="D28" s="742" t="s">
        <v>96</v>
      </c>
      <c r="E28" s="742" t="s">
        <v>717</v>
      </c>
      <c r="F28" s="742"/>
      <c r="G28" s="742"/>
      <c r="H28" s="742">
        <v>2015</v>
      </c>
      <c r="I28" s="639" t="s">
        <v>573</v>
      </c>
      <c r="J28" s="639" t="s">
        <v>586</v>
      </c>
      <c r="K28" s="50"/>
      <c r="L28" s="743"/>
      <c r="M28" s="744"/>
      <c r="N28" s="744"/>
      <c r="O28" s="744"/>
      <c r="P28" s="744"/>
      <c r="Q28" s="744"/>
      <c r="R28" s="744"/>
      <c r="S28" s="744">
        <v>42</v>
      </c>
      <c r="T28" s="744"/>
      <c r="U28" s="744"/>
      <c r="V28" s="744"/>
      <c r="W28" s="744"/>
      <c r="X28" s="744"/>
      <c r="Y28" s="744"/>
      <c r="Z28" s="744"/>
      <c r="AA28" s="744"/>
      <c r="AB28" s="744"/>
      <c r="AC28" s="744"/>
      <c r="AD28" s="744"/>
      <c r="AE28" s="744"/>
      <c r="AF28" s="744"/>
      <c r="AG28" s="744"/>
      <c r="AH28" s="744"/>
      <c r="AI28" s="744"/>
      <c r="AJ28" s="744"/>
      <c r="AK28" s="744"/>
      <c r="AL28" s="744"/>
      <c r="AM28" s="744"/>
      <c r="AN28" s="744"/>
      <c r="AO28" s="745"/>
      <c r="AP28" s="50"/>
      <c r="AQ28" s="743"/>
      <c r="AR28" s="744"/>
      <c r="AS28" s="744"/>
      <c r="AT28" s="744"/>
      <c r="AU28" s="744"/>
      <c r="AV28" s="744"/>
      <c r="AW28" s="744"/>
      <c r="AX28" s="744">
        <v>613181</v>
      </c>
      <c r="AY28" s="744"/>
      <c r="AZ28" s="744"/>
      <c r="BA28" s="744"/>
      <c r="BB28" s="744"/>
      <c r="BC28" s="744"/>
      <c r="BD28" s="744"/>
      <c r="BE28" s="744"/>
      <c r="BF28" s="744"/>
      <c r="BG28" s="744"/>
      <c r="BH28" s="744"/>
      <c r="BI28" s="744"/>
      <c r="BJ28" s="744"/>
      <c r="BK28" s="744"/>
      <c r="BL28" s="744"/>
      <c r="BM28" s="744"/>
      <c r="BN28" s="744"/>
      <c r="BO28" s="744"/>
      <c r="BP28" s="744"/>
      <c r="BQ28" s="744"/>
      <c r="BR28" s="744"/>
      <c r="BS28" s="744"/>
      <c r="BT28" s="745"/>
    </row>
    <row r="29" spans="1:72">
      <c r="A29" s="811"/>
      <c r="B29" s="742"/>
      <c r="C29" s="742">
        <v>131</v>
      </c>
      <c r="D29" s="742" t="s">
        <v>96</v>
      </c>
      <c r="E29" s="742" t="s">
        <v>717</v>
      </c>
      <c r="F29" s="742"/>
      <c r="G29" s="742"/>
      <c r="H29" s="742">
        <v>2015</v>
      </c>
      <c r="I29" s="639" t="s">
        <v>573</v>
      </c>
      <c r="J29" s="639" t="s">
        <v>579</v>
      </c>
      <c r="K29" s="50"/>
      <c r="L29" s="743"/>
      <c r="M29" s="744"/>
      <c r="N29" s="744"/>
      <c r="O29" s="744"/>
      <c r="P29" s="744"/>
      <c r="Q29" s="744"/>
      <c r="R29" s="744"/>
      <c r="S29" s="744">
        <v>0</v>
      </c>
      <c r="T29" s="744"/>
      <c r="U29" s="744"/>
      <c r="V29" s="744"/>
      <c r="W29" s="744"/>
      <c r="X29" s="744"/>
      <c r="Y29" s="744"/>
      <c r="Z29" s="744"/>
      <c r="AA29" s="744"/>
      <c r="AB29" s="744"/>
      <c r="AC29" s="744"/>
      <c r="AD29" s="744"/>
      <c r="AE29" s="744"/>
      <c r="AF29" s="744"/>
      <c r="AG29" s="744"/>
      <c r="AH29" s="744"/>
      <c r="AI29" s="744"/>
      <c r="AJ29" s="744"/>
      <c r="AK29" s="744"/>
      <c r="AL29" s="744"/>
      <c r="AM29" s="744"/>
      <c r="AN29" s="744"/>
      <c r="AO29" s="745"/>
      <c r="AP29" s="50"/>
      <c r="AQ29" s="743"/>
      <c r="AR29" s="744"/>
      <c r="AS29" s="744"/>
      <c r="AT29" s="744"/>
      <c r="AU29" s="744"/>
      <c r="AV29" s="744"/>
      <c r="AW29" s="744"/>
      <c r="AX29" s="744">
        <v>1429</v>
      </c>
      <c r="AY29" s="744"/>
      <c r="AZ29" s="744"/>
      <c r="BA29" s="744"/>
      <c r="BB29" s="744"/>
      <c r="BC29" s="744"/>
      <c r="BD29" s="744"/>
      <c r="BE29" s="744"/>
      <c r="BF29" s="744"/>
      <c r="BG29" s="744"/>
      <c r="BH29" s="744"/>
      <c r="BI29" s="744"/>
      <c r="BJ29" s="744"/>
      <c r="BK29" s="744"/>
      <c r="BL29" s="744"/>
      <c r="BM29" s="744"/>
      <c r="BN29" s="744"/>
      <c r="BO29" s="744"/>
      <c r="BP29" s="744"/>
      <c r="BQ29" s="744"/>
      <c r="BR29" s="744"/>
      <c r="BS29" s="744"/>
      <c r="BT29" s="745"/>
    </row>
    <row r="30" spans="1:72">
      <c r="A30" s="811"/>
      <c r="B30" s="742"/>
      <c r="C30" s="742">
        <v>58</v>
      </c>
      <c r="D30" s="742" t="s">
        <v>95</v>
      </c>
      <c r="E30" s="742" t="s">
        <v>717</v>
      </c>
      <c r="F30" s="742"/>
      <c r="G30" s="742"/>
      <c r="H30" s="742">
        <v>2015</v>
      </c>
      <c r="I30" s="639" t="s">
        <v>573</v>
      </c>
      <c r="J30" s="639" t="s">
        <v>586</v>
      </c>
      <c r="K30" s="50"/>
      <c r="L30" s="743"/>
      <c r="M30" s="744"/>
      <c r="N30" s="744"/>
      <c r="O30" s="744"/>
      <c r="P30" s="744"/>
      <c r="Q30" s="744"/>
      <c r="R30" s="744"/>
      <c r="S30" s="744">
        <v>14</v>
      </c>
      <c r="T30" s="744"/>
      <c r="U30" s="744"/>
      <c r="V30" s="744"/>
      <c r="W30" s="744"/>
      <c r="X30" s="744"/>
      <c r="Y30" s="744"/>
      <c r="Z30" s="744"/>
      <c r="AA30" s="744"/>
      <c r="AB30" s="744"/>
      <c r="AC30" s="744"/>
      <c r="AD30" s="744"/>
      <c r="AE30" s="744"/>
      <c r="AF30" s="744"/>
      <c r="AG30" s="744"/>
      <c r="AH30" s="744"/>
      <c r="AI30" s="744"/>
      <c r="AJ30" s="744"/>
      <c r="AK30" s="744"/>
      <c r="AL30" s="744"/>
      <c r="AM30" s="744"/>
      <c r="AN30" s="744"/>
      <c r="AO30" s="745"/>
      <c r="AP30" s="50"/>
      <c r="AQ30" s="743"/>
      <c r="AR30" s="744"/>
      <c r="AS30" s="744"/>
      <c r="AT30" s="744"/>
      <c r="AU30" s="744"/>
      <c r="AV30" s="744"/>
      <c r="AW30" s="744"/>
      <c r="AX30" s="744">
        <v>216959</v>
      </c>
      <c r="AY30" s="744"/>
      <c r="AZ30" s="744"/>
      <c r="BA30" s="744"/>
      <c r="BB30" s="744"/>
      <c r="BC30" s="744"/>
      <c r="BD30" s="744"/>
      <c r="BE30" s="744"/>
      <c r="BF30" s="744"/>
      <c r="BG30" s="744"/>
      <c r="BH30" s="744"/>
      <c r="BI30" s="744"/>
      <c r="BJ30" s="744"/>
      <c r="BK30" s="744"/>
      <c r="BL30" s="744"/>
      <c r="BM30" s="744"/>
      <c r="BN30" s="744"/>
      <c r="BO30" s="744"/>
      <c r="BP30" s="744"/>
      <c r="BQ30" s="744"/>
      <c r="BR30" s="744"/>
      <c r="BS30" s="744"/>
      <c r="BT30" s="745"/>
    </row>
    <row r="31" spans="1:72">
      <c r="A31" s="811"/>
      <c r="B31" s="742"/>
      <c r="C31" s="742">
        <v>130</v>
      </c>
      <c r="D31" s="742" t="s">
        <v>95</v>
      </c>
      <c r="E31" s="742" t="s">
        <v>717</v>
      </c>
      <c r="F31" s="742"/>
      <c r="G31" s="742"/>
      <c r="H31" s="742">
        <v>2015</v>
      </c>
      <c r="I31" s="639" t="s">
        <v>573</v>
      </c>
      <c r="J31" s="639" t="s">
        <v>579</v>
      </c>
      <c r="K31" s="50"/>
      <c r="L31" s="743"/>
      <c r="M31" s="744"/>
      <c r="N31" s="744"/>
      <c r="O31" s="744"/>
      <c r="P31" s="744"/>
      <c r="Q31" s="744"/>
      <c r="R31" s="744"/>
      <c r="S31" s="744">
        <v>0</v>
      </c>
      <c r="T31" s="744"/>
      <c r="U31" s="744"/>
      <c r="V31" s="744"/>
      <c r="W31" s="744"/>
      <c r="X31" s="744"/>
      <c r="Y31" s="744"/>
      <c r="Z31" s="744"/>
      <c r="AA31" s="744"/>
      <c r="AB31" s="744"/>
      <c r="AC31" s="744"/>
      <c r="AD31" s="744"/>
      <c r="AE31" s="744"/>
      <c r="AF31" s="744"/>
      <c r="AG31" s="744"/>
      <c r="AH31" s="744"/>
      <c r="AI31" s="744"/>
      <c r="AJ31" s="744"/>
      <c r="AK31" s="744"/>
      <c r="AL31" s="744"/>
      <c r="AM31" s="744"/>
      <c r="AN31" s="744"/>
      <c r="AO31" s="745"/>
      <c r="AP31" s="50"/>
      <c r="AQ31" s="743"/>
      <c r="AR31" s="744"/>
      <c r="AS31" s="744"/>
      <c r="AT31" s="744"/>
      <c r="AU31" s="744"/>
      <c r="AV31" s="744"/>
      <c r="AW31" s="744"/>
      <c r="AX31" s="744">
        <v>4422</v>
      </c>
      <c r="AY31" s="744"/>
      <c r="AZ31" s="744"/>
      <c r="BA31" s="744"/>
      <c r="BB31" s="744"/>
      <c r="BC31" s="744"/>
      <c r="BD31" s="744"/>
      <c r="BE31" s="744"/>
      <c r="BF31" s="744"/>
      <c r="BG31" s="744"/>
      <c r="BH31" s="744"/>
      <c r="BI31" s="744"/>
      <c r="BJ31" s="744"/>
      <c r="BK31" s="744"/>
      <c r="BL31" s="744"/>
      <c r="BM31" s="744"/>
      <c r="BN31" s="744"/>
      <c r="BO31" s="744"/>
      <c r="BP31" s="744"/>
      <c r="BQ31" s="744"/>
      <c r="BR31" s="744"/>
      <c r="BS31" s="744"/>
      <c r="BT31" s="745"/>
    </row>
    <row r="32" spans="1:72">
      <c r="A32" s="811"/>
      <c r="B32" s="742"/>
      <c r="C32" s="742">
        <v>64</v>
      </c>
      <c r="D32" s="742" t="s">
        <v>101</v>
      </c>
      <c r="E32" s="742" t="s">
        <v>717</v>
      </c>
      <c r="F32" s="742"/>
      <c r="G32" s="742"/>
      <c r="H32" s="742">
        <v>2015</v>
      </c>
      <c r="I32" s="639" t="s">
        <v>573</v>
      </c>
      <c r="J32" s="639" t="s">
        <v>586</v>
      </c>
      <c r="K32" s="50"/>
      <c r="L32" s="743"/>
      <c r="M32" s="744"/>
      <c r="N32" s="744"/>
      <c r="O32" s="744"/>
      <c r="P32" s="744"/>
      <c r="Q32" s="744"/>
      <c r="R32" s="744"/>
      <c r="S32" s="744">
        <v>69</v>
      </c>
      <c r="T32" s="744"/>
      <c r="U32" s="744"/>
      <c r="V32" s="744"/>
      <c r="W32" s="744"/>
      <c r="X32" s="744"/>
      <c r="Y32" s="744"/>
      <c r="Z32" s="744"/>
      <c r="AA32" s="744"/>
      <c r="AB32" s="744"/>
      <c r="AC32" s="744"/>
      <c r="AD32" s="744"/>
      <c r="AE32" s="744"/>
      <c r="AF32" s="744"/>
      <c r="AG32" s="744"/>
      <c r="AH32" s="744"/>
      <c r="AI32" s="744"/>
      <c r="AJ32" s="744"/>
      <c r="AK32" s="744"/>
      <c r="AL32" s="744"/>
      <c r="AM32" s="744"/>
      <c r="AN32" s="744"/>
      <c r="AO32" s="745"/>
      <c r="AP32" s="50"/>
      <c r="AQ32" s="743"/>
      <c r="AR32" s="744"/>
      <c r="AS32" s="744"/>
      <c r="AT32" s="744"/>
      <c r="AU32" s="744"/>
      <c r="AV32" s="744"/>
      <c r="AW32" s="744"/>
      <c r="AX32" s="744">
        <v>326075</v>
      </c>
      <c r="AY32" s="744"/>
      <c r="AZ32" s="744"/>
      <c r="BA32" s="744"/>
      <c r="BB32" s="744"/>
      <c r="BC32" s="744"/>
      <c r="BD32" s="744"/>
      <c r="BE32" s="744"/>
      <c r="BF32" s="744"/>
      <c r="BG32" s="744"/>
      <c r="BH32" s="744"/>
      <c r="BI32" s="744"/>
      <c r="BJ32" s="744"/>
      <c r="BK32" s="744"/>
      <c r="BL32" s="744"/>
      <c r="BM32" s="744"/>
      <c r="BN32" s="744"/>
      <c r="BO32" s="744"/>
      <c r="BP32" s="744"/>
      <c r="BQ32" s="744"/>
      <c r="BR32" s="744"/>
      <c r="BS32" s="744"/>
      <c r="BT32" s="745"/>
    </row>
    <row r="33" spans="1:72">
      <c r="A33" s="811"/>
      <c r="B33" s="742"/>
      <c r="C33" s="742">
        <v>63</v>
      </c>
      <c r="D33" s="742" t="s">
        <v>720</v>
      </c>
      <c r="E33" s="742" t="s">
        <v>717</v>
      </c>
      <c r="F33" s="742"/>
      <c r="G33" s="742"/>
      <c r="H33" s="742">
        <v>2015</v>
      </c>
      <c r="I33" s="639" t="s">
        <v>573</v>
      </c>
      <c r="J33" s="639" t="s">
        <v>586</v>
      </c>
      <c r="K33" s="50"/>
      <c r="L33" s="743"/>
      <c r="M33" s="744"/>
      <c r="N33" s="744"/>
      <c r="O33" s="744"/>
      <c r="P33" s="744"/>
      <c r="Q33" s="744"/>
      <c r="R33" s="744"/>
      <c r="S33" s="744">
        <v>587</v>
      </c>
      <c r="T33" s="744"/>
      <c r="U33" s="744"/>
      <c r="V33" s="744"/>
      <c r="W33" s="744"/>
      <c r="X33" s="744"/>
      <c r="Y33" s="744"/>
      <c r="Z33" s="744"/>
      <c r="AA33" s="744"/>
      <c r="AB33" s="744"/>
      <c r="AC33" s="744"/>
      <c r="AD33" s="744"/>
      <c r="AE33" s="744"/>
      <c r="AF33" s="744"/>
      <c r="AG33" s="744"/>
      <c r="AH33" s="744"/>
      <c r="AI33" s="744"/>
      <c r="AJ33" s="744"/>
      <c r="AK33" s="744"/>
      <c r="AL33" s="744"/>
      <c r="AM33" s="744"/>
      <c r="AN33" s="744"/>
      <c r="AO33" s="745"/>
      <c r="AP33" s="50"/>
      <c r="AQ33" s="749"/>
      <c r="AR33" s="750"/>
      <c r="AS33" s="750"/>
      <c r="AT33" s="750"/>
      <c r="AU33" s="750"/>
      <c r="AV33" s="750"/>
      <c r="AW33" s="750"/>
      <c r="AX33" s="750">
        <v>6265867</v>
      </c>
      <c r="AY33" s="750"/>
      <c r="AZ33" s="750"/>
      <c r="BA33" s="750"/>
      <c r="BB33" s="750"/>
      <c r="BC33" s="750"/>
      <c r="BD33" s="750"/>
      <c r="BE33" s="750"/>
      <c r="BF33" s="750"/>
      <c r="BG33" s="750"/>
      <c r="BH33" s="750"/>
      <c r="BI33" s="750"/>
      <c r="BJ33" s="750"/>
      <c r="BK33" s="750"/>
      <c r="BL33" s="750"/>
      <c r="BM33" s="750"/>
      <c r="BN33" s="750"/>
      <c r="BO33" s="750"/>
      <c r="BP33" s="750"/>
      <c r="BQ33" s="750"/>
      <c r="BR33" s="750"/>
      <c r="BS33" s="750"/>
      <c r="BT33" s="751"/>
    </row>
    <row r="34" spans="1:72">
      <c r="A34" s="811"/>
      <c r="B34" s="742"/>
      <c r="C34" s="742">
        <v>135</v>
      </c>
      <c r="D34" s="742" t="s">
        <v>720</v>
      </c>
      <c r="E34" s="742" t="s">
        <v>717</v>
      </c>
      <c r="F34" s="742"/>
      <c r="G34" s="742"/>
      <c r="H34" s="742">
        <v>2015</v>
      </c>
      <c r="I34" s="639" t="s">
        <v>573</v>
      </c>
      <c r="J34" s="639" t="s">
        <v>579</v>
      </c>
      <c r="K34" s="50"/>
      <c r="L34" s="743"/>
      <c r="M34" s="744"/>
      <c r="N34" s="744"/>
      <c r="O34" s="744"/>
      <c r="P34" s="744"/>
      <c r="Q34" s="744"/>
      <c r="R34" s="744"/>
      <c r="S34" s="744">
        <v>48</v>
      </c>
      <c r="T34" s="744"/>
      <c r="U34" s="744"/>
      <c r="V34" s="744"/>
      <c r="W34" s="744"/>
      <c r="X34" s="744"/>
      <c r="Y34" s="744"/>
      <c r="Z34" s="744"/>
      <c r="AA34" s="744"/>
      <c r="AB34" s="744"/>
      <c r="AC34" s="744"/>
      <c r="AD34" s="744"/>
      <c r="AE34" s="744"/>
      <c r="AF34" s="744"/>
      <c r="AG34" s="744"/>
      <c r="AH34" s="744"/>
      <c r="AI34" s="744"/>
      <c r="AJ34" s="744"/>
      <c r="AK34" s="744"/>
      <c r="AL34" s="744"/>
      <c r="AM34" s="744"/>
      <c r="AN34" s="744"/>
      <c r="AO34" s="745"/>
      <c r="AP34" s="50"/>
      <c r="AQ34" s="743"/>
      <c r="AR34" s="744"/>
      <c r="AS34" s="744"/>
      <c r="AT34" s="744"/>
      <c r="AU34" s="744"/>
      <c r="AV34" s="744"/>
      <c r="AW34" s="744"/>
      <c r="AX34" s="744">
        <v>173212</v>
      </c>
      <c r="AY34" s="744"/>
      <c r="AZ34" s="744"/>
      <c r="BA34" s="744"/>
      <c r="BB34" s="744"/>
      <c r="BC34" s="744"/>
      <c r="BD34" s="744"/>
      <c r="BE34" s="744"/>
      <c r="BF34" s="744"/>
      <c r="BG34" s="744"/>
      <c r="BH34" s="744"/>
      <c r="BI34" s="744"/>
      <c r="BJ34" s="744"/>
      <c r="BK34" s="744"/>
      <c r="BL34" s="744"/>
      <c r="BM34" s="744"/>
      <c r="BN34" s="744"/>
      <c r="BO34" s="744"/>
      <c r="BP34" s="744"/>
      <c r="BQ34" s="744"/>
      <c r="BR34" s="744"/>
      <c r="BS34" s="744"/>
      <c r="BT34" s="745"/>
    </row>
    <row r="35" spans="1:72">
      <c r="A35" s="811"/>
      <c r="B35" s="742"/>
      <c r="C35" s="742">
        <v>62</v>
      </c>
      <c r="D35" s="742" t="s">
        <v>99</v>
      </c>
      <c r="E35" s="742" t="s">
        <v>717</v>
      </c>
      <c r="F35" s="742"/>
      <c r="G35" s="742"/>
      <c r="H35" s="742">
        <v>2015</v>
      </c>
      <c r="I35" s="639" t="s">
        <v>573</v>
      </c>
      <c r="J35" s="639" t="s">
        <v>586</v>
      </c>
      <c r="K35" s="50"/>
      <c r="L35" s="743"/>
      <c r="M35" s="744"/>
      <c r="N35" s="744"/>
      <c r="O35" s="744"/>
      <c r="P35" s="744"/>
      <c r="Q35" s="744"/>
      <c r="R35" s="744"/>
      <c r="S35" s="744">
        <v>93</v>
      </c>
      <c r="T35" s="744"/>
      <c r="U35" s="744"/>
      <c r="V35" s="744"/>
      <c r="W35" s="744"/>
      <c r="X35" s="744"/>
      <c r="Y35" s="744"/>
      <c r="Z35" s="744"/>
      <c r="AA35" s="744"/>
      <c r="AB35" s="744"/>
      <c r="AC35" s="744"/>
      <c r="AD35" s="744"/>
      <c r="AE35" s="744"/>
      <c r="AF35" s="744"/>
      <c r="AG35" s="744"/>
      <c r="AH35" s="744"/>
      <c r="AI35" s="744"/>
      <c r="AJ35" s="744"/>
      <c r="AK35" s="744"/>
      <c r="AL35" s="744"/>
      <c r="AM35" s="744"/>
      <c r="AN35" s="744"/>
      <c r="AO35" s="745"/>
      <c r="AP35" s="50"/>
      <c r="AQ35" s="743"/>
      <c r="AR35" s="744"/>
      <c r="AS35" s="744"/>
      <c r="AT35" s="744"/>
      <c r="AU35" s="744"/>
      <c r="AV35" s="744"/>
      <c r="AW35" s="744"/>
      <c r="AX35" s="744">
        <v>437557</v>
      </c>
      <c r="AY35" s="744"/>
      <c r="AZ35" s="744"/>
      <c r="BA35" s="744"/>
      <c r="BB35" s="744"/>
      <c r="BC35" s="744"/>
      <c r="BD35" s="744"/>
      <c r="BE35" s="744"/>
      <c r="BF35" s="744"/>
      <c r="BG35" s="744"/>
      <c r="BH35" s="744"/>
      <c r="BI35" s="744"/>
      <c r="BJ35" s="744"/>
      <c r="BK35" s="744"/>
      <c r="BL35" s="744"/>
      <c r="BM35" s="744"/>
      <c r="BN35" s="744"/>
      <c r="BO35" s="744"/>
      <c r="BP35" s="744"/>
      <c r="BQ35" s="744"/>
      <c r="BR35" s="744"/>
      <c r="BS35" s="744"/>
      <c r="BT35" s="745"/>
    </row>
    <row r="36" spans="1:72">
      <c r="A36" s="811"/>
      <c r="B36" s="742"/>
      <c r="C36" s="742">
        <v>134</v>
      </c>
      <c r="D36" s="742" t="s">
        <v>99</v>
      </c>
      <c r="E36" s="742" t="s">
        <v>717</v>
      </c>
      <c r="F36" s="742"/>
      <c r="G36" s="742"/>
      <c r="H36" s="742">
        <v>2015</v>
      </c>
      <c r="I36" s="639" t="s">
        <v>573</v>
      </c>
      <c r="J36" s="639" t="s">
        <v>579</v>
      </c>
      <c r="K36" s="50"/>
      <c r="L36" s="743"/>
      <c r="M36" s="744"/>
      <c r="N36" s="744"/>
      <c r="O36" s="744"/>
      <c r="P36" s="744"/>
      <c r="Q36" s="744"/>
      <c r="R36" s="744"/>
      <c r="S36" s="744">
        <v>6</v>
      </c>
      <c r="T36" s="744"/>
      <c r="U36" s="744"/>
      <c r="V36" s="744"/>
      <c r="W36" s="744"/>
      <c r="X36" s="744"/>
      <c r="Y36" s="744"/>
      <c r="Z36" s="744"/>
      <c r="AA36" s="744"/>
      <c r="AB36" s="744"/>
      <c r="AC36" s="744"/>
      <c r="AD36" s="744"/>
      <c r="AE36" s="744"/>
      <c r="AF36" s="744"/>
      <c r="AG36" s="744"/>
      <c r="AH36" s="744"/>
      <c r="AI36" s="744"/>
      <c r="AJ36" s="744"/>
      <c r="AK36" s="744"/>
      <c r="AL36" s="744"/>
      <c r="AM36" s="744"/>
      <c r="AN36" s="744"/>
      <c r="AO36" s="745"/>
      <c r="AP36" s="50"/>
      <c r="AQ36" s="743"/>
      <c r="AR36" s="744"/>
      <c r="AS36" s="744"/>
      <c r="AT36" s="744"/>
      <c r="AU36" s="744"/>
      <c r="AV36" s="744"/>
      <c r="AW36" s="744"/>
      <c r="AX36" s="744">
        <v>29444</v>
      </c>
      <c r="AY36" s="744"/>
      <c r="AZ36" s="744"/>
      <c r="BA36" s="744"/>
      <c r="BB36" s="744"/>
      <c r="BC36" s="744"/>
      <c r="BD36" s="744"/>
      <c r="BE36" s="744"/>
      <c r="BF36" s="744"/>
      <c r="BG36" s="744"/>
      <c r="BH36" s="744"/>
      <c r="BI36" s="744"/>
      <c r="BJ36" s="744"/>
      <c r="BK36" s="744"/>
      <c r="BL36" s="744"/>
      <c r="BM36" s="744"/>
      <c r="BN36" s="744"/>
      <c r="BO36" s="744"/>
      <c r="BP36" s="744"/>
      <c r="BQ36" s="744"/>
      <c r="BR36" s="744"/>
      <c r="BS36" s="744"/>
      <c r="BT36" s="745"/>
    </row>
    <row r="37" spans="1:72">
      <c r="A37" s="811"/>
      <c r="B37" s="742"/>
      <c r="C37" s="742">
        <v>60</v>
      </c>
      <c r="D37" s="742" t="s">
        <v>673</v>
      </c>
      <c r="E37" s="742" t="s">
        <v>717</v>
      </c>
      <c r="F37" s="742"/>
      <c r="G37" s="742"/>
      <c r="H37" s="742">
        <v>2015</v>
      </c>
      <c r="I37" s="639" t="s">
        <v>573</v>
      </c>
      <c r="J37" s="639" t="s">
        <v>586</v>
      </c>
      <c r="K37" s="50"/>
      <c r="L37" s="743"/>
      <c r="M37" s="744"/>
      <c r="N37" s="744"/>
      <c r="O37" s="744"/>
      <c r="P37" s="744"/>
      <c r="Q37" s="744"/>
      <c r="R37" s="744"/>
      <c r="S37" s="744">
        <v>237</v>
      </c>
      <c r="T37" s="744"/>
      <c r="U37" s="744"/>
      <c r="V37" s="744"/>
      <c r="W37" s="744"/>
      <c r="X37" s="744"/>
      <c r="Y37" s="744"/>
      <c r="Z37" s="744"/>
      <c r="AA37" s="744"/>
      <c r="AB37" s="744"/>
      <c r="AC37" s="744"/>
      <c r="AD37" s="744"/>
      <c r="AE37" s="744"/>
      <c r="AF37" s="744"/>
      <c r="AG37" s="744"/>
      <c r="AH37" s="744"/>
      <c r="AI37" s="744"/>
      <c r="AJ37" s="744"/>
      <c r="AK37" s="744"/>
      <c r="AL37" s="744"/>
      <c r="AM37" s="744"/>
      <c r="AN37" s="744"/>
      <c r="AO37" s="745"/>
      <c r="AP37" s="50"/>
      <c r="AQ37" s="743"/>
      <c r="AR37" s="744"/>
      <c r="AS37" s="744"/>
      <c r="AT37" s="744"/>
      <c r="AU37" s="744"/>
      <c r="AV37" s="744"/>
      <c r="AW37" s="744"/>
      <c r="AX37" s="744">
        <v>450464</v>
      </c>
      <c r="AY37" s="744"/>
      <c r="AZ37" s="744"/>
      <c r="BA37" s="744"/>
      <c r="BB37" s="744"/>
      <c r="BC37" s="744"/>
      <c r="BD37" s="744"/>
      <c r="BE37" s="744"/>
      <c r="BF37" s="744"/>
      <c r="BG37" s="744"/>
      <c r="BH37" s="744"/>
      <c r="BI37" s="744"/>
      <c r="BJ37" s="744"/>
      <c r="BK37" s="744"/>
      <c r="BL37" s="744"/>
      <c r="BM37" s="744"/>
      <c r="BN37" s="744"/>
      <c r="BO37" s="744"/>
      <c r="BP37" s="744"/>
      <c r="BQ37" s="744"/>
      <c r="BR37" s="744"/>
      <c r="BS37" s="744"/>
      <c r="BT37" s="745"/>
    </row>
    <row r="38" spans="1:72">
      <c r="A38" s="811"/>
      <c r="B38" s="742"/>
      <c r="C38" s="742">
        <v>132</v>
      </c>
      <c r="D38" s="742" t="s">
        <v>673</v>
      </c>
      <c r="E38" s="742" t="s">
        <v>717</v>
      </c>
      <c r="F38" s="742"/>
      <c r="G38" s="742"/>
      <c r="H38" s="742">
        <v>2015</v>
      </c>
      <c r="I38" s="639" t="s">
        <v>573</v>
      </c>
      <c r="J38" s="639" t="s">
        <v>579</v>
      </c>
      <c r="K38" s="50"/>
      <c r="L38" s="743"/>
      <c r="M38" s="744"/>
      <c r="N38" s="744"/>
      <c r="O38" s="744"/>
      <c r="P38" s="744"/>
      <c r="Q38" s="744"/>
      <c r="R38" s="744"/>
      <c r="S38" s="744">
        <v>9</v>
      </c>
      <c r="T38" s="744"/>
      <c r="U38" s="744"/>
      <c r="V38" s="744"/>
      <c r="W38" s="744"/>
      <c r="X38" s="744"/>
      <c r="Y38" s="744"/>
      <c r="Z38" s="744"/>
      <c r="AA38" s="744"/>
      <c r="AB38" s="744"/>
      <c r="AC38" s="744"/>
      <c r="AD38" s="744"/>
      <c r="AE38" s="744"/>
      <c r="AF38" s="744"/>
      <c r="AG38" s="744"/>
      <c r="AH38" s="744"/>
      <c r="AI38" s="744"/>
      <c r="AJ38" s="744"/>
      <c r="AK38" s="744"/>
      <c r="AL38" s="744"/>
      <c r="AM38" s="744"/>
      <c r="AN38" s="744"/>
      <c r="AO38" s="745"/>
      <c r="AP38" s="50"/>
      <c r="AQ38" s="743"/>
      <c r="AR38" s="744"/>
      <c r="AS38" s="744"/>
      <c r="AT38" s="744"/>
      <c r="AU38" s="744"/>
      <c r="AV38" s="744"/>
      <c r="AW38" s="744"/>
      <c r="AX38" s="744">
        <v>16483</v>
      </c>
      <c r="AY38" s="744"/>
      <c r="AZ38" s="744"/>
      <c r="BA38" s="744"/>
      <c r="BB38" s="744"/>
      <c r="BC38" s="744"/>
      <c r="BD38" s="744"/>
      <c r="BE38" s="744"/>
      <c r="BF38" s="744"/>
      <c r="BG38" s="744"/>
      <c r="BH38" s="744"/>
      <c r="BI38" s="744"/>
      <c r="BJ38" s="744"/>
      <c r="BK38" s="744"/>
      <c r="BL38" s="744"/>
      <c r="BM38" s="744"/>
      <c r="BN38" s="744"/>
      <c r="BO38" s="744"/>
      <c r="BP38" s="744"/>
      <c r="BQ38" s="744"/>
      <c r="BR38" s="744"/>
      <c r="BS38" s="744"/>
      <c r="BT38" s="745"/>
    </row>
    <row r="39" spans="1:72">
      <c r="A39" s="811"/>
      <c r="B39" s="742"/>
      <c r="C39" s="742">
        <v>70</v>
      </c>
      <c r="D39" s="742" t="s">
        <v>108</v>
      </c>
      <c r="E39" s="742" t="s">
        <v>717</v>
      </c>
      <c r="F39" s="742"/>
      <c r="G39" s="742"/>
      <c r="H39" s="742">
        <v>2015</v>
      </c>
      <c r="I39" s="639" t="s">
        <v>573</v>
      </c>
      <c r="J39" s="639" t="s">
        <v>586</v>
      </c>
      <c r="K39" s="50"/>
      <c r="L39" s="743"/>
      <c r="M39" s="744"/>
      <c r="N39" s="744"/>
      <c r="O39" s="744"/>
      <c r="P39" s="744"/>
      <c r="Q39" s="744"/>
      <c r="R39" s="744"/>
      <c r="S39" s="744">
        <v>8</v>
      </c>
      <c r="T39" s="744"/>
      <c r="U39" s="744"/>
      <c r="V39" s="744"/>
      <c r="W39" s="744"/>
      <c r="X39" s="744"/>
      <c r="Y39" s="744"/>
      <c r="Z39" s="744"/>
      <c r="AA39" s="744"/>
      <c r="AB39" s="744"/>
      <c r="AC39" s="744"/>
      <c r="AD39" s="744"/>
      <c r="AE39" s="744"/>
      <c r="AF39" s="744"/>
      <c r="AG39" s="744"/>
      <c r="AH39" s="744"/>
      <c r="AI39" s="744"/>
      <c r="AJ39" s="744"/>
      <c r="AK39" s="744"/>
      <c r="AL39" s="744"/>
      <c r="AM39" s="744"/>
      <c r="AN39" s="744"/>
      <c r="AO39" s="745"/>
      <c r="AP39" s="50"/>
      <c r="AQ39" s="743"/>
      <c r="AR39" s="744"/>
      <c r="AS39" s="744"/>
      <c r="AT39" s="744"/>
      <c r="AU39" s="744"/>
      <c r="AV39" s="744"/>
      <c r="AW39" s="744"/>
      <c r="AX39" s="744">
        <v>81371</v>
      </c>
      <c r="AY39" s="744"/>
      <c r="AZ39" s="744"/>
      <c r="BA39" s="744"/>
      <c r="BB39" s="744"/>
      <c r="BC39" s="744"/>
      <c r="BD39" s="744"/>
      <c r="BE39" s="744"/>
      <c r="BF39" s="744"/>
      <c r="BG39" s="744"/>
      <c r="BH39" s="744"/>
      <c r="BI39" s="744"/>
      <c r="BJ39" s="744"/>
      <c r="BK39" s="744"/>
      <c r="BL39" s="744"/>
      <c r="BM39" s="744"/>
      <c r="BN39" s="744"/>
      <c r="BO39" s="744"/>
      <c r="BP39" s="744"/>
      <c r="BQ39" s="744"/>
      <c r="BR39" s="744"/>
      <c r="BS39" s="744"/>
      <c r="BT39" s="745"/>
    </row>
    <row r="40" spans="1:72">
      <c r="A40" s="811"/>
      <c r="B40" s="742"/>
      <c r="C40" s="742">
        <v>65</v>
      </c>
      <c r="D40" s="742" t="s">
        <v>102</v>
      </c>
      <c r="E40" s="742" t="s">
        <v>717</v>
      </c>
      <c r="F40" s="742"/>
      <c r="G40" s="742"/>
      <c r="H40" s="742">
        <v>2015</v>
      </c>
      <c r="I40" s="639" t="s">
        <v>573</v>
      </c>
      <c r="J40" s="639" t="s">
        <v>586</v>
      </c>
      <c r="K40" s="50"/>
      <c r="L40" s="743"/>
      <c r="M40" s="744"/>
      <c r="N40" s="744"/>
      <c r="O40" s="744"/>
      <c r="P40" s="744"/>
      <c r="Q40" s="744"/>
      <c r="R40" s="744"/>
      <c r="S40" s="744">
        <v>7</v>
      </c>
      <c r="T40" s="744"/>
      <c r="U40" s="744"/>
      <c r="V40" s="744"/>
      <c r="W40" s="744"/>
      <c r="X40" s="744"/>
      <c r="Y40" s="744"/>
      <c r="Z40" s="744"/>
      <c r="AA40" s="744"/>
      <c r="AB40" s="744"/>
      <c r="AC40" s="744"/>
      <c r="AD40" s="744"/>
      <c r="AE40" s="744"/>
      <c r="AF40" s="744"/>
      <c r="AG40" s="744"/>
      <c r="AH40" s="744"/>
      <c r="AI40" s="744"/>
      <c r="AJ40" s="744"/>
      <c r="AK40" s="744"/>
      <c r="AL40" s="744"/>
      <c r="AM40" s="744"/>
      <c r="AN40" s="744"/>
      <c r="AO40" s="745"/>
      <c r="AP40" s="50"/>
      <c r="AQ40" s="743"/>
      <c r="AR40" s="744"/>
      <c r="AS40" s="744"/>
      <c r="AT40" s="744"/>
      <c r="AU40" s="744"/>
      <c r="AV40" s="744"/>
      <c r="AW40" s="744"/>
      <c r="AX40" s="744">
        <v>34950</v>
      </c>
      <c r="AY40" s="744"/>
      <c r="AZ40" s="744"/>
      <c r="BA40" s="744"/>
      <c r="BB40" s="744"/>
      <c r="BC40" s="744"/>
      <c r="BD40" s="744"/>
      <c r="BE40" s="744"/>
      <c r="BF40" s="744"/>
      <c r="BG40" s="744"/>
      <c r="BH40" s="744"/>
      <c r="BI40" s="744"/>
      <c r="BJ40" s="744"/>
      <c r="BK40" s="744"/>
      <c r="BL40" s="744"/>
      <c r="BM40" s="744"/>
      <c r="BN40" s="744"/>
      <c r="BO40" s="744"/>
      <c r="BP40" s="744"/>
      <c r="BQ40" s="744"/>
      <c r="BR40" s="744"/>
      <c r="BS40" s="744"/>
      <c r="BT40" s="745"/>
    </row>
    <row r="41" spans="1:72">
      <c r="A41" s="811"/>
      <c r="B41" s="742"/>
      <c r="C41" s="742">
        <v>68</v>
      </c>
      <c r="D41" s="742" t="s">
        <v>106</v>
      </c>
      <c r="E41" s="742" t="s">
        <v>717</v>
      </c>
      <c r="F41" s="742"/>
      <c r="G41" s="742"/>
      <c r="H41" s="742">
        <v>2015</v>
      </c>
      <c r="I41" s="639" t="s">
        <v>573</v>
      </c>
      <c r="J41" s="639" t="s">
        <v>586</v>
      </c>
      <c r="K41" s="50"/>
      <c r="L41" s="743"/>
      <c r="M41" s="744"/>
      <c r="N41" s="744"/>
      <c r="O41" s="744"/>
      <c r="P41" s="744"/>
      <c r="Q41" s="744"/>
      <c r="R41" s="744"/>
      <c r="S41" s="744">
        <v>6</v>
      </c>
      <c r="T41" s="744"/>
      <c r="U41" s="744"/>
      <c r="V41" s="744"/>
      <c r="W41" s="744"/>
      <c r="X41" s="744"/>
      <c r="Y41" s="744"/>
      <c r="Z41" s="744"/>
      <c r="AA41" s="744"/>
      <c r="AB41" s="744"/>
      <c r="AC41" s="744"/>
      <c r="AD41" s="744"/>
      <c r="AE41" s="744"/>
      <c r="AF41" s="744"/>
      <c r="AG41" s="744"/>
      <c r="AH41" s="744"/>
      <c r="AI41" s="744"/>
      <c r="AJ41" s="744"/>
      <c r="AK41" s="744"/>
      <c r="AL41" s="744"/>
      <c r="AM41" s="744"/>
      <c r="AN41" s="744"/>
      <c r="AO41" s="745"/>
      <c r="AP41" s="50"/>
      <c r="AQ41" s="743"/>
      <c r="AR41" s="744"/>
      <c r="AS41" s="744"/>
      <c r="AT41" s="744"/>
      <c r="AU41" s="744"/>
      <c r="AV41" s="744"/>
      <c r="AW41" s="744"/>
      <c r="AX41" s="744">
        <v>21762</v>
      </c>
      <c r="AY41" s="744"/>
      <c r="AZ41" s="744"/>
      <c r="BA41" s="744"/>
      <c r="BB41" s="744"/>
      <c r="BC41" s="744"/>
      <c r="BD41" s="744"/>
      <c r="BE41" s="744"/>
      <c r="BF41" s="744"/>
      <c r="BG41" s="744"/>
      <c r="BH41" s="744"/>
      <c r="BI41" s="744"/>
      <c r="BJ41" s="744"/>
      <c r="BK41" s="744"/>
      <c r="BL41" s="744"/>
      <c r="BM41" s="744"/>
      <c r="BN41" s="744"/>
      <c r="BO41" s="744"/>
      <c r="BP41" s="744"/>
      <c r="BQ41" s="744"/>
      <c r="BR41" s="744"/>
      <c r="BS41" s="744"/>
      <c r="BT41" s="745"/>
    </row>
    <row r="42" spans="1:72">
      <c r="A42" s="811"/>
      <c r="B42" s="742"/>
      <c r="C42" s="742">
        <v>1</v>
      </c>
      <c r="D42" s="742" t="s">
        <v>113</v>
      </c>
      <c r="E42" s="742" t="s">
        <v>717</v>
      </c>
      <c r="F42" s="742"/>
      <c r="G42" s="742"/>
      <c r="H42" s="742">
        <v>2015</v>
      </c>
      <c r="I42" s="639" t="s">
        <v>573</v>
      </c>
      <c r="J42" s="639" t="s">
        <v>586</v>
      </c>
      <c r="K42" s="50"/>
      <c r="L42" s="743"/>
      <c r="M42" s="744"/>
      <c r="N42" s="744"/>
      <c r="O42" s="744"/>
      <c r="P42" s="744"/>
      <c r="Q42" s="744"/>
      <c r="R42" s="744"/>
      <c r="S42" s="744">
        <v>10</v>
      </c>
      <c r="T42" s="744"/>
      <c r="U42" s="744"/>
      <c r="V42" s="744"/>
      <c r="W42" s="744"/>
      <c r="X42" s="744"/>
      <c r="Y42" s="744"/>
      <c r="Z42" s="744"/>
      <c r="AA42" s="744"/>
      <c r="AB42" s="744"/>
      <c r="AC42" s="744"/>
      <c r="AD42" s="744"/>
      <c r="AE42" s="744"/>
      <c r="AF42" s="744"/>
      <c r="AG42" s="744"/>
      <c r="AH42" s="744"/>
      <c r="AI42" s="744"/>
      <c r="AJ42" s="744"/>
      <c r="AK42" s="744"/>
      <c r="AL42" s="744"/>
      <c r="AM42" s="744"/>
      <c r="AN42" s="744"/>
      <c r="AO42" s="745"/>
      <c r="AP42" s="50"/>
      <c r="AQ42" s="743"/>
      <c r="AR42" s="744"/>
      <c r="AS42" s="744"/>
      <c r="AT42" s="744"/>
      <c r="AU42" s="744"/>
      <c r="AV42" s="744"/>
      <c r="AW42" s="744"/>
      <c r="AX42" s="744">
        <v>154373</v>
      </c>
      <c r="AY42" s="744"/>
      <c r="AZ42" s="744"/>
      <c r="BA42" s="744"/>
      <c r="BB42" s="744"/>
      <c r="BC42" s="744"/>
      <c r="BD42" s="744"/>
      <c r="BE42" s="744"/>
      <c r="BF42" s="744"/>
      <c r="BG42" s="744"/>
      <c r="BH42" s="744"/>
      <c r="BI42" s="744"/>
      <c r="BJ42" s="744"/>
      <c r="BK42" s="744"/>
      <c r="BL42" s="744"/>
      <c r="BM42" s="744"/>
      <c r="BN42" s="744"/>
      <c r="BO42" s="744"/>
      <c r="BP42" s="744"/>
      <c r="BQ42" s="744"/>
      <c r="BR42" s="744"/>
      <c r="BS42" s="744"/>
      <c r="BT42" s="745"/>
    </row>
    <row r="43" spans="1:72">
      <c r="A43" s="811"/>
      <c r="B43" s="742"/>
      <c r="C43" s="742">
        <v>73</v>
      </c>
      <c r="D43" s="742" t="s">
        <v>113</v>
      </c>
      <c r="E43" s="742" t="s">
        <v>717</v>
      </c>
      <c r="F43" s="742"/>
      <c r="G43" s="742"/>
      <c r="H43" s="742">
        <v>2015</v>
      </c>
      <c r="I43" s="639" t="s">
        <v>573</v>
      </c>
      <c r="J43" s="639" t="s">
        <v>579</v>
      </c>
      <c r="K43" s="50"/>
      <c r="L43" s="743"/>
      <c r="M43" s="744"/>
      <c r="N43" s="744"/>
      <c r="O43" s="744"/>
      <c r="P43" s="744"/>
      <c r="Q43" s="744"/>
      <c r="R43" s="744"/>
      <c r="S43" s="744">
        <v>4</v>
      </c>
      <c r="T43" s="744"/>
      <c r="U43" s="744"/>
      <c r="V43" s="744"/>
      <c r="W43" s="744"/>
      <c r="X43" s="744"/>
      <c r="Y43" s="744"/>
      <c r="Z43" s="744"/>
      <c r="AA43" s="744"/>
      <c r="AB43" s="744"/>
      <c r="AC43" s="744"/>
      <c r="AD43" s="744"/>
      <c r="AE43" s="744"/>
      <c r="AF43" s="744"/>
      <c r="AG43" s="744"/>
      <c r="AH43" s="744"/>
      <c r="AI43" s="744"/>
      <c r="AJ43" s="744"/>
      <c r="AK43" s="744"/>
      <c r="AL43" s="744"/>
      <c r="AM43" s="744"/>
      <c r="AN43" s="744"/>
      <c r="AO43" s="745"/>
      <c r="AP43" s="50"/>
      <c r="AQ43" s="743"/>
      <c r="AR43" s="744"/>
      <c r="AS43" s="744"/>
      <c r="AT43" s="744"/>
      <c r="AU43" s="744"/>
      <c r="AV43" s="744"/>
      <c r="AW43" s="744"/>
      <c r="AX43" s="744">
        <v>56781</v>
      </c>
      <c r="AY43" s="744"/>
      <c r="AZ43" s="744"/>
      <c r="BA43" s="744"/>
      <c r="BB43" s="744"/>
      <c r="BC43" s="744"/>
      <c r="BD43" s="744"/>
      <c r="BE43" s="744"/>
      <c r="BF43" s="744"/>
      <c r="BG43" s="744"/>
      <c r="BH43" s="744"/>
      <c r="BI43" s="744"/>
      <c r="BJ43" s="744"/>
      <c r="BK43" s="744"/>
      <c r="BL43" s="744"/>
      <c r="BM43" s="744"/>
      <c r="BN43" s="744"/>
      <c r="BO43" s="744"/>
      <c r="BP43" s="744"/>
      <c r="BQ43" s="744"/>
      <c r="BR43" s="744"/>
      <c r="BS43" s="744"/>
      <c r="BT43" s="745"/>
    </row>
    <row r="44" spans="1:72">
      <c r="A44" s="811"/>
      <c r="B44" s="742"/>
      <c r="C44" s="742">
        <v>2</v>
      </c>
      <c r="D44" s="742" t="s">
        <v>721</v>
      </c>
      <c r="E44" s="742" t="s">
        <v>717</v>
      </c>
      <c r="F44" s="742"/>
      <c r="G44" s="742"/>
      <c r="H44" s="742">
        <v>2015</v>
      </c>
      <c r="I44" s="639" t="s">
        <v>573</v>
      </c>
      <c r="J44" s="639" t="s">
        <v>586</v>
      </c>
      <c r="K44" s="50"/>
      <c r="L44" s="743"/>
      <c r="M44" s="744"/>
      <c r="N44" s="744"/>
      <c r="O44" s="744"/>
      <c r="P44" s="744"/>
      <c r="Q44" s="744"/>
      <c r="R44" s="744"/>
      <c r="S44" s="744">
        <v>27</v>
      </c>
      <c r="T44" s="744"/>
      <c r="U44" s="744"/>
      <c r="V44" s="744"/>
      <c r="W44" s="744"/>
      <c r="X44" s="744"/>
      <c r="Y44" s="744"/>
      <c r="Z44" s="744"/>
      <c r="AA44" s="744"/>
      <c r="AB44" s="744"/>
      <c r="AC44" s="744"/>
      <c r="AD44" s="744"/>
      <c r="AE44" s="744"/>
      <c r="AF44" s="744"/>
      <c r="AG44" s="744"/>
      <c r="AH44" s="744"/>
      <c r="AI44" s="744"/>
      <c r="AJ44" s="744"/>
      <c r="AK44" s="744"/>
      <c r="AL44" s="744"/>
      <c r="AM44" s="744"/>
      <c r="AN44" s="744"/>
      <c r="AO44" s="745"/>
      <c r="AP44" s="50"/>
      <c r="AQ44" s="743"/>
      <c r="AR44" s="744"/>
      <c r="AS44" s="744"/>
      <c r="AT44" s="744"/>
      <c r="AU44" s="744"/>
      <c r="AV44" s="744"/>
      <c r="AW44" s="744"/>
      <c r="AX44" s="744">
        <v>53511</v>
      </c>
      <c r="AY44" s="744"/>
      <c r="AZ44" s="744"/>
      <c r="BA44" s="744"/>
      <c r="BB44" s="744"/>
      <c r="BC44" s="744"/>
      <c r="BD44" s="744"/>
      <c r="BE44" s="744"/>
      <c r="BF44" s="744"/>
      <c r="BG44" s="744"/>
      <c r="BH44" s="744"/>
      <c r="BI44" s="744"/>
      <c r="BJ44" s="744"/>
      <c r="BK44" s="744"/>
      <c r="BL44" s="744"/>
      <c r="BM44" s="744"/>
      <c r="BN44" s="744"/>
      <c r="BO44" s="744"/>
      <c r="BP44" s="744"/>
      <c r="BQ44" s="744"/>
      <c r="BR44" s="744"/>
      <c r="BS44" s="744"/>
      <c r="BT44" s="745"/>
    </row>
    <row r="45" spans="1:72">
      <c r="A45" s="811"/>
      <c r="B45" s="742"/>
      <c r="C45" s="742">
        <v>74</v>
      </c>
      <c r="D45" s="742" t="s">
        <v>721</v>
      </c>
      <c r="E45" s="742" t="s">
        <v>717</v>
      </c>
      <c r="F45" s="742"/>
      <c r="G45" s="742"/>
      <c r="H45" s="742">
        <v>2015</v>
      </c>
      <c r="I45" s="639" t="s">
        <v>573</v>
      </c>
      <c r="J45" s="639" t="s">
        <v>579</v>
      </c>
      <c r="K45" s="50"/>
      <c r="L45" s="743"/>
      <c r="M45" s="744"/>
      <c r="N45" s="744"/>
      <c r="O45" s="744"/>
      <c r="P45" s="744"/>
      <c r="Q45" s="744"/>
      <c r="R45" s="744"/>
      <c r="S45" s="744">
        <v>4</v>
      </c>
      <c r="T45" s="744"/>
      <c r="U45" s="744"/>
      <c r="V45" s="744"/>
      <c r="W45" s="744"/>
      <c r="X45" s="744"/>
      <c r="Y45" s="744"/>
      <c r="Z45" s="744"/>
      <c r="AA45" s="744"/>
      <c r="AB45" s="744"/>
      <c r="AC45" s="744"/>
      <c r="AD45" s="744"/>
      <c r="AE45" s="744"/>
      <c r="AF45" s="744"/>
      <c r="AG45" s="744"/>
      <c r="AH45" s="744"/>
      <c r="AI45" s="744"/>
      <c r="AJ45" s="744"/>
      <c r="AK45" s="744"/>
      <c r="AL45" s="744"/>
      <c r="AM45" s="744"/>
      <c r="AN45" s="744"/>
      <c r="AO45" s="745"/>
      <c r="AP45" s="50"/>
      <c r="AQ45" s="743"/>
      <c r="AR45" s="744"/>
      <c r="AS45" s="744"/>
      <c r="AT45" s="744"/>
      <c r="AU45" s="744"/>
      <c r="AV45" s="744"/>
      <c r="AW45" s="744"/>
      <c r="AX45" s="744">
        <v>8838</v>
      </c>
      <c r="AY45" s="744"/>
      <c r="AZ45" s="744"/>
      <c r="BA45" s="744"/>
      <c r="BB45" s="744"/>
      <c r="BC45" s="744"/>
      <c r="BD45" s="744"/>
      <c r="BE45" s="744"/>
      <c r="BF45" s="744"/>
      <c r="BG45" s="744"/>
      <c r="BH45" s="744"/>
      <c r="BI45" s="744"/>
      <c r="BJ45" s="744"/>
      <c r="BK45" s="744"/>
      <c r="BL45" s="744"/>
      <c r="BM45" s="744"/>
      <c r="BN45" s="744"/>
      <c r="BO45" s="744"/>
      <c r="BP45" s="744"/>
      <c r="BQ45" s="744"/>
      <c r="BR45" s="744"/>
      <c r="BS45" s="744"/>
      <c r="BT45" s="745"/>
    </row>
    <row r="46" spans="1:72">
      <c r="A46" s="811"/>
      <c r="B46" s="742"/>
      <c r="C46" s="742">
        <v>78</v>
      </c>
      <c r="D46" s="742" t="s">
        <v>118</v>
      </c>
      <c r="E46" s="742" t="s">
        <v>717</v>
      </c>
      <c r="F46" s="742"/>
      <c r="G46" s="742"/>
      <c r="H46" s="742">
        <v>2015</v>
      </c>
      <c r="I46" s="639" t="s">
        <v>573</v>
      </c>
      <c r="J46" s="639" t="s">
        <v>579</v>
      </c>
      <c r="K46" s="50"/>
      <c r="L46" s="743"/>
      <c r="M46" s="744"/>
      <c r="N46" s="744"/>
      <c r="O46" s="744"/>
      <c r="P46" s="744"/>
      <c r="Q46" s="744"/>
      <c r="R46" s="744"/>
      <c r="S46" s="744">
        <v>21</v>
      </c>
      <c r="T46" s="744"/>
      <c r="U46" s="744"/>
      <c r="V46" s="744"/>
      <c r="W46" s="744"/>
      <c r="X46" s="744"/>
      <c r="Y46" s="744"/>
      <c r="Z46" s="744"/>
      <c r="AA46" s="744"/>
      <c r="AB46" s="744"/>
      <c r="AC46" s="744"/>
      <c r="AD46" s="744"/>
      <c r="AE46" s="744"/>
      <c r="AF46" s="744"/>
      <c r="AG46" s="744"/>
      <c r="AH46" s="744"/>
      <c r="AI46" s="744"/>
      <c r="AJ46" s="744"/>
      <c r="AK46" s="744"/>
      <c r="AL46" s="744"/>
      <c r="AM46" s="744"/>
      <c r="AN46" s="744"/>
      <c r="AO46" s="745"/>
      <c r="AP46" s="50"/>
      <c r="AQ46" s="743"/>
      <c r="AR46" s="744"/>
      <c r="AS46" s="744"/>
      <c r="AT46" s="744"/>
      <c r="AU46" s="744"/>
      <c r="AV46" s="744"/>
      <c r="AW46" s="744"/>
      <c r="AX46" s="744">
        <v>112828</v>
      </c>
      <c r="AY46" s="744"/>
      <c r="AZ46" s="744"/>
      <c r="BA46" s="744"/>
      <c r="BB46" s="744"/>
      <c r="BC46" s="744"/>
      <c r="BD46" s="744"/>
      <c r="BE46" s="744"/>
      <c r="BF46" s="744"/>
      <c r="BG46" s="744"/>
      <c r="BH46" s="744"/>
      <c r="BI46" s="744"/>
      <c r="BJ46" s="744"/>
      <c r="BK46" s="744"/>
      <c r="BL46" s="744"/>
      <c r="BM46" s="744"/>
      <c r="BN46" s="744"/>
      <c r="BO46" s="744"/>
      <c r="BP46" s="744"/>
      <c r="BQ46" s="744"/>
      <c r="BR46" s="744"/>
      <c r="BS46" s="744"/>
      <c r="BT46" s="745"/>
    </row>
    <row r="47" spans="1:72">
      <c r="A47" s="811"/>
      <c r="B47" s="742"/>
      <c r="C47" s="742">
        <v>136</v>
      </c>
      <c r="D47" s="742" t="s">
        <v>101</v>
      </c>
      <c r="E47" s="742" t="s">
        <v>717</v>
      </c>
      <c r="F47" s="742"/>
      <c r="G47" s="742"/>
      <c r="H47" s="742">
        <v>2015</v>
      </c>
      <c r="I47" s="639" t="s">
        <v>573</v>
      </c>
      <c r="J47" s="639" t="s">
        <v>579</v>
      </c>
      <c r="K47" s="50"/>
      <c r="L47" s="743"/>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5"/>
      <c r="AP47" s="50"/>
      <c r="AQ47" s="743"/>
      <c r="AR47" s="744"/>
      <c r="AS47" s="744"/>
      <c r="AT47" s="744"/>
      <c r="AU47" s="744"/>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5"/>
    </row>
    <row r="48" spans="1:72">
      <c r="A48" s="811"/>
      <c r="B48" s="742"/>
      <c r="C48" s="742">
        <v>145</v>
      </c>
      <c r="D48" s="742" t="s">
        <v>113</v>
      </c>
      <c r="E48" s="742" t="s">
        <v>717</v>
      </c>
      <c r="F48" s="742"/>
      <c r="G48" s="742"/>
      <c r="H48" s="742">
        <v>2016</v>
      </c>
      <c r="I48" s="639" t="s">
        <v>573</v>
      </c>
      <c r="J48" s="639" t="s">
        <v>586</v>
      </c>
      <c r="K48" s="50"/>
      <c r="L48" s="743"/>
      <c r="M48" s="744"/>
      <c r="N48" s="744"/>
      <c r="O48" s="744"/>
      <c r="P48" s="744"/>
      <c r="Q48" s="744"/>
      <c r="R48" s="744"/>
      <c r="S48" s="744">
        <v>130</v>
      </c>
      <c r="T48" s="744"/>
      <c r="U48" s="744"/>
      <c r="V48" s="744"/>
      <c r="W48" s="744"/>
      <c r="X48" s="744"/>
      <c r="Y48" s="744"/>
      <c r="Z48" s="744"/>
      <c r="AA48" s="744"/>
      <c r="AB48" s="744"/>
      <c r="AC48" s="744"/>
      <c r="AD48" s="744"/>
      <c r="AE48" s="744"/>
      <c r="AF48" s="744"/>
      <c r="AG48" s="744"/>
      <c r="AH48" s="744"/>
      <c r="AI48" s="744"/>
      <c r="AJ48" s="744"/>
      <c r="AK48" s="744"/>
      <c r="AL48" s="744"/>
      <c r="AM48" s="744"/>
      <c r="AN48" s="744"/>
      <c r="AO48" s="745"/>
      <c r="AP48" s="50"/>
      <c r="AQ48" s="743"/>
      <c r="AR48" s="744"/>
      <c r="AS48" s="744"/>
      <c r="AT48" s="744"/>
      <c r="AU48" s="744"/>
      <c r="AV48" s="744"/>
      <c r="AW48" s="744"/>
      <c r="AX48" s="744">
        <v>2005471</v>
      </c>
      <c r="AY48" s="744"/>
      <c r="AZ48" s="744"/>
      <c r="BA48" s="744"/>
      <c r="BB48" s="744"/>
      <c r="BC48" s="744"/>
      <c r="BD48" s="744"/>
      <c r="BE48" s="744"/>
      <c r="BF48" s="744"/>
      <c r="BG48" s="744"/>
      <c r="BH48" s="744"/>
      <c r="BI48" s="744"/>
      <c r="BJ48" s="744"/>
      <c r="BK48" s="744"/>
      <c r="BL48" s="744"/>
      <c r="BM48" s="744"/>
      <c r="BN48" s="744"/>
      <c r="BO48" s="744"/>
      <c r="BP48" s="744"/>
      <c r="BQ48" s="744"/>
      <c r="BR48" s="744"/>
      <c r="BS48" s="744"/>
      <c r="BT48" s="745"/>
    </row>
    <row r="49" spans="1:72">
      <c r="A49" s="811"/>
      <c r="B49" s="742"/>
      <c r="C49" s="742">
        <v>146</v>
      </c>
      <c r="D49" s="742" t="s">
        <v>721</v>
      </c>
      <c r="E49" s="742" t="s">
        <v>717</v>
      </c>
      <c r="F49" s="742"/>
      <c r="G49" s="742"/>
      <c r="H49" s="742">
        <v>2016</v>
      </c>
      <c r="I49" s="639" t="s">
        <v>573</v>
      </c>
      <c r="J49" s="639" t="s">
        <v>586</v>
      </c>
      <c r="K49" s="50"/>
      <c r="L49" s="743"/>
      <c r="M49" s="744"/>
      <c r="N49" s="744"/>
      <c r="O49" s="744"/>
      <c r="P49" s="744"/>
      <c r="Q49" s="744"/>
      <c r="R49" s="744"/>
      <c r="S49" s="744">
        <v>186</v>
      </c>
      <c r="T49" s="744"/>
      <c r="U49" s="744"/>
      <c r="V49" s="744"/>
      <c r="W49" s="744"/>
      <c r="X49" s="744"/>
      <c r="Y49" s="744"/>
      <c r="Z49" s="744"/>
      <c r="AA49" s="744"/>
      <c r="AB49" s="744"/>
      <c r="AC49" s="744"/>
      <c r="AD49" s="744"/>
      <c r="AE49" s="744"/>
      <c r="AF49" s="744"/>
      <c r="AG49" s="744"/>
      <c r="AH49" s="744"/>
      <c r="AI49" s="744"/>
      <c r="AJ49" s="744"/>
      <c r="AK49" s="744"/>
      <c r="AL49" s="744"/>
      <c r="AM49" s="744"/>
      <c r="AN49" s="744"/>
      <c r="AO49" s="745"/>
      <c r="AP49" s="50"/>
      <c r="AQ49" s="743"/>
      <c r="AR49" s="744"/>
      <c r="AS49" s="744"/>
      <c r="AT49" s="744"/>
      <c r="AU49" s="744"/>
      <c r="AV49" s="744"/>
      <c r="AW49" s="744"/>
      <c r="AX49" s="744">
        <v>623179</v>
      </c>
      <c r="AY49" s="744"/>
      <c r="AZ49" s="744"/>
      <c r="BA49" s="744"/>
      <c r="BB49" s="744"/>
      <c r="BC49" s="744"/>
      <c r="BD49" s="744"/>
      <c r="BE49" s="744"/>
      <c r="BF49" s="744"/>
      <c r="BG49" s="744"/>
      <c r="BH49" s="744"/>
      <c r="BI49" s="744"/>
      <c r="BJ49" s="744"/>
      <c r="BK49" s="744"/>
      <c r="BL49" s="744"/>
      <c r="BM49" s="744"/>
      <c r="BN49" s="744"/>
      <c r="BO49" s="744"/>
      <c r="BP49" s="744"/>
      <c r="BQ49" s="744"/>
      <c r="BR49" s="744"/>
      <c r="BS49" s="744"/>
      <c r="BT49" s="745"/>
    </row>
    <row r="50" spans="1:72">
      <c r="A50" s="811"/>
      <c r="B50" s="742"/>
      <c r="C50" s="742">
        <v>149</v>
      </c>
      <c r="D50" s="742" t="s">
        <v>117</v>
      </c>
      <c r="E50" s="742" t="s">
        <v>717</v>
      </c>
      <c r="F50" s="742"/>
      <c r="G50" s="742"/>
      <c r="H50" s="742">
        <v>2016</v>
      </c>
      <c r="I50" s="639" t="s">
        <v>573</v>
      </c>
      <c r="J50" s="639" t="s">
        <v>586</v>
      </c>
      <c r="K50" s="50"/>
      <c r="L50" s="743"/>
      <c r="M50" s="744"/>
      <c r="N50" s="744"/>
      <c r="O50" s="744"/>
      <c r="P50" s="744"/>
      <c r="Q50" s="744"/>
      <c r="R50" s="744"/>
      <c r="S50" s="744">
        <v>5</v>
      </c>
      <c r="T50" s="744"/>
      <c r="U50" s="744"/>
      <c r="V50" s="744"/>
      <c r="W50" s="744"/>
      <c r="X50" s="744"/>
      <c r="Y50" s="744"/>
      <c r="Z50" s="744"/>
      <c r="AA50" s="744"/>
      <c r="AB50" s="744"/>
      <c r="AC50" s="744"/>
      <c r="AD50" s="744"/>
      <c r="AE50" s="744"/>
      <c r="AF50" s="744"/>
      <c r="AG50" s="744"/>
      <c r="AH50" s="744"/>
      <c r="AI50" s="744"/>
      <c r="AJ50" s="744"/>
      <c r="AK50" s="744"/>
      <c r="AL50" s="744"/>
      <c r="AM50" s="744"/>
      <c r="AN50" s="744"/>
      <c r="AO50" s="745"/>
      <c r="AP50" s="50"/>
      <c r="AQ50" s="743"/>
      <c r="AR50" s="744"/>
      <c r="AS50" s="744"/>
      <c r="AT50" s="744"/>
      <c r="AU50" s="744"/>
      <c r="AV50" s="744"/>
      <c r="AW50" s="744"/>
      <c r="AX50" s="744">
        <v>39428</v>
      </c>
      <c r="AY50" s="744"/>
      <c r="AZ50" s="744"/>
      <c r="BA50" s="744"/>
      <c r="BB50" s="744"/>
      <c r="BC50" s="744"/>
      <c r="BD50" s="744"/>
      <c r="BE50" s="744"/>
      <c r="BF50" s="744"/>
      <c r="BG50" s="744"/>
      <c r="BH50" s="744"/>
      <c r="BI50" s="744"/>
      <c r="BJ50" s="744"/>
      <c r="BK50" s="744"/>
      <c r="BL50" s="744"/>
      <c r="BM50" s="744"/>
      <c r="BN50" s="744"/>
      <c r="BO50" s="744"/>
      <c r="BP50" s="744"/>
      <c r="BQ50" s="744"/>
      <c r="BR50" s="744"/>
      <c r="BS50" s="744"/>
      <c r="BT50" s="745"/>
    </row>
    <row r="51" spans="1:72">
      <c r="A51" s="811"/>
      <c r="B51" s="742"/>
      <c r="C51" s="742">
        <v>150</v>
      </c>
      <c r="D51" s="742" t="s">
        <v>118</v>
      </c>
      <c r="E51" s="742" t="s">
        <v>717</v>
      </c>
      <c r="F51" s="742"/>
      <c r="G51" s="742"/>
      <c r="H51" s="742">
        <v>2016</v>
      </c>
      <c r="I51" s="639" t="s">
        <v>573</v>
      </c>
      <c r="J51" s="639" t="s">
        <v>586</v>
      </c>
      <c r="K51" s="50"/>
      <c r="L51" s="743"/>
      <c r="M51" s="744"/>
      <c r="N51" s="744"/>
      <c r="O51" s="744"/>
      <c r="P51" s="744"/>
      <c r="Q51" s="744"/>
      <c r="R51" s="744"/>
      <c r="S51" s="744">
        <v>319</v>
      </c>
      <c r="T51" s="744"/>
      <c r="U51" s="744"/>
      <c r="V51" s="744"/>
      <c r="W51" s="744"/>
      <c r="X51" s="744"/>
      <c r="Y51" s="744"/>
      <c r="Z51" s="744"/>
      <c r="AA51" s="744"/>
      <c r="AB51" s="744"/>
      <c r="AC51" s="744"/>
      <c r="AD51" s="744"/>
      <c r="AE51" s="744"/>
      <c r="AF51" s="744"/>
      <c r="AG51" s="744"/>
      <c r="AH51" s="744"/>
      <c r="AI51" s="744"/>
      <c r="AJ51" s="744"/>
      <c r="AK51" s="744"/>
      <c r="AL51" s="744"/>
      <c r="AM51" s="744"/>
      <c r="AN51" s="744"/>
      <c r="AO51" s="745"/>
      <c r="AP51" s="50"/>
      <c r="AQ51" s="743"/>
      <c r="AR51" s="744"/>
      <c r="AS51" s="744"/>
      <c r="AT51" s="744"/>
      <c r="AU51" s="744"/>
      <c r="AV51" s="744"/>
      <c r="AW51" s="744"/>
      <c r="AX51" s="744">
        <v>2273186</v>
      </c>
      <c r="AY51" s="744"/>
      <c r="AZ51" s="744"/>
      <c r="BA51" s="744"/>
      <c r="BB51" s="744"/>
      <c r="BC51" s="744"/>
      <c r="BD51" s="744"/>
      <c r="BE51" s="744"/>
      <c r="BF51" s="744"/>
      <c r="BG51" s="744"/>
      <c r="BH51" s="744"/>
      <c r="BI51" s="744"/>
      <c r="BJ51" s="744"/>
      <c r="BK51" s="744"/>
      <c r="BL51" s="744"/>
      <c r="BM51" s="744"/>
      <c r="BN51" s="744"/>
      <c r="BO51" s="744"/>
      <c r="BP51" s="744"/>
      <c r="BQ51" s="744"/>
      <c r="BR51" s="744"/>
      <c r="BS51" s="744"/>
      <c r="BT51" s="745"/>
    </row>
    <row r="52" spans="1:72">
      <c r="A52" s="811"/>
      <c r="B52" s="742"/>
      <c r="C52" s="742">
        <v>151</v>
      </c>
      <c r="D52" s="742" t="s">
        <v>119</v>
      </c>
      <c r="E52" s="742" t="s">
        <v>717</v>
      </c>
      <c r="F52" s="742"/>
      <c r="G52" s="742"/>
      <c r="H52" s="742">
        <v>2016</v>
      </c>
      <c r="I52" s="639" t="s">
        <v>573</v>
      </c>
      <c r="J52" s="639" t="s">
        <v>586</v>
      </c>
      <c r="K52" s="50"/>
      <c r="L52" s="743"/>
      <c r="M52" s="744"/>
      <c r="N52" s="744"/>
      <c r="O52" s="744"/>
      <c r="P52" s="744"/>
      <c r="Q52" s="744"/>
      <c r="R52" s="744"/>
      <c r="S52" s="744">
        <v>1</v>
      </c>
      <c r="T52" s="744"/>
      <c r="U52" s="744"/>
      <c r="V52" s="744"/>
      <c r="W52" s="744"/>
      <c r="X52" s="744"/>
      <c r="Y52" s="744"/>
      <c r="Z52" s="744"/>
      <c r="AA52" s="744"/>
      <c r="AB52" s="744"/>
      <c r="AC52" s="744"/>
      <c r="AD52" s="744"/>
      <c r="AE52" s="744"/>
      <c r="AF52" s="744"/>
      <c r="AG52" s="744"/>
      <c r="AH52" s="744"/>
      <c r="AI52" s="744"/>
      <c r="AJ52" s="744"/>
      <c r="AK52" s="744"/>
      <c r="AL52" s="744"/>
      <c r="AM52" s="744"/>
      <c r="AN52" s="744"/>
      <c r="AO52" s="745"/>
      <c r="AP52" s="50"/>
      <c r="AQ52" s="743"/>
      <c r="AR52" s="744"/>
      <c r="AS52" s="744"/>
      <c r="AT52" s="744"/>
      <c r="AU52" s="744"/>
      <c r="AV52" s="744"/>
      <c r="AW52" s="744"/>
      <c r="AX52" s="744">
        <v>9710</v>
      </c>
      <c r="AY52" s="744"/>
      <c r="AZ52" s="744"/>
      <c r="BA52" s="744"/>
      <c r="BB52" s="744"/>
      <c r="BC52" s="744"/>
      <c r="BD52" s="744"/>
      <c r="BE52" s="744"/>
      <c r="BF52" s="744"/>
      <c r="BG52" s="744"/>
      <c r="BH52" s="744"/>
      <c r="BI52" s="744"/>
      <c r="BJ52" s="744"/>
      <c r="BK52" s="744"/>
      <c r="BL52" s="744"/>
      <c r="BM52" s="744"/>
      <c r="BN52" s="744"/>
      <c r="BO52" s="744"/>
      <c r="BP52" s="744"/>
      <c r="BQ52" s="744"/>
      <c r="BR52" s="744"/>
      <c r="BS52" s="744"/>
      <c r="BT52" s="745"/>
    </row>
    <row r="53" spans="1:72">
      <c r="A53" s="811"/>
      <c r="B53" s="742"/>
      <c r="C53" s="742">
        <v>152</v>
      </c>
      <c r="D53" s="742" t="s">
        <v>120</v>
      </c>
      <c r="E53" s="742" t="s">
        <v>717</v>
      </c>
      <c r="F53" s="742"/>
      <c r="G53" s="742"/>
      <c r="H53" s="742">
        <v>2016</v>
      </c>
      <c r="I53" s="639" t="s">
        <v>573</v>
      </c>
      <c r="J53" s="639" t="s">
        <v>586</v>
      </c>
      <c r="K53" s="50"/>
      <c r="L53" s="743"/>
      <c r="M53" s="744"/>
      <c r="N53" s="744"/>
      <c r="O53" s="744"/>
      <c r="P53" s="744"/>
      <c r="Q53" s="744"/>
      <c r="R53" s="744"/>
      <c r="S53" s="744">
        <v>759</v>
      </c>
      <c r="T53" s="744"/>
      <c r="U53" s="744"/>
      <c r="V53" s="744"/>
      <c r="W53" s="744"/>
      <c r="X53" s="744"/>
      <c r="Y53" s="744"/>
      <c r="Z53" s="744"/>
      <c r="AA53" s="744"/>
      <c r="AB53" s="744"/>
      <c r="AC53" s="744"/>
      <c r="AD53" s="744"/>
      <c r="AE53" s="744"/>
      <c r="AF53" s="744"/>
      <c r="AG53" s="744"/>
      <c r="AH53" s="744"/>
      <c r="AI53" s="744"/>
      <c r="AJ53" s="744"/>
      <c r="AK53" s="744"/>
      <c r="AL53" s="744"/>
      <c r="AM53" s="744"/>
      <c r="AN53" s="744"/>
      <c r="AO53" s="745"/>
      <c r="AP53" s="50"/>
      <c r="AQ53" s="743"/>
      <c r="AR53" s="744"/>
      <c r="AS53" s="744"/>
      <c r="AT53" s="744"/>
      <c r="AU53" s="744"/>
      <c r="AV53" s="744"/>
      <c r="AW53" s="744"/>
      <c r="AX53" s="744">
        <v>12703</v>
      </c>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5"/>
    </row>
    <row r="54" spans="1:72" s="17" customFormat="1" ht="15.5">
      <c r="A54" s="811"/>
      <c r="B54" s="742"/>
      <c r="C54" s="742">
        <v>196</v>
      </c>
      <c r="D54" s="742" t="s">
        <v>719</v>
      </c>
      <c r="E54" s="742" t="s">
        <v>717</v>
      </c>
      <c r="F54" s="742"/>
      <c r="G54" s="742"/>
      <c r="H54" s="742">
        <v>2016</v>
      </c>
      <c r="I54" s="639" t="s">
        <v>573</v>
      </c>
      <c r="J54" s="639" t="s">
        <v>586</v>
      </c>
      <c r="K54" s="50"/>
      <c r="L54" s="743"/>
      <c r="M54" s="744"/>
      <c r="N54" s="744"/>
      <c r="O54" s="744"/>
      <c r="P54" s="744"/>
      <c r="Q54" s="744"/>
      <c r="R54" s="744"/>
      <c r="S54" s="744">
        <v>0</v>
      </c>
      <c r="T54" s="744"/>
      <c r="U54" s="744"/>
      <c r="V54" s="744"/>
      <c r="W54" s="744"/>
      <c r="X54" s="744"/>
      <c r="Y54" s="744"/>
      <c r="Z54" s="744"/>
      <c r="AA54" s="744"/>
      <c r="AB54" s="744"/>
      <c r="AC54" s="744"/>
      <c r="AD54" s="744"/>
      <c r="AE54" s="744"/>
      <c r="AF54" s="744"/>
      <c r="AG54" s="744"/>
      <c r="AH54" s="744"/>
      <c r="AI54" s="744"/>
      <c r="AJ54" s="744"/>
      <c r="AK54" s="744"/>
      <c r="AL54" s="744"/>
      <c r="AM54" s="744"/>
      <c r="AN54" s="744"/>
      <c r="AO54" s="745"/>
      <c r="AP54" s="50"/>
      <c r="AQ54" s="743"/>
      <c r="AR54" s="744"/>
      <c r="AS54" s="744"/>
      <c r="AT54" s="744"/>
      <c r="AU54" s="744"/>
      <c r="AV54" s="744"/>
      <c r="AW54" s="744"/>
      <c r="AX54" s="744">
        <v>674</v>
      </c>
      <c r="AY54" s="744"/>
      <c r="AZ54" s="744"/>
      <c r="BA54" s="744"/>
      <c r="BB54" s="744"/>
      <c r="BC54" s="744"/>
      <c r="BD54" s="744"/>
      <c r="BE54" s="744"/>
      <c r="BF54" s="744"/>
      <c r="BG54" s="744"/>
      <c r="BH54" s="744"/>
      <c r="BI54" s="744"/>
      <c r="BJ54" s="744"/>
      <c r="BK54" s="744"/>
      <c r="BL54" s="744"/>
      <c r="BM54" s="744"/>
      <c r="BN54" s="744"/>
      <c r="BO54" s="744"/>
      <c r="BP54" s="744"/>
      <c r="BQ54" s="744"/>
      <c r="BR54" s="744"/>
      <c r="BS54" s="744"/>
      <c r="BT54" s="745"/>
    </row>
    <row r="55" spans="1:72">
      <c r="A55" s="811"/>
      <c r="B55" s="742" t="s">
        <v>722</v>
      </c>
      <c r="C55" s="742" t="s">
        <v>723</v>
      </c>
      <c r="D55" s="742" t="s">
        <v>5</v>
      </c>
      <c r="E55" s="742" t="s">
        <v>724</v>
      </c>
      <c r="F55" s="742" t="s">
        <v>29</v>
      </c>
      <c r="G55" s="742" t="s">
        <v>725</v>
      </c>
      <c r="H55" s="742">
        <v>2011</v>
      </c>
      <c r="I55" s="639" t="s">
        <v>568</v>
      </c>
      <c r="J55" s="639" t="s">
        <v>586</v>
      </c>
      <c r="K55" s="50"/>
      <c r="L55" s="743"/>
      <c r="M55" s="744"/>
      <c r="N55" s="744"/>
      <c r="O55" s="744"/>
      <c r="P55" s="744"/>
      <c r="Q55" s="744"/>
      <c r="R55" s="744"/>
      <c r="S55" s="744">
        <v>7.6260277879581722</v>
      </c>
      <c r="T55" s="744"/>
      <c r="U55" s="744"/>
      <c r="V55" s="744"/>
      <c r="W55" s="744"/>
      <c r="X55" s="744"/>
      <c r="Y55" s="744"/>
      <c r="Z55" s="744"/>
      <c r="AA55" s="744"/>
      <c r="AB55" s="744"/>
      <c r="AC55" s="744"/>
      <c r="AD55" s="744"/>
      <c r="AE55" s="744"/>
      <c r="AF55" s="744"/>
      <c r="AG55" s="744"/>
      <c r="AH55" s="744"/>
      <c r="AI55" s="744"/>
      <c r="AJ55" s="744"/>
      <c r="AK55" s="744"/>
      <c r="AL55" s="744"/>
      <c r="AM55" s="744"/>
      <c r="AN55" s="744"/>
      <c r="AO55" s="745"/>
      <c r="AP55" s="50"/>
      <c r="AQ55" s="743"/>
      <c r="AR55" s="744"/>
      <c r="AS55" s="744"/>
      <c r="AT55" s="744"/>
      <c r="AU55" s="744"/>
      <c r="AV55" s="744"/>
      <c r="AW55" s="744"/>
      <c r="AX55" s="744">
        <v>119575.09889143193</v>
      </c>
      <c r="AY55" s="744"/>
      <c r="AZ55" s="744"/>
      <c r="BA55" s="744"/>
      <c r="BB55" s="744"/>
      <c r="BC55" s="744"/>
      <c r="BD55" s="744"/>
      <c r="BE55" s="744"/>
      <c r="BF55" s="744"/>
      <c r="BG55" s="744"/>
      <c r="BH55" s="744"/>
      <c r="BI55" s="744"/>
      <c r="BJ55" s="744"/>
      <c r="BK55" s="744"/>
      <c r="BL55" s="744"/>
      <c r="BM55" s="744"/>
      <c r="BN55" s="744"/>
      <c r="BO55" s="744"/>
      <c r="BP55" s="744"/>
      <c r="BQ55" s="744"/>
      <c r="BR55" s="744"/>
      <c r="BS55" s="744"/>
      <c r="BT55" s="745"/>
    </row>
    <row r="56" spans="1:72">
      <c r="A56" s="811"/>
      <c r="B56" s="742" t="s">
        <v>726</v>
      </c>
      <c r="C56" s="742" t="s">
        <v>723</v>
      </c>
      <c r="D56" s="742" t="s">
        <v>5</v>
      </c>
      <c r="E56" s="742" t="s">
        <v>724</v>
      </c>
      <c r="F56" s="742" t="s">
        <v>29</v>
      </c>
      <c r="G56" s="742" t="s">
        <v>725</v>
      </c>
      <c r="H56" s="742">
        <v>2011</v>
      </c>
      <c r="I56" s="639" t="s">
        <v>569</v>
      </c>
      <c r="J56" s="639" t="s">
        <v>579</v>
      </c>
      <c r="K56" s="50"/>
      <c r="L56" s="743"/>
      <c r="M56" s="744"/>
      <c r="N56" s="744"/>
      <c r="O56" s="744"/>
      <c r="P56" s="744"/>
      <c r="Q56" s="744"/>
      <c r="R56" s="744"/>
      <c r="S56" s="744">
        <v>0.37221550973323309</v>
      </c>
      <c r="T56" s="744"/>
      <c r="U56" s="744"/>
      <c r="V56" s="744"/>
      <c r="W56" s="744"/>
      <c r="X56" s="744"/>
      <c r="Y56" s="744"/>
      <c r="Z56" s="744"/>
      <c r="AA56" s="744"/>
      <c r="AB56" s="744"/>
      <c r="AC56" s="744"/>
      <c r="AD56" s="744"/>
      <c r="AE56" s="744"/>
      <c r="AF56" s="744"/>
      <c r="AG56" s="744"/>
      <c r="AH56" s="744"/>
      <c r="AI56" s="744"/>
      <c r="AJ56" s="744"/>
      <c r="AK56" s="744"/>
      <c r="AL56" s="744"/>
      <c r="AM56" s="744"/>
      <c r="AN56" s="744"/>
      <c r="AO56" s="745"/>
      <c r="AP56" s="50"/>
      <c r="AQ56" s="743"/>
      <c r="AR56" s="744"/>
      <c r="AS56" s="744"/>
      <c r="AT56" s="744"/>
      <c r="AU56" s="744"/>
      <c r="AV56" s="744"/>
      <c r="AW56" s="744"/>
      <c r="AX56" s="744">
        <v>7075.345476799157</v>
      </c>
      <c r="AY56" s="744"/>
      <c r="AZ56" s="744"/>
      <c r="BA56" s="744"/>
      <c r="BB56" s="744"/>
      <c r="BC56" s="744"/>
      <c r="BD56" s="744"/>
      <c r="BE56" s="744"/>
      <c r="BF56" s="744"/>
      <c r="BG56" s="744"/>
      <c r="BH56" s="744"/>
      <c r="BI56" s="744"/>
      <c r="BJ56" s="744"/>
      <c r="BK56" s="744"/>
      <c r="BL56" s="744"/>
      <c r="BM56" s="744"/>
      <c r="BN56" s="744"/>
      <c r="BO56" s="744"/>
      <c r="BP56" s="744"/>
      <c r="BQ56" s="744"/>
      <c r="BR56" s="744"/>
      <c r="BS56" s="744"/>
      <c r="BT56" s="745"/>
    </row>
    <row r="57" spans="1:72">
      <c r="A57" s="811"/>
      <c r="B57" s="742" t="s">
        <v>722</v>
      </c>
      <c r="C57" s="742" t="s">
        <v>723</v>
      </c>
      <c r="D57" s="742" t="s">
        <v>4</v>
      </c>
      <c r="E57" s="742" t="s">
        <v>724</v>
      </c>
      <c r="F57" s="742" t="s">
        <v>29</v>
      </c>
      <c r="G57" s="742" t="s">
        <v>725</v>
      </c>
      <c r="H57" s="742">
        <v>2011</v>
      </c>
      <c r="I57" s="639" t="s">
        <v>568</v>
      </c>
      <c r="J57" s="639" t="s">
        <v>586</v>
      </c>
      <c r="K57" s="50"/>
      <c r="L57" s="743"/>
      <c r="M57" s="744"/>
      <c r="N57" s="744"/>
      <c r="O57" s="744"/>
      <c r="P57" s="744"/>
      <c r="Q57" s="744"/>
      <c r="R57" s="744"/>
      <c r="S57" s="744">
        <v>5.6372190255598582</v>
      </c>
      <c r="T57" s="744"/>
      <c r="U57" s="744"/>
      <c r="V57" s="744"/>
      <c r="W57" s="744"/>
      <c r="X57" s="744"/>
      <c r="Y57" s="744"/>
      <c r="Z57" s="744"/>
      <c r="AA57" s="744"/>
      <c r="AB57" s="744"/>
      <c r="AC57" s="744"/>
      <c r="AD57" s="744"/>
      <c r="AE57" s="744"/>
      <c r="AF57" s="744"/>
      <c r="AG57" s="744"/>
      <c r="AH57" s="744"/>
      <c r="AI57" s="744"/>
      <c r="AJ57" s="744"/>
      <c r="AK57" s="744"/>
      <c r="AL57" s="744"/>
      <c r="AM57" s="744"/>
      <c r="AN57" s="744"/>
      <c r="AO57" s="745"/>
      <c r="AP57" s="50"/>
      <c r="AQ57" s="743"/>
      <c r="AR57" s="744"/>
      <c r="AS57" s="744"/>
      <c r="AT57" s="744"/>
      <c r="AU57" s="744"/>
      <c r="AV57" s="744"/>
      <c r="AW57" s="744"/>
      <c r="AX57" s="744">
        <v>79770.055166072503</v>
      </c>
      <c r="AY57" s="744"/>
      <c r="AZ57" s="744"/>
      <c r="BA57" s="744"/>
      <c r="BB57" s="744"/>
      <c r="BC57" s="744"/>
      <c r="BD57" s="744"/>
      <c r="BE57" s="744"/>
      <c r="BF57" s="744"/>
      <c r="BG57" s="744"/>
      <c r="BH57" s="744"/>
      <c r="BI57" s="744"/>
      <c r="BJ57" s="744"/>
      <c r="BK57" s="744"/>
      <c r="BL57" s="744"/>
      <c r="BM57" s="744"/>
      <c r="BN57" s="744"/>
      <c r="BO57" s="744"/>
      <c r="BP57" s="744"/>
      <c r="BQ57" s="744"/>
      <c r="BR57" s="744"/>
      <c r="BS57" s="744"/>
      <c r="BT57" s="745"/>
    </row>
    <row r="58" spans="1:72">
      <c r="A58" s="811"/>
      <c r="B58" s="742" t="s">
        <v>726</v>
      </c>
      <c r="C58" s="742" t="s">
        <v>723</v>
      </c>
      <c r="D58" s="742" t="s">
        <v>4</v>
      </c>
      <c r="E58" s="742" t="s">
        <v>724</v>
      </c>
      <c r="F58" s="742" t="s">
        <v>29</v>
      </c>
      <c r="G58" s="742" t="s">
        <v>725</v>
      </c>
      <c r="H58" s="742">
        <v>2011</v>
      </c>
      <c r="I58" s="639" t="s">
        <v>569</v>
      </c>
      <c r="J58" s="639" t="s">
        <v>579</v>
      </c>
      <c r="K58" s="50"/>
      <c r="L58" s="743"/>
      <c r="M58" s="744"/>
      <c r="N58" s="744"/>
      <c r="O58" s="744"/>
      <c r="P58" s="744"/>
      <c r="Q58" s="744"/>
      <c r="R58" s="744"/>
      <c r="S58" s="744">
        <v>6.9142605360815304E-2</v>
      </c>
      <c r="T58" s="744"/>
      <c r="U58" s="744"/>
      <c r="V58" s="744"/>
      <c r="W58" s="744"/>
      <c r="X58" s="744"/>
      <c r="Y58" s="744"/>
      <c r="Z58" s="744"/>
      <c r="AA58" s="744"/>
      <c r="AB58" s="744"/>
      <c r="AC58" s="744"/>
      <c r="AD58" s="744"/>
      <c r="AE58" s="744"/>
      <c r="AF58" s="744"/>
      <c r="AG58" s="744"/>
      <c r="AH58" s="744"/>
      <c r="AI58" s="744"/>
      <c r="AJ58" s="744"/>
      <c r="AK58" s="744"/>
      <c r="AL58" s="744"/>
      <c r="AM58" s="744"/>
      <c r="AN58" s="744"/>
      <c r="AO58" s="745"/>
      <c r="AP58" s="50"/>
      <c r="AQ58" s="743"/>
      <c r="AR58" s="744"/>
      <c r="AS58" s="744"/>
      <c r="AT58" s="744"/>
      <c r="AU58" s="744"/>
      <c r="AV58" s="744"/>
      <c r="AW58" s="744"/>
      <c r="AX58" s="744">
        <v>1019.4137008364279</v>
      </c>
      <c r="AY58" s="744"/>
      <c r="AZ58" s="744"/>
      <c r="BA58" s="744"/>
      <c r="BB58" s="744"/>
      <c r="BC58" s="744"/>
      <c r="BD58" s="744"/>
      <c r="BE58" s="744"/>
      <c r="BF58" s="744"/>
      <c r="BG58" s="744"/>
      <c r="BH58" s="744"/>
      <c r="BI58" s="744"/>
      <c r="BJ58" s="744"/>
      <c r="BK58" s="744"/>
      <c r="BL58" s="744"/>
      <c r="BM58" s="744"/>
      <c r="BN58" s="744"/>
      <c r="BO58" s="744"/>
      <c r="BP58" s="744"/>
      <c r="BQ58" s="744"/>
      <c r="BR58" s="744"/>
      <c r="BS58" s="744"/>
      <c r="BT58" s="745"/>
    </row>
    <row r="59" spans="1:72">
      <c r="A59" s="811"/>
      <c r="B59" s="742" t="s">
        <v>722</v>
      </c>
      <c r="C59" s="742" t="s">
        <v>727</v>
      </c>
      <c r="D59" s="742" t="s">
        <v>21</v>
      </c>
      <c r="E59" s="742" t="s">
        <v>724</v>
      </c>
      <c r="F59" s="742" t="s">
        <v>728</v>
      </c>
      <c r="G59" s="742" t="s">
        <v>725</v>
      </c>
      <c r="H59" s="742">
        <v>2011</v>
      </c>
      <c r="I59" s="639" t="s">
        <v>568</v>
      </c>
      <c r="J59" s="639" t="s">
        <v>586</v>
      </c>
      <c r="K59" s="50"/>
      <c r="L59" s="743"/>
      <c r="M59" s="744"/>
      <c r="N59" s="744"/>
      <c r="O59" s="744"/>
      <c r="P59" s="744"/>
      <c r="Q59" s="744"/>
      <c r="R59" s="744"/>
      <c r="S59" s="744">
        <v>28.211692833054439</v>
      </c>
      <c r="T59" s="744"/>
      <c r="U59" s="744"/>
      <c r="V59" s="744"/>
      <c r="W59" s="744"/>
      <c r="X59" s="744"/>
      <c r="Y59" s="744"/>
      <c r="Z59" s="744"/>
      <c r="AA59" s="744"/>
      <c r="AB59" s="744"/>
      <c r="AC59" s="744"/>
      <c r="AD59" s="744"/>
      <c r="AE59" s="744"/>
      <c r="AF59" s="744"/>
      <c r="AG59" s="744"/>
      <c r="AH59" s="744"/>
      <c r="AI59" s="744"/>
      <c r="AJ59" s="744"/>
      <c r="AK59" s="744"/>
      <c r="AL59" s="744"/>
      <c r="AM59" s="744"/>
      <c r="AN59" s="744"/>
      <c r="AO59" s="745"/>
      <c r="AP59" s="50"/>
      <c r="AQ59" s="743"/>
      <c r="AR59" s="744"/>
      <c r="AS59" s="744"/>
      <c r="AT59" s="744"/>
      <c r="AU59" s="744"/>
      <c r="AV59" s="744"/>
      <c r="AW59" s="744"/>
      <c r="AX59" s="744">
        <v>87819.115629882566</v>
      </c>
      <c r="AY59" s="744"/>
      <c r="AZ59" s="744"/>
      <c r="BA59" s="744"/>
      <c r="BB59" s="744"/>
      <c r="BC59" s="744"/>
      <c r="BD59" s="744"/>
      <c r="BE59" s="744"/>
      <c r="BF59" s="744"/>
      <c r="BG59" s="744"/>
      <c r="BH59" s="744"/>
      <c r="BI59" s="744"/>
      <c r="BJ59" s="744"/>
      <c r="BK59" s="744"/>
      <c r="BL59" s="744"/>
      <c r="BM59" s="744"/>
      <c r="BN59" s="744"/>
      <c r="BO59" s="744"/>
      <c r="BP59" s="744"/>
      <c r="BQ59" s="744"/>
      <c r="BR59" s="744"/>
      <c r="BS59" s="744"/>
      <c r="BT59" s="745"/>
    </row>
    <row r="60" spans="1:72">
      <c r="A60" s="811"/>
      <c r="B60" s="742" t="s">
        <v>726</v>
      </c>
      <c r="C60" s="742" t="s">
        <v>727</v>
      </c>
      <c r="D60" s="742" t="s">
        <v>21</v>
      </c>
      <c r="E60" s="742" t="s">
        <v>724</v>
      </c>
      <c r="F60" s="742" t="s">
        <v>729</v>
      </c>
      <c r="G60" s="742" t="s">
        <v>725</v>
      </c>
      <c r="H60" s="742">
        <v>2011</v>
      </c>
      <c r="I60" s="639" t="s">
        <v>569</v>
      </c>
      <c r="J60" s="639" t="s">
        <v>579</v>
      </c>
      <c r="K60" s="50"/>
      <c r="L60" s="743"/>
      <c r="M60" s="744"/>
      <c r="N60" s="744"/>
      <c r="O60" s="744"/>
      <c r="P60" s="744"/>
      <c r="Q60" s="744"/>
      <c r="R60" s="744"/>
      <c r="S60" s="744">
        <v>0.24886570497181143</v>
      </c>
      <c r="T60" s="744"/>
      <c r="U60" s="744"/>
      <c r="V60" s="744"/>
      <c r="W60" s="744"/>
      <c r="X60" s="744"/>
      <c r="Y60" s="744"/>
      <c r="Z60" s="744"/>
      <c r="AA60" s="744"/>
      <c r="AB60" s="744"/>
      <c r="AC60" s="744"/>
      <c r="AD60" s="744"/>
      <c r="AE60" s="744"/>
      <c r="AF60" s="744"/>
      <c r="AG60" s="744"/>
      <c r="AH60" s="744"/>
      <c r="AI60" s="744"/>
      <c r="AJ60" s="744"/>
      <c r="AK60" s="744"/>
      <c r="AL60" s="744"/>
      <c r="AM60" s="744"/>
      <c r="AN60" s="744"/>
      <c r="AO60" s="745"/>
      <c r="AP60" s="50"/>
      <c r="AQ60" s="743"/>
      <c r="AR60" s="744"/>
      <c r="AS60" s="744"/>
      <c r="AT60" s="744"/>
      <c r="AU60" s="744"/>
      <c r="AV60" s="744"/>
      <c r="AW60" s="744"/>
      <c r="AX60" s="744">
        <v>607.68510311357647</v>
      </c>
      <c r="AY60" s="744"/>
      <c r="AZ60" s="744"/>
      <c r="BA60" s="744"/>
      <c r="BB60" s="744"/>
      <c r="BC60" s="744"/>
      <c r="BD60" s="744"/>
      <c r="BE60" s="744"/>
      <c r="BF60" s="744"/>
      <c r="BG60" s="744"/>
      <c r="BH60" s="744"/>
      <c r="BI60" s="744"/>
      <c r="BJ60" s="744"/>
      <c r="BK60" s="744"/>
      <c r="BL60" s="744"/>
      <c r="BM60" s="744"/>
      <c r="BN60" s="744"/>
      <c r="BO60" s="744"/>
      <c r="BP60" s="744"/>
      <c r="BQ60" s="744"/>
      <c r="BR60" s="744"/>
      <c r="BS60" s="744"/>
      <c r="BT60" s="745"/>
    </row>
    <row r="61" spans="1:72">
      <c r="A61" s="811"/>
      <c r="B61" s="742" t="s">
        <v>722</v>
      </c>
      <c r="C61" s="742" t="s">
        <v>730</v>
      </c>
      <c r="D61" s="742" t="s">
        <v>16</v>
      </c>
      <c r="E61" s="742" t="s">
        <v>724</v>
      </c>
      <c r="F61" s="742" t="s">
        <v>728</v>
      </c>
      <c r="G61" s="742" t="s">
        <v>725</v>
      </c>
      <c r="H61" s="742">
        <v>2011</v>
      </c>
      <c r="I61" s="639" t="s">
        <v>568</v>
      </c>
      <c r="J61" s="639" t="s">
        <v>586</v>
      </c>
      <c r="K61" s="50"/>
      <c r="L61" s="743"/>
      <c r="M61" s="744"/>
      <c r="N61" s="744"/>
      <c r="O61" s="744"/>
      <c r="P61" s="744"/>
      <c r="Q61" s="744"/>
      <c r="R61" s="744"/>
      <c r="S61" s="744">
        <v>78.392313999999999</v>
      </c>
      <c r="T61" s="744"/>
      <c r="U61" s="744"/>
      <c r="V61" s="744"/>
      <c r="W61" s="744"/>
      <c r="X61" s="744"/>
      <c r="Y61" s="744"/>
      <c r="Z61" s="744"/>
      <c r="AA61" s="744"/>
      <c r="AB61" s="744"/>
      <c r="AC61" s="744"/>
      <c r="AD61" s="744"/>
      <c r="AE61" s="744"/>
      <c r="AF61" s="744"/>
      <c r="AG61" s="744"/>
      <c r="AH61" s="744"/>
      <c r="AI61" s="744"/>
      <c r="AJ61" s="744"/>
      <c r="AK61" s="744"/>
      <c r="AL61" s="744"/>
      <c r="AM61" s="744"/>
      <c r="AN61" s="744"/>
      <c r="AO61" s="745"/>
      <c r="AP61" s="50"/>
      <c r="AQ61" s="743"/>
      <c r="AR61" s="744"/>
      <c r="AS61" s="744"/>
      <c r="AT61" s="744"/>
      <c r="AU61" s="744"/>
      <c r="AV61" s="744"/>
      <c r="AW61" s="744"/>
      <c r="AX61" s="744">
        <v>455514.21895980003</v>
      </c>
      <c r="AY61" s="744"/>
      <c r="AZ61" s="744"/>
      <c r="BA61" s="744"/>
      <c r="BB61" s="744"/>
      <c r="BC61" s="744"/>
      <c r="BD61" s="744"/>
      <c r="BE61" s="744"/>
      <c r="BF61" s="744"/>
      <c r="BG61" s="744"/>
      <c r="BH61" s="744"/>
      <c r="BI61" s="744"/>
      <c r="BJ61" s="744"/>
      <c r="BK61" s="744"/>
      <c r="BL61" s="744"/>
      <c r="BM61" s="744"/>
      <c r="BN61" s="744"/>
      <c r="BO61" s="744"/>
      <c r="BP61" s="744"/>
      <c r="BQ61" s="744"/>
      <c r="BR61" s="744"/>
      <c r="BS61" s="744"/>
      <c r="BT61" s="745"/>
    </row>
    <row r="62" spans="1:72">
      <c r="A62" s="811"/>
      <c r="B62" s="742" t="s">
        <v>722</v>
      </c>
      <c r="C62" s="742" t="s">
        <v>723</v>
      </c>
      <c r="D62" s="742" t="s">
        <v>5</v>
      </c>
      <c r="E62" s="742" t="s">
        <v>724</v>
      </c>
      <c r="F62" s="742" t="s">
        <v>29</v>
      </c>
      <c r="G62" s="742" t="s">
        <v>725</v>
      </c>
      <c r="H62" s="742">
        <v>2012</v>
      </c>
      <c r="I62" s="639" t="s">
        <v>569</v>
      </c>
      <c r="J62" s="639" t="s">
        <v>586</v>
      </c>
      <c r="K62" s="50"/>
      <c r="L62" s="743"/>
      <c r="M62" s="744"/>
      <c r="N62" s="744"/>
      <c r="O62" s="744"/>
      <c r="P62" s="744"/>
      <c r="Q62" s="744"/>
      <c r="R62" s="744"/>
      <c r="S62" s="744">
        <v>5.6697360392609832</v>
      </c>
      <c r="T62" s="744"/>
      <c r="U62" s="744"/>
      <c r="V62" s="744"/>
      <c r="W62" s="744"/>
      <c r="X62" s="744"/>
      <c r="Y62" s="744"/>
      <c r="Z62" s="744"/>
      <c r="AA62" s="744"/>
      <c r="AB62" s="744"/>
      <c r="AC62" s="744"/>
      <c r="AD62" s="744"/>
      <c r="AE62" s="744"/>
      <c r="AF62" s="744"/>
      <c r="AG62" s="744"/>
      <c r="AH62" s="744"/>
      <c r="AI62" s="744"/>
      <c r="AJ62" s="744"/>
      <c r="AK62" s="744"/>
      <c r="AL62" s="744"/>
      <c r="AM62" s="744"/>
      <c r="AN62" s="744"/>
      <c r="AO62" s="745"/>
      <c r="AP62" s="50"/>
      <c r="AQ62" s="743"/>
      <c r="AR62" s="744"/>
      <c r="AS62" s="744"/>
      <c r="AT62" s="744"/>
      <c r="AU62" s="744"/>
      <c r="AV62" s="744"/>
      <c r="AW62" s="744"/>
      <c r="AX62" s="744">
        <v>88217.825754474223</v>
      </c>
      <c r="AY62" s="744"/>
      <c r="AZ62" s="744"/>
      <c r="BA62" s="744"/>
      <c r="BB62" s="744"/>
      <c r="BC62" s="744"/>
      <c r="BD62" s="744"/>
      <c r="BE62" s="744"/>
      <c r="BF62" s="744"/>
      <c r="BG62" s="744"/>
      <c r="BH62" s="744"/>
      <c r="BI62" s="744"/>
      <c r="BJ62" s="744"/>
      <c r="BK62" s="744"/>
      <c r="BL62" s="744"/>
      <c r="BM62" s="744"/>
      <c r="BN62" s="744"/>
      <c r="BO62" s="744"/>
      <c r="BP62" s="744"/>
      <c r="BQ62" s="744"/>
      <c r="BR62" s="744"/>
      <c r="BS62" s="744"/>
      <c r="BT62" s="745"/>
    </row>
    <row r="63" spans="1:72">
      <c r="A63" s="811"/>
      <c r="B63" s="742" t="s">
        <v>722</v>
      </c>
      <c r="C63" s="742" t="s">
        <v>723</v>
      </c>
      <c r="D63" s="742" t="s">
        <v>4</v>
      </c>
      <c r="E63" s="742" t="s">
        <v>724</v>
      </c>
      <c r="F63" s="742" t="s">
        <v>29</v>
      </c>
      <c r="G63" s="742" t="s">
        <v>725</v>
      </c>
      <c r="H63" s="742">
        <v>2012</v>
      </c>
      <c r="I63" s="639" t="s">
        <v>569</v>
      </c>
      <c r="J63" s="639" t="s">
        <v>586</v>
      </c>
      <c r="K63" s="50"/>
      <c r="L63" s="743"/>
      <c r="M63" s="744"/>
      <c r="N63" s="744"/>
      <c r="O63" s="744"/>
      <c r="P63" s="744"/>
      <c r="Q63" s="744"/>
      <c r="R63" s="744"/>
      <c r="S63" s="744">
        <v>1.2929165620527046</v>
      </c>
      <c r="T63" s="744"/>
      <c r="U63" s="744"/>
      <c r="V63" s="744"/>
      <c r="W63" s="744"/>
      <c r="X63" s="744"/>
      <c r="Y63" s="744"/>
      <c r="Z63" s="744"/>
      <c r="AA63" s="744"/>
      <c r="AB63" s="744"/>
      <c r="AC63" s="744"/>
      <c r="AD63" s="744"/>
      <c r="AE63" s="744"/>
      <c r="AF63" s="744"/>
      <c r="AG63" s="744"/>
      <c r="AH63" s="744"/>
      <c r="AI63" s="744"/>
      <c r="AJ63" s="744"/>
      <c r="AK63" s="744"/>
      <c r="AL63" s="744"/>
      <c r="AM63" s="744"/>
      <c r="AN63" s="744"/>
      <c r="AO63" s="745"/>
      <c r="AP63" s="50"/>
      <c r="AQ63" s="743"/>
      <c r="AR63" s="744"/>
      <c r="AS63" s="744"/>
      <c r="AT63" s="744"/>
      <c r="AU63" s="744"/>
      <c r="AV63" s="744"/>
      <c r="AW63" s="744"/>
      <c r="AX63" s="744">
        <v>4284.4437856460436</v>
      </c>
      <c r="AY63" s="744"/>
      <c r="AZ63" s="744"/>
      <c r="BA63" s="744"/>
      <c r="BB63" s="744"/>
      <c r="BC63" s="744"/>
      <c r="BD63" s="744"/>
      <c r="BE63" s="744"/>
      <c r="BF63" s="744"/>
      <c r="BG63" s="744"/>
      <c r="BH63" s="744"/>
      <c r="BI63" s="744"/>
      <c r="BJ63" s="744"/>
      <c r="BK63" s="744"/>
      <c r="BL63" s="744"/>
      <c r="BM63" s="744"/>
      <c r="BN63" s="744"/>
      <c r="BO63" s="744"/>
      <c r="BP63" s="744"/>
      <c r="BQ63" s="744"/>
      <c r="BR63" s="744"/>
      <c r="BS63" s="744"/>
      <c r="BT63" s="745"/>
    </row>
    <row r="64" spans="1:72">
      <c r="A64" s="811"/>
      <c r="B64" s="742" t="s">
        <v>722</v>
      </c>
      <c r="C64" s="742" t="s">
        <v>727</v>
      </c>
      <c r="D64" s="742" t="s">
        <v>21</v>
      </c>
      <c r="E64" s="742" t="s">
        <v>724</v>
      </c>
      <c r="F64" s="742" t="s">
        <v>729</v>
      </c>
      <c r="G64" s="742" t="s">
        <v>725</v>
      </c>
      <c r="H64" s="742">
        <v>2012</v>
      </c>
      <c r="I64" s="639" t="s">
        <v>569</v>
      </c>
      <c r="J64" s="639" t="s">
        <v>586</v>
      </c>
      <c r="K64" s="50"/>
      <c r="L64" s="743"/>
      <c r="M64" s="744"/>
      <c r="N64" s="744"/>
      <c r="O64" s="744"/>
      <c r="P64" s="744"/>
      <c r="Q64" s="744"/>
      <c r="R64" s="744"/>
      <c r="S64" s="744">
        <v>50.76648620800502</v>
      </c>
      <c r="T64" s="744"/>
      <c r="U64" s="744"/>
      <c r="V64" s="744"/>
      <c r="W64" s="744"/>
      <c r="X64" s="744"/>
      <c r="Y64" s="744"/>
      <c r="Z64" s="744"/>
      <c r="AA64" s="744"/>
      <c r="AB64" s="744"/>
      <c r="AC64" s="744"/>
      <c r="AD64" s="744"/>
      <c r="AE64" s="744"/>
      <c r="AF64" s="744"/>
      <c r="AG64" s="744"/>
      <c r="AH64" s="744"/>
      <c r="AI64" s="744"/>
      <c r="AJ64" s="744"/>
      <c r="AK64" s="744"/>
      <c r="AL64" s="744"/>
      <c r="AM64" s="744"/>
      <c r="AN64" s="744"/>
      <c r="AO64" s="745"/>
      <c r="AP64" s="50"/>
      <c r="AQ64" s="743"/>
      <c r="AR64" s="744"/>
      <c r="AS64" s="744"/>
      <c r="AT64" s="744"/>
      <c r="AU64" s="744"/>
      <c r="AV64" s="744"/>
      <c r="AW64" s="744"/>
      <c r="AX64" s="744">
        <v>205740.25369164796</v>
      </c>
      <c r="AY64" s="744"/>
      <c r="AZ64" s="744"/>
      <c r="BA64" s="744"/>
      <c r="BB64" s="744"/>
      <c r="BC64" s="744"/>
      <c r="BD64" s="744"/>
      <c r="BE64" s="744"/>
      <c r="BF64" s="744"/>
      <c r="BG64" s="744"/>
      <c r="BH64" s="744"/>
      <c r="BI64" s="744"/>
      <c r="BJ64" s="744"/>
      <c r="BK64" s="744"/>
      <c r="BL64" s="744"/>
      <c r="BM64" s="744"/>
      <c r="BN64" s="744"/>
      <c r="BO64" s="744"/>
      <c r="BP64" s="744"/>
      <c r="BQ64" s="744"/>
      <c r="BR64" s="744"/>
      <c r="BS64" s="744"/>
      <c r="BT64" s="745"/>
    </row>
    <row r="65" spans="1:72">
      <c r="A65" s="811"/>
      <c r="B65" s="742" t="s">
        <v>722</v>
      </c>
      <c r="C65" s="742" t="s">
        <v>730</v>
      </c>
      <c r="D65" s="742" t="s">
        <v>17</v>
      </c>
      <c r="E65" s="742" t="s">
        <v>724</v>
      </c>
      <c r="F65" s="742" t="s">
        <v>729</v>
      </c>
      <c r="G65" s="742" t="s">
        <v>725</v>
      </c>
      <c r="H65" s="742">
        <v>2012</v>
      </c>
      <c r="I65" s="639" t="s">
        <v>569</v>
      </c>
      <c r="J65" s="639" t="s">
        <v>586</v>
      </c>
      <c r="K65" s="50"/>
      <c r="L65" s="743"/>
      <c r="M65" s="744"/>
      <c r="N65" s="744"/>
      <c r="O65" s="744"/>
      <c r="P65" s="744"/>
      <c r="Q65" s="744"/>
      <c r="R65" s="744"/>
      <c r="S65" s="744">
        <v>0.74653743393006278</v>
      </c>
      <c r="T65" s="744"/>
      <c r="U65" s="744"/>
      <c r="V65" s="744"/>
      <c r="W65" s="744"/>
      <c r="X65" s="744"/>
      <c r="Y65" s="744"/>
      <c r="Z65" s="744"/>
      <c r="AA65" s="744"/>
      <c r="AB65" s="744"/>
      <c r="AC65" s="744"/>
      <c r="AD65" s="744"/>
      <c r="AE65" s="744"/>
      <c r="AF65" s="744"/>
      <c r="AG65" s="744"/>
      <c r="AH65" s="744"/>
      <c r="AI65" s="744"/>
      <c r="AJ65" s="744"/>
      <c r="AK65" s="744"/>
      <c r="AL65" s="744"/>
      <c r="AM65" s="744"/>
      <c r="AN65" s="744"/>
      <c r="AO65" s="745"/>
      <c r="AP65" s="50"/>
      <c r="AQ65" s="749"/>
      <c r="AR65" s="750"/>
      <c r="AS65" s="750"/>
      <c r="AT65" s="750"/>
      <c r="AU65" s="750"/>
      <c r="AV65" s="750"/>
      <c r="AW65" s="750"/>
      <c r="AX65" s="750">
        <v>723.27255274789718</v>
      </c>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1"/>
    </row>
    <row r="66" spans="1:72">
      <c r="A66" s="811"/>
      <c r="B66" s="742" t="s">
        <v>722</v>
      </c>
      <c r="C66" s="742" t="s">
        <v>732</v>
      </c>
      <c r="D66" s="742" t="s">
        <v>14</v>
      </c>
      <c r="E66" s="742" t="s">
        <v>724</v>
      </c>
      <c r="F66" s="742" t="s">
        <v>29</v>
      </c>
      <c r="G66" s="742" t="s">
        <v>725</v>
      </c>
      <c r="H66" s="742">
        <v>2012</v>
      </c>
      <c r="I66" s="639" t="s">
        <v>569</v>
      </c>
      <c r="J66" s="639" t="s">
        <v>586</v>
      </c>
      <c r="K66" s="50"/>
      <c r="L66" s="743"/>
      <c r="M66" s="744"/>
      <c r="N66" s="744"/>
      <c r="O66" s="744"/>
      <c r="P66" s="744"/>
      <c r="Q66" s="744"/>
      <c r="R66" s="744"/>
      <c r="S66" s="744">
        <v>4.8324233198072744</v>
      </c>
      <c r="T66" s="744"/>
      <c r="U66" s="744"/>
      <c r="V66" s="744"/>
      <c r="W66" s="744"/>
      <c r="X66" s="744"/>
      <c r="Y66" s="744"/>
      <c r="Z66" s="744"/>
      <c r="AA66" s="744"/>
      <c r="AB66" s="744"/>
      <c r="AC66" s="744"/>
      <c r="AD66" s="744"/>
      <c r="AE66" s="744"/>
      <c r="AF66" s="744"/>
      <c r="AG66" s="744"/>
      <c r="AH66" s="744"/>
      <c r="AI66" s="744"/>
      <c r="AJ66" s="744"/>
      <c r="AK66" s="744"/>
      <c r="AL66" s="744"/>
      <c r="AM66" s="744"/>
      <c r="AN66" s="744"/>
      <c r="AO66" s="745"/>
      <c r="AP66" s="50"/>
      <c r="AQ66" s="743"/>
      <c r="AR66" s="744"/>
      <c r="AS66" s="744"/>
      <c r="AT66" s="744"/>
      <c r="AU66" s="744"/>
      <c r="AV66" s="744"/>
      <c r="AW66" s="744"/>
      <c r="AX66" s="744">
        <v>47672.880661010742</v>
      </c>
      <c r="AY66" s="744"/>
      <c r="AZ66" s="744"/>
      <c r="BA66" s="744"/>
      <c r="BB66" s="744"/>
      <c r="BC66" s="744"/>
      <c r="BD66" s="744"/>
      <c r="BE66" s="744"/>
      <c r="BF66" s="744"/>
      <c r="BG66" s="744"/>
      <c r="BH66" s="744"/>
      <c r="BI66" s="744"/>
      <c r="BJ66" s="744"/>
      <c r="BK66" s="744"/>
      <c r="BL66" s="744"/>
      <c r="BM66" s="744"/>
      <c r="BN66" s="744"/>
      <c r="BO66" s="744"/>
      <c r="BP66" s="744"/>
      <c r="BQ66" s="744"/>
      <c r="BR66" s="744"/>
      <c r="BS66" s="744"/>
      <c r="BT66" s="745"/>
    </row>
    <row r="67" spans="1:72">
      <c r="A67" s="811"/>
      <c r="B67" s="742" t="s">
        <v>722</v>
      </c>
      <c r="C67" s="742" t="s">
        <v>723</v>
      </c>
      <c r="D67" s="742" t="s">
        <v>3</v>
      </c>
      <c r="E67" s="742" t="s">
        <v>724</v>
      </c>
      <c r="F67" s="742" t="s">
        <v>29</v>
      </c>
      <c r="G67" s="742" t="s">
        <v>725</v>
      </c>
      <c r="H67" s="742">
        <v>2012</v>
      </c>
      <c r="I67" s="639" t="s">
        <v>569</v>
      </c>
      <c r="J67" s="639" t="s">
        <v>586</v>
      </c>
      <c r="K67" s="50"/>
      <c r="L67" s="743"/>
      <c r="M67" s="744"/>
      <c r="N67" s="744"/>
      <c r="O67" s="744"/>
      <c r="P67" s="744"/>
      <c r="Q67" s="744"/>
      <c r="R67" s="744"/>
      <c r="S67" s="744">
        <v>196.03534226489899</v>
      </c>
      <c r="T67" s="744"/>
      <c r="U67" s="744"/>
      <c r="V67" s="744"/>
      <c r="W67" s="744"/>
      <c r="X67" s="744"/>
      <c r="Y67" s="744"/>
      <c r="Z67" s="744"/>
      <c r="AA67" s="744"/>
      <c r="AB67" s="744"/>
      <c r="AC67" s="744"/>
      <c r="AD67" s="744"/>
      <c r="AE67" s="744"/>
      <c r="AF67" s="744"/>
      <c r="AG67" s="744"/>
      <c r="AH67" s="744"/>
      <c r="AI67" s="744"/>
      <c r="AJ67" s="744"/>
      <c r="AK67" s="744"/>
      <c r="AL67" s="744"/>
      <c r="AM67" s="744"/>
      <c r="AN67" s="744"/>
      <c r="AO67" s="745"/>
      <c r="AP67" s="50"/>
      <c r="AQ67" s="743"/>
      <c r="AR67" s="744"/>
      <c r="AS67" s="744"/>
      <c r="AT67" s="744"/>
      <c r="AU67" s="744"/>
      <c r="AV67" s="744"/>
      <c r="AW67" s="744"/>
      <c r="AX67" s="744">
        <v>329402.44805685285</v>
      </c>
      <c r="AY67" s="744"/>
      <c r="AZ67" s="744"/>
      <c r="BA67" s="744"/>
      <c r="BB67" s="744"/>
      <c r="BC67" s="744"/>
      <c r="BD67" s="744"/>
      <c r="BE67" s="744"/>
      <c r="BF67" s="744"/>
      <c r="BG67" s="744"/>
      <c r="BH67" s="744"/>
      <c r="BI67" s="744"/>
      <c r="BJ67" s="744"/>
      <c r="BK67" s="744"/>
      <c r="BL67" s="744"/>
      <c r="BM67" s="744"/>
      <c r="BN67" s="744"/>
      <c r="BO67" s="744"/>
      <c r="BP67" s="744"/>
      <c r="BQ67" s="744"/>
      <c r="BR67" s="744"/>
      <c r="BS67" s="744"/>
      <c r="BT67" s="745"/>
    </row>
    <row r="68" spans="1:72">
      <c r="A68" s="811"/>
      <c r="B68" s="742" t="s">
        <v>722</v>
      </c>
      <c r="C68" s="742" t="s">
        <v>730</v>
      </c>
      <c r="D68" s="742" t="s">
        <v>17</v>
      </c>
      <c r="E68" s="742" t="s">
        <v>724</v>
      </c>
      <c r="F68" s="742" t="s">
        <v>728</v>
      </c>
      <c r="G68" s="742" t="s">
        <v>725</v>
      </c>
      <c r="H68" s="742">
        <v>2011</v>
      </c>
      <c r="I68" s="639" t="s">
        <v>568</v>
      </c>
      <c r="J68" s="639" t="s">
        <v>586</v>
      </c>
      <c r="K68" s="50"/>
      <c r="L68" s="743"/>
      <c r="M68" s="744"/>
      <c r="N68" s="744"/>
      <c r="O68" s="744"/>
      <c r="P68" s="744"/>
      <c r="Q68" s="744"/>
      <c r="R68" s="744"/>
      <c r="S68" s="744">
        <v>29.461608114787534</v>
      </c>
      <c r="T68" s="744"/>
      <c r="U68" s="744"/>
      <c r="V68" s="744"/>
      <c r="W68" s="744"/>
      <c r="X68" s="744"/>
      <c r="Y68" s="744"/>
      <c r="Z68" s="744"/>
      <c r="AA68" s="744"/>
      <c r="AB68" s="744"/>
      <c r="AC68" s="744"/>
      <c r="AD68" s="744"/>
      <c r="AE68" s="744"/>
      <c r="AF68" s="744"/>
      <c r="AG68" s="744"/>
      <c r="AH68" s="744"/>
      <c r="AI68" s="744"/>
      <c r="AJ68" s="744"/>
      <c r="AK68" s="744"/>
      <c r="AL68" s="744"/>
      <c r="AM68" s="744"/>
      <c r="AN68" s="744"/>
      <c r="AO68" s="745"/>
      <c r="AP68" s="50"/>
      <c r="AQ68" s="743"/>
      <c r="AR68" s="744"/>
      <c r="AS68" s="744"/>
      <c r="AT68" s="744"/>
      <c r="AU68" s="744"/>
      <c r="AV68" s="744"/>
      <c r="AW68" s="744"/>
      <c r="AX68" s="744">
        <v>151314.81927754878</v>
      </c>
      <c r="AY68" s="744"/>
      <c r="AZ68" s="744"/>
      <c r="BA68" s="744"/>
      <c r="BB68" s="744"/>
      <c r="BC68" s="744"/>
      <c r="BD68" s="744"/>
      <c r="BE68" s="744"/>
      <c r="BF68" s="744"/>
      <c r="BG68" s="744"/>
      <c r="BH68" s="744"/>
      <c r="BI68" s="744"/>
      <c r="BJ68" s="744"/>
      <c r="BK68" s="744"/>
      <c r="BL68" s="744"/>
      <c r="BM68" s="744"/>
      <c r="BN68" s="744"/>
      <c r="BO68" s="744"/>
      <c r="BP68" s="744"/>
      <c r="BQ68" s="744"/>
      <c r="BR68" s="744"/>
      <c r="BS68" s="744"/>
      <c r="BT68" s="745"/>
    </row>
    <row r="69" spans="1:72">
      <c r="A69" s="811"/>
      <c r="B69" s="742" t="s">
        <v>208</v>
      </c>
      <c r="C69" s="742" t="s">
        <v>730</v>
      </c>
      <c r="D69" s="742" t="s">
        <v>17</v>
      </c>
      <c r="E69" s="742" t="s">
        <v>724</v>
      </c>
      <c r="F69" s="742" t="s">
        <v>733</v>
      </c>
      <c r="G69" s="742" t="s">
        <v>725</v>
      </c>
      <c r="H69" s="742">
        <v>2011</v>
      </c>
      <c r="I69" s="639" t="s">
        <v>571</v>
      </c>
      <c r="J69" s="639" t="s">
        <v>579</v>
      </c>
      <c r="K69" s="50"/>
      <c r="L69" s="743"/>
      <c r="M69" s="744"/>
      <c r="N69" s="744"/>
      <c r="O69" s="744"/>
      <c r="P69" s="744"/>
      <c r="Q69" s="744"/>
      <c r="R69" s="744"/>
      <c r="S69" s="744">
        <v>29.1</v>
      </c>
      <c r="T69" s="744"/>
      <c r="U69" s="744"/>
      <c r="V69" s="744"/>
      <c r="W69" s="744"/>
      <c r="X69" s="744"/>
      <c r="Y69" s="744"/>
      <c r="Z69" s="744"/>
      <c r="AA69" s="744"/>
      <c r="AB69" s="744"/>
      <c r="AC69" s="744"/>
      <c r="AD69" s="744"/>
      <c r="AE69" s="744"/>
      <c r="AF69" s="744"/>
      <c r="AG69" s="744"/>
      <c r="AH69" s="744"/>
      <c r="AI69" s="744"/>
      <c r="AJ69" s="744"/>
      <c r="AK69" s="744"/>
      <c r="AL69" s="744"/>
      <c r="AM69" s="744"/>
      <c r="AN69" s="744"/>
      <c r="AO69" s="745"/>
      <c r="AP69" s="50"/>
      <c r="AQ69" s="743"/>
      <c r="AR69" s="744"/>
      <c r="AS69" s="744"/>
      <c r="AT69" s="744"/>
      <c r="AU69" s="744"/>
      <c r="AV69" s="744"/>
      <c r="AW69" s="744"/>
      <c r="AX69" s="744">
        <v>127966.5</v>
      </c>
      <c r="AY69" s="744"/>
      <c r="AZ69" s="744"/>
      <c r="BA69" s="744"/>
      <c r="BB69" s="744"/>
      <c r="BC69" s="744"/>
      <c r="BD69" s="744"/>
      <c r="BE69" s="744"/>
      <c r="BF69" s="744"/>
      <c r="BG69" s="744"/>
      <c r="BH69" s="744"/>
      <c r="BI69" s="744"/>
      <c r="BJ69" s="744"/>
      <c r="BK69" s="744"/>
      <c r="BL69" s="744"/>
      <c r="BM69" s="744"/>
      <c r="BN69" s="744"/>
      <c r="BO69" s="744"/>
      <c r="BP69" s="744"/>
      <c r="BQ69" s="744"/>
      <c r="BR69" s="744"/>
      <c r="BS69" s="744"/>
      <c r="BT69" s="745"/>
    </row>
    <row r="70" spans="1:72">
      <c r="A70" s="811"/>
      <c r="B70" s="742" t="s">
        <v>208</v>
      </c>
      <c r="C70" s="742" t="s">
        <v>732</v>
      </c>
      <c r="D70" s="742" t="s">
        <v>14</v>
      </c>
      <c r="E70" s="742" t="s">
        <v>724</v>
      </c>
      <c r="F70" s="742" t="s">
        <v>29</v>
      </c>
      <c r="G70" s="742" t="s">
        <v>725</v>
      </c>
      <c r="H70" s="742">
        <v>2011</v>
      </c>
      <c r="I70" s="639" t="s">
        <v>571</v>
      </c>
      <c r="J70" s="639" t="s">
        <v>579</v>
      </c>
      <c r="K70" s="50"/>
      <c r="L70" s="743"/>
      <c r="M70" s="744"/>
      <c r="N70" s="744"/>
      <c r="O70" s="744"/>
      <c r="P70" s="744"/>
      <c r="Q70" s="744"/>
      <c r="R70" s="744"/>
      <c r="S70" s="744">
        <v>5.0205956000000003E-2</v>
      </c>
      <c r="T70" s="744"/>
      <c r="U70" s="744"/>
      <c r="V70" s="744"/>
      <c r="W70" s="744"/>
      <c r="X70" s="744"/>
      <c r="Y70" s="744"/>
      <c r="Z70" s="744"/>
      <c r="AA70" s="744"/>
      <c r="AB70" s="744"/>
      <c r="AC70" s="744"/>
      <c r="AD70" s="744"/>
      <c r="AE70" s="744"/>
      <c r="AF70" s="744"/>
      <c r="AG70" s="744"/>
      <c r="AH70" s="744"/>
      <c r="AI70" s="744"/>
      <c r="AJ70" s="744"/>
      <c r="AK70" s="744"/>
      <c r="AL70" s="744"/>
      <c r="AM70" s="744"/>
      <c r="AN70" s="744"/>
      <c r="AO70" s="745"/>
      <c r="AP70" s="50"/>
      <c r="AQ70" s="743"/>
      <c r="AR70" s="744"/>
      <c r="AS70" s="744"/>
      <c r="AT70" s="744"/>
      <c r="AU70" s="744"/>
      <c r="AV70" s="744"/>
      <c r="AW70" s="744"/>
      <c r="AX70" s="744">
        <v>963.88087459999997</v>
      </c>
      <c r="AY70" s="744"/>
      <c r="AZ70" s="744"/>
      <c r="BA70" s="744"/>
      <c r="BB70" s="744"/>
      <c r="BC70" s="744"/>
      <c r="BD70" s="744"/>
      <c r="BE70" s="744"/>
      <c r="BF70" s="744"/>
      <c r="BG70" s="744"/>
      <c r="BH70" s="744"/>
      <c r="BI70" s="744"/>
      <c r="BJ70" s="744"/>
      <c r="BK70" s="744"/>
      <c r="BL70" s="744"/>
      <c r="BM70" s="744"/>
      <c r="BN70" s="744"/>
      <c r="BO70" s="744"/>
      <c r="BP70" s="744"/>
      <c r="BQ70" s="744"/>
      <c r="BR70" s="744"/>
      <c r="BS70" s="744"/>
      <c r="BT70" s="745"/>
    </row>
    <row r="71" spans="1:72">
      <c r="A71" s="811"/>
      <c r="B71" s="742" t="s">
        <v>722</v>
      </c>
      <c r="C71" s="742" t="s">
        <v>723</v>
      </c>
      <c r="D71" s="742" t="s">
        <v>3</v>
      </c>
      <c r="E71" s="742" t="s">
        <v>724</v>
      </c>
      <c r="F71" s="742" t="s">
        <v>29</v>
      </c>
      <c r="G71" s="742" t="s">
        <v>725</v>
      </c>
      <c r="H71" s="742">
        <v>2011</v>
      </c>
      <c r="I71" s="639" t="s">
        <v>568</v>
      </c>
      <c r="J71" s="639" t="s">
        <v>586</v>
      </c>
      <c r="K71" s="50"/>
      <c r="L71" s="743"/>
      <c r="M71" s="744"/>
      <c r="N71" s="744"/>
      <c r="O71" s="744"/>
      <c r="P71" s="744"/>
      <c r="Q71" s="744"/>
      <c r="R71" s="744"/>
      <c r="S71" s="744">
        <v>256.03823261252819</v>
      </c>
      <c r="T71" s="744"/>
      <c r="U71" s="744"/>
      <c r="V71" s="744"/>
      <c r="W71" s="744"/>
      <c r="X71" s="744"/>
      <c r="Y71" s="744"/>
      <c r="Z71" s="744"/>
      <c r="AA71" s="744"/>
      <c r="AB71" s="744"/>
      <c r="AC71" s="744"/>
      <c r="AD71" s="744"/>
      <c r="AE71" s="744"/>
      <c r="AF71" s="744"/>
      <c r="AG71" s="744"/>
      <c r="AH71" s="744"/>
      <c r="AI71" s="744"/>
      <c r="AJ71" s="744"/>
      <c r="AK71" s="744"/>
      <c r="AL71" s="744"/>
      <c r="AM71" s="744"/>
      <c r="AN71" s="744"/>
      <c r="AO71" s="745"/>
      <c r="AP71" s="50"/>
      <c r="AQ71" s="743"/>
      <c r="AR71" s="744"/>
      <c r="AS71" s="744"/>
      <c r="AT71" s="744"/>
      <c r="AU71" s="744"/>
      <c r="AV71" s="744"/>
      <c r="AW71" s="744"/>
      <c r="AX71" s="744">
        <v>470201.88961928355</v>
      </c>
      <c r="AY71" s="744"/>
      <c r="AZ71" s="744"/>
      <c r="BA71" s="744"/>
      <c r="BB71" s="744"/>
      <c r="BC71" s="744"/>
      <c r="BD71" s="744"/>
      <c r="BE71" s="744"/>
      <c r="BF71" s="744"/>
      <c r="BG71" s="744"/>
      <c r="BH71" s="744"/>
      <c r="BI71" s="744"/>
      <c r="BJ71" s="744"/>
      <c r="BK71" s="744"/>
      <c r="BL71" s="744"/>
      <c r="BM71" s="744"/>
      <c r="BN71" s="744"/>
      <c r="BO71" s="744"/>
      <c r="BP71" s="744"/>
      <c r="BQ71" s="744"/>
      <c r="BR71" s="744"/>
      <c r="BS71" s="744"/>
      <c r="BT71" s="745"/>
    </row>
    <row r="72" spans="1:72">
      <c r="A72" s="811"/>
      <c r="B72" s="742" t="s">
        <v>726</v>
      </c>
      <c r="C72" s="742" t="s">
        <v>723</v>
      </c>
      <c r="D72" s="742" t="s">
        <v>3</v>
      </c>
      <c r="E72" s="742" t="s">
        <v>724</v>
      </c>
      <c r="F72" s="742" t="s">
        <v>29</v>
      </c>
      <c r="G72" s="742" t="s">
        <v>725</v>
      </c>
      <c r="H72" s="742">
        <v>2011</v>
      </c>
      <c r="I72" s="639" t="s">
        <v>569</v>
      </c>
      <c r="J72" s="639" t="s">
        <v>579</v>
      </c>
      <c r="K72" s="50"/>
      <c r="L72" s="743"/>
      <c r="M72" s="744"/>
      <c r="N72" s="744"/>
      <c r="O72" s="744"/>
      <c r="P72" s="744"/>
      <c r="Q72" s="744"/>
      <c r="R72" s="744"/>
      <c r="S72" s="744">
        <v>-47.960857457883151</v>
      </c>
      <c r="T72" s="744"/>
      <c r="U72" s="744"/>
      <c r="V72" s="744"/>
      <c r="W72" s="744"/>
      <c r="X72" s="744"/>
      <c r="Y72" s="744"/>
      <c r="Z72" s="744"/>
      <c r="AA72" s="744"/>
      <c r="AB72" s="744"/>
      <c r="AC72" s="744"/>
      <c r="AD72" s="744"/>
      <c r="AE72" s="744"/>
      <c r="AF72" s="744"/>
      <c r="AG72" s="744"/>
      <c r="AH72" s="744"/>
      <c r="AI72" s="744"/>
      <c r="AJ72" s="744"/>
      <c r="AK72" s="744"/>
      <c r="AL72" s="744"/>
      <c r="AM72" s="744"/>
      <c r="AN72" s="744"/>
      <c r="AO72" s="745"/>
      <c r="AP72" s="50"/>
      <c r="AQ72" s="743"/>
      <c r="AR72" s="744"/>
      <c r="AS72" s="744"/>
      <c r="AT72" s="744"/>
      <c r="AU72" s="744"/>
      <c r="AV72" s="744"/>
      <c r="AW72" s="744"/>
      <c r="AX72" s="744">
        <v>-88548.136135912064</v>
      </c>
      <c r="AY72" s="744"/>
      <c r="AZ72" s="744"/>
      <c r="BA72" s="744"/>
      <c r="BB72" s="744"/>
      <c r="BC72" s="744"/>
      <c r="BD72" s="744"/>
      <c r="BE72" s="744"/>
      <c r="BF72" s="744"/>
      <c r="BG72" s="744"/>
      <c r="BH72" s="744"/>
      <c r="BI72" s="744"/>
      <c r="BJ72" s="744"/>
      <c r="BK72" s="744"/>
      <c r="BL72" s="744"/>
      <c r="BM72" s="744"/>
      <c r="BN72" s="744"/>
      <c r="BO72" s="744"/>
      <c r="BP72" s="744"/>
      <c r="BQ72" s="744"/>
      <c r="BR72" s="744"/>
      <c r="BS72" s="744"/>
      <c r="BT72" s="745"/>
    </row>
    <row r="73" spans="1:72">
      <c r="A73" s="811"/>
      <c r="B73" s="742" t="s">
        <v>208</v>
      </c>
      <c r="C73" s="742" t="s">
        <v>723</v>
      </c>
      <c r="D73" s="742" t="s">
        <v>5</v>
      </c>
      <c r="E73" s="742" t="s">
        <v>724</v>
      </c>
      <c r="F73" s="742" t="s">
        <v>29</v>
      </c>
      <c r="G73" s="742" t="s">
        <v>725</v>
      </c>
      <c r="H73" s="742">
        <v>2013</v>
      </c>
      <c r="I73" s="639" t="s">
        <v>570</v>
      </c>
      <c r="J73" s="639" t="s">
        <v>586</v>
      </c>
      <c r="K73" s="50"/>
      <c r="L73" s="743"/>
      <c r="M73" s="744"/>
      <c r="N73" s="744"/>
      <c r="O73" s="744"/>
      <c r="P73" s="744"/>
      <c r="Q73" s="744"/>
      <c r="R73" s="744"/>
      <c r="S73" s="744">
        <v>5.9254621619999996</v>
      </c>
      <c r="T73" s="744"/>
      <c r="U73" s="744"/>
      <c r="V73" s="744"/>
      <c r="W73" s="744"/>
      <c r="X73" s="744"/>
      <c r="Y73" s="744"/>
      <c r="Z73" s="744"/>
      <c r="AA73" s="744"/>
      <c r="AB73" s="744"/>
      <c r="AC73" s="744"/>
      <c r="AD73" s="744"/>
      <c r="AE73" s="744"/>
      <c r="AF73" s="744"/>
      <c r="AG73" s="744"/>
      <c r="AH73" s="744"/>
      <c r="AI73" s="744"/>
      <c r="AJ73" s="744"/>
      <c r="AK73" s="744"/>
      <c r="AL73" s="744"/>
      <c r="AM73" s="744"/>
      <c r="AN73" s="744"/>
      <c r="AO73" s="745"/>
      <c r="AP73" s="50"/>
      <c r="AQ73" s="743"/>
      <c r="AR73" s="744"/>
      <c r="AS73" s="744"/>
      <c r="AT73" s="744"/>
      <c r="AU73" s="744"/>
      <c r="AV73" s="744"/>
      <c r="AW73" s="744"/>
      <c r="AX73" s="744">
        <v>83322.094815484001</v>
      </c>
      <c r="AY73" s="744"/>
      <c r="AZ73" s="744"/>
      <c r="BA73" s="744"/>
      <c r="BB73" s="744"/>
      <c r="BC73" s="744"/>
      <c r="BD73" s="744"/>
      <c r="BE73" s="744"/>
      <c r="BF73" s="744"/>
      <c r="BG73" s="744"/>
      <c r="BH73" s="744"/>
      <c r="BI73" s="744"/>
      <c r="BJ73" s="744"/>
      <c r="BK73" s="744"/>
      <c r="BL73" s="744"/>
      <c r="BM73" s="744"/>
      <c r="BN73" s="744"/>
      <c r="BO73" s="744"/>
      <c r="BP73" s="744"/>
      <c r="BQ73" s="744"/>
      <c r="BR73" s="744"/>
      <c r="BS73" s="744"/>
      <c r="BT73" s="745"/>
    </row>
    <row r="74" spans="1:72">
      <c r="A74" s="811"/>
      <c r="B74" s="742" t="s">
        <v>208</v>
      </c>
      <c r="C74" s="742" t="s">
        <v>723</v>
      </c>
      <c r="D74" s="742" t="s">
        <v>4</v>
      </c>
      <c r="E74" s="742" t="s">
        <v>724</v>
      </c>
      <c r="F74" s="742" t="s">
        <v>29</v>
      </c>
      <c r="G74" s="742" t="s">
        <v>725</v>
      </c>
      <c r="H74" s="742">
        <v>2013</v>
      </c>
      <c r="I74" s="639" t="s">
        <v>570</v>
      </c>
      <c r="J74" s="639" t="s">
        <v>586</v>
      </c>
      <c r="K74" s="50"/>
      <c r="L74" s="743"/>
      <c r="M74" s="744"/>
      <c r="N74" s="744"/>
      <c r="O74" s="744"/>
      <c r="P74" s="744"/>
      <c r="Q74" s="744"/>
      <c r="R74" s="744"/>
      <c r="S74" s="744">
        <v>2.820048501</v>
      </c>
      <c r="T74" s="744"/>
      <c r="U74" s="744"/>
      <c r="V74" s="744"/>
      <c r="W74" s="744"/>
      <c r="X74" s="744"/>
      <c r="Y74" s="744"/>
      <c r="Z74" s="744"/>
      <c r="AA74" s="744"/>
      <c r="AB74" s="744"/>
      <c r="AC74" s="744"/>
      <c r="AD74" s="744"/>
      <c r="AE74" s="744"/>
      <c r="AF74" s="744"/>
      <c r="AG74" s="744"/>
      <c r="AH74" s="744"/>
      <c r="AI74" s="744"/>
      <c r="AJ74" s="744"/>
      <c r="AK74" s="744"/>
      <c r="AL74" s="744"/>
      <c r="AM74" s="744"/>
      <c r="AN74" s="744"/>
      <c r="AO74" s="745"/>
      <c r="AP74" s="50"/>
      <c r="AQ74" s="743"/>
      <c r="AR74" s="744"/>
      <c r="AS74" s="744"/>
      <c r="AT74" s="744"/>
      <c r="AU74" s="744"/>
      <c r="AV74" s="744"/>
      <c r="AW74" s="744"/>
      <c r="AX74" s="744">
        <v>41477.548576850997</v>
      </c>
      <c r="AY74" s="744"/>
      <c r="AZ74" s="744"/>
      <c r="BA74" s="744"/>
      <c r="BB74" s="744"/>
      <c r="BC74" s="744"/>
      <c r="BD74" s="744"/>
      <c r="BE74" s="744"/>
      <c r="BF74" s="744"/>
      <c r="BG74" s="744"/>
      <c r="BH74" s="744"/>
      <c r="BI74" s="744"/>
      <c r="BJ74" s="744"/>
      <c r="BK74" s="744"/>
      <c r="BL74" s="744"/>
      <c r="BM74" s="744"/>
      <c r="BN74" s="744"/>
      <c r="BO74" s="744"/>
      <c r="BP74" s="744"/>
      <c r="BQ74" s="744"/>
      <c r="BR74" s="744"/>
      <c r="BS74" s="744"/>
      <c r="BT74" s="745"/>
    </row>
    <row r="75" spans="1:72">
      <c r="A75" s="811"/>
      <c r="B75" s="742" t="s">
        <v>208</v>
      </c>
      <c r="C75" s="742" t="s">
        <v>723</v>
      </c>
      <c r="D75" s="742" t="s">
        <v>4</v>
      </c>
      <c r="E75" s="742" t="s">
        <v>724</v>
      </c>
      <c r="F75" s="742" t="s">
        <v>29</v>
      </c>
      <c r="G75" s="742" t="s">
        <v>725</v>
      </c>
      <c r="H75" s="742">
        <v>2013</v>
      </c>
      <c r="I75" s="639" t="s">
        <v>571</v>
      </c>
      <c r="J75" s="639" t="s">
        <v>579</v>
      </c>
      <c r="K75" s="50"/>
      <c r="L75" s="743"/>
      <c r="M75" s="744"/>
      <c r="N75" s="744"/>
      <c r="O75" s="744"/>
      <c r="P75" s="744"/>
      <c r="Q75" s="744"/>
      <c r="R75" s="744"/>
      <c r="S75" s="744">
        <v>8.9999999999999993E-3</v>
      </c>
      <c r="T75" s="744"/>
      <c r="U75" s="744"/>
      <c r="V75" s="744"/>
      <c r="W75" s="744"/>
      <c r="X75" s="744"/>
      <c r="Y75" s="744"/>
      <c r="Z75" s="744"/>
      <c r="AA75" s="744"/>
      <c r="AB75" s="744"/>
      <c r="AC75" s="744"/>
      <c r="AD75" s="744"/>
      <c r="AE75" s="744"/>
      <c r="AF75" s="744"/>
      <c r="AG75" s="744"/>
      <c r="AH75" s="744"/>
      <c r="AI75" s="744"/>
      <c r="AJ75" s="744"/>
      <c r="AK75" s="744"/>
      <c r="AL75" s="744"/>
      <c r="AM75" s="744"/>
      <c r="AN75" s="744"/>
      <c r="AO75" s="745"/>
      <c r="AP75" s="50"/>
      <c r="AQ75" s="743"/>
      <c r="AR75" s="744"/>
      <c r="AS75" s="744"/>
      <c r="AT75" s="744"/>
      <c r="AU75" s="744"/>
      <c r="AV75" s="744"/>
      <c r="AW75" s="744"/>
      <c r="AX75" s="744">
        <v>128</v>
      </c>
      <c r="AY75" s="744"/>
      <c r="AZ75" s="744"/>
      <c r="BA75" s="744"/>
      <c r="BB75" s="744"/>
      <c r="BC75" s="744"/>
      <c r="BD75" s="744"/>
      <c r="BE75" s="744"/>
      <c r="BF75" s="744"/>
      <c r="BG75" s="744"/>
      <c r="BH75" s="744"/>
      <c r="BI75" s="744"/>
      <c r="BJ75" s="744"/>
      <c r="BK75" s="744"/>
      <c r="BL75" s="744"/>
      <c r="BM75" s="744"/>
      <c r="BN75" s="744"/>
      <c r="BO75" s="744"/>
      <c r="BP75" s="744"/>
      <c r="BQ75" s="744"/>
      <c r="BR75" s="744"/>
      <c r="BS75" s="744"/>
      <c r="BT75" s="745"/>
    </row>
    <row r="76" spans="1:72">
      <c r="A76" s="811"/>
      <c r="B76" s="742" t="s">
        <v>208</v>
      </c>
      <c r="C76" s="742" t="s">
        <v>723</v>
      </c>
      <c r="D76" s="742" t="s">
        <v>3</v>
      </c>
      <c r="E76" s="742" t="s">
        <v>724</v>
      </c>
      <c r="F76" s="742" t="s">
        <v>29</v>
      </c>
      <c r="G76" s="742" t="s">
        <v>725</v>
      </c>
      <c r="H76" s="742">
        <v>2012</v>
      </c>
      <c r="I76" s="639" t="s">
        <v>570</v>
      </c>
      <c r="J76" s="639" t="s">
        <v>579</v>
      </c>
      <c r="K76" s="50"/>
      <c r="L76" s="743"/>
      <c r="M76" s="744"/>
      <c r="N76" s="744"/>
      <c r="O76" s="744"/>
      <c r="P76" s="744"/>
      <c r="Q76" s="744"/>
      <c r="R76" s="744"/>
      <c r="S76" s="744">
        <v>3.9857394919999991</v>
      </c>
      <c r="T76" s="744"/>
      <c r="U76" s="744"/>
      <c r="V76" s="744"/>
      <c r="W76" s="744"/>
      <c r="X76" s="744"/>
      <c r="Y76" s="744"/>
      <c r="Z76" s="744"/>
      <c r="AA76" s="744"/>
      <c r="AB76" s="744"/>
      <c r="AC76" s="744"/>
      <c r="AD76" s="744"/>
      <c r="AE76" s="744"/>
      <c r="AF76" s="744"/>
      <c r="AG76" s="744"/>
      <c r="AH76" s="744"/>
      <c r="AI76" s="744"/>
      <c r="AJ76" s="744"/>
      <c r="AK76" s="744"/>
      <c r="AL76" s="744"/>
      <c r="AM76" s="744"/>
      <c r="AN76" s="744"/>
      <c r="AO76" s="745"/>
      <c r="AP76" s="50"/>
      <c r="AQ76" s="743"/>
      <c r="AR76" s="744"/>
      <c r="AS76" s="744"/>
      <c r="AT76" s="744"/>
      <c r="AU76" s="744"/>
      <c r="AV76" s="744"/>
      <c r="AW76" s="744"/>
      <c r="AX76" s="744">
        <v>7294.7129221159994</v>
      </c>
      <c r="AY76" s="744"/>
      <c r="AZ76" s="744"/>
      <c r="BA76" s="744"/>
      <c r="BB76" s="744"/>
      <c r="BC76" s="744"/>
      <c r="BD76" s="744"/>
      <c r="BE76" s="744"/>
      <c r="BF76" s="744"/>
      <c r="BG76" s="744"/>
      <c r="BH76" s="744"/>
      <c r="BI76" s="744"/>
      <c r="BJ76" s="744"/>
      <c r="BK76" s="744"/>
      <c r="BL76" s="744"/>
      <c r="BM76" s="744"/>
      <c r="BN76" s="744"/>
      <c r="BO76" s="744"/>
      <c r="BP76" s="744"/>
      <c r="BQ76" s="744"/>
      <c r="BR76" s="744"/>
      <c r="BS76" s="744"/>
      <c r="BT76" s="745"/>
    </row>
    <row r="77" spans="1:72">
      <c r="A77" s="811"/>
      <c r="B77" s="742" t="s">
        <v>208</v>
      </c>
      <c r="C77" s="742" t="s">
        <v>723</v>
      </c>
      <c r="D77" s="742" t="s">
        <v>3</v>
      </c>
      <c r="E77" s="742" t="s">
        <v>724</v>
      </c>
      <c r="F77" s="742" t="s">
        <v>29</v>
      </c>
      <c r="G77" s="742" t="s">
        <v>725</v>
      </c>
      <c r="H77" s="742">
        <v>2012</v>
      </c>
      <c r="I77" s="639" t="s">
        <v>570</v>
      </c>
      <c r="J77" s="639" t="s">
        <v>579</v>
      </c>
      <c r="K77" s="50"/>
      <c r="L77" s="743"/>
      <c r="M77" s="744"/>
      <c r="N77" s="744"/>
      <c r="O77" s="744"/>
      <c r="P77" s="744"/>
      <c r="Q77" s="744"/>
      <c r="R77" s="744"/>
      <c r="S77" s="744">
        <v>2.6970118414811794E-2</v>
      </c>
      <c r="T77" s="744"/>
      <c r="U77" s="744"/>
      <c r="V77" s="744"/>
      <c r="W77" s="744"/>
      <c r="X77" s="744"/>
      <c r="Y77" s="744"/>
      <c r="Z77" s="744"/>
      <c r="AA77" s="744"/>
      <c r="AB77" s="744"/>
      <c r="AC77" s="744"/>
      <c r="AD77" s="744"/>
      <c r="AE77" s="744"/>
      <c r="AF77" s="744"/>
      <c r="AG77" s="744"/>
      <c r="AH77" s="744"/>
      <c r="AI77" s="744"/>
      <c r="AJ77" s="744"/>
      <c r="AK77" s="744"/>
      <c r="AL77" s="744"/>
      <c r="AM77" s="744"/>
      <c r="AN77" s="744"/>
      <c r="AO77" s="745"/>
      <c r="AP77" s="50"/>
      <c r="AQ77" s="746"/>
      <c r="AR77" s="747"/>
      <c r="AS77" s="747"/>
      <c r="AT77" s="747"/>
      <c r="AU77" s="747"/>
      <c r="AV77" s="747"/>
      <c r="AW77" s="747"/>
      <c r="AX77" s="747">
        <v>54.833802103957183</v>
      </c>
      <c r="AY77" s="747"/>
      <c r="AZ77" s="747"/>
      <c r="BA77" s="747"/>
      <c r="BB77" s="747"/>
      <c r="BC77" s="747"/>
      <c r="BD77" s="747"/>
      <c r="BE77" s="747"/>
      <c r="BF77" s="747"/>
      <c r="BG77" s="747"/>
      <c r="BH77" s="747"/>
      <c r="BI77" s="747"/>
      <c r="BJ77" s="747"/>
      <c r="BK77" s="747"/>
      <c r="BL77" s="747"/>
      <c r="BM77" s="747"/>
      <c r="BN77" s="747"/>
      <c r="BO77" s="747"/>
      <c r="BP77" s="747"/>
      <c r="BQ77" s="747"/>
      <c r="BR77" s="747"/>
      <c r="BS77" s="747"/>
      <c r="BT77" s="748"/>
    </row>
    <row r="78" spans="1:72">
      <c r="A78" s="811"/>
      <c r="B78" s="742" t="s">
        <v>208</v>
      </c>
      <c r="C78" s="742" t="s">
        <v>723</v>
      </c>
      <c r="D78" s="742" t="s">
        <v>3</v>
      </c>
      <c r="E78" s="742" t="s">
        <v>724</v>
      </c>
      <c r="F78" s="742" t="s">
        <v>29</v>
      </c>
      <c r="G78" s="742" t="s">
        <v>725</v>
      </c>
      <c r="H78" s="742">
        <v>2012</v>
      </c>
      <c r="I78" s="639" t="s">
        <v>571</v>
      </c>
      <c r="J78" s="639" t="s">
        <v>579</v>
      </c>
      <c r="K78" s="50"/>
      <c r="L78" s="743"/>
      <c r="M78" s="744"/>
      <c r="N78" s="744"/>
      <c r="O78" s="744"/>
      <c r="P78" s="744"/>
      <c r="Q78" s="744"/>
      <c r="R78" s="744"/>
      <c r="S78" s="744">
        <v>0.28444070599999999</v>
      </c>
      <c r="T78" s="744"/>
      <c r="U78" s="744"/>
      <c r="V78" s="744"/>
      <c r="W78" s="744"/>
      <c r="X78" s="744"/>
      <c r="Y78" s="744"/>
      <c r="Z78" s="744"/>
      <c r="AA78" s="744"/>
      <c r="AB78" s="744"/>
      <c r="AC78" s="744"/>
      <c r="AD78" s="744"/>
      <c r="AE78" s="744"/>
      <c r="AF78" s="744"/>
      <c r="AG78" s="744"/>
      <c r="AH78" s="744"/>
      <c r="AI78" s="744"/>
      <c r="AJ78" s="744"/>
      <c r="AK78" s="744"/>
      <c r="AL78" s="744"/>
      <c r="AM78" s="744"/>
      <c r="AN78" s="744"/>
      <c r="AO78" s="745"/>
      <c r="AP78" s="50"/>
      <c r="AQ78" s="743"/>
      <c r="AR78" s="744"/>
      <c r="AS78" s="744"/>
      <c r="AT78" s="744"/>
      <c r="AU78" s="744"/>
      <c r="AV78" s="744"/>
      <c r="AW78" s="744"/>
      <c r="AX78" s="744">
        <v>551.2573926</v>
      </c>
      <c r="AY78" s="744"/>
      <c r="AZ78" s="744"/>
      <c r="BA78" s="744"/>
      <c r="BB78" s="744"/>
      <c r="BC78" s="744"/>
      <c r="BD78" s="744"/>
      <c r="BE78" s="744"/>
      <c r="BF78" s="744"/>
      <c r="BG78" s="744"/>
      <c r="BH78" s="744"/>
      <c r="BI78" s="744"/>
      <c r="BJ78" s="744"/>
      <c r="BK78" s="744"/>
      <c r="BL78" s="744"/>
      <c r="BM78" s="744"/>
      <c r="BN78" s="744"/>
      <c r="BO78" s="744"/>
      <c r="BP78" s="744"/>
      <c r="BQ78" s="744"/>
      <c r="BR78" s="744"/>
      <c r="BS78" s="744"/>
      <c r="BT78" s="745"/>
    </row>
    <row r="79" spans="1:72">
      <c r="A79" s="811"/>
      <c r="B79" s="742" t="s">
        <v>722</v>
      </c>
      <c r="C79" s="742" t="s">
        <v>731</v>
      </c>
      <c r="D79" s="742" t="s">
        <v>13</v>
      </c>
      <c r="E79" s="742" t="s">
        <v>724</v>
      </c>
      <c r="F79" s="742" t="s">
        <v>731</v>
      </c>
      <c r="G79" s="742" t="s">
        <v>725</v>
      </c>
      <c r="H79" s="742">
        <v>2013</v>
      </c>
      <c r="I79" s="639" t="s">
        <v>571</v>
      </c>
      <c r="J79" s="639" t="s">
        <v>579</v>
      </c>
      <c r="K79" s="50"/>
      <c r="L79" s="743"/>
      <c r="M79" s="744"/>
      <c r="N79" s="744"/>
      <c r="O79" s="744"/>
      <c r="P79" s="744"/>
      <c r="Q79" s="744"/>
      <c r="R79" s="744"/>
      <c r="S79" s="744">
        <v>11.7135</v>
      </c>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c r="AP79" s="50"/>
      <c r="AQ79" s="743"/>
      <c r="AR79" s="744"/>
      <c r="AS79" s="744"/>
      <c r="AT79" s="744"/>
      <c r="AU79" s="744"/>
      <c r="AV79" s="744"/>
      <c r="AW79" s="744"/>
      <c r="AX79" s="744">
        <v>141300</v>
      </c>
      <c r="AY79" s="744"/>
      <c r="AZ79" s="744"/>
      <c r="BA79" s="744"/>
      <c r="BB79" s="744"/>
      <c r="BC79" s="744"/>
      <c r="BD79" s="744"/>
      <c r="BE79" s="744"/>
      <c r="BF79" s="744"/>
      <c r="BG79" s="744"/>
      <c r="BH79" s="744"/>
      <c r="BI79" s="744"/>
      <c r="BJ79" s="744"/>
      <c r="BK79" s="744"/>
      <c r="BL79" s="744"/>
      <c r="BM79" s="744"/>
      <c r="BN79" s="744"/>
      <c r="BO79" s="744"/>
      <c r="BP79" s="744"/>
      <c r="BQ79" s="744"/>
      <c r="BR79" s="744"/>
      <c r="BS79" s="744"/>
      <c r="BT79" s="745"/>
    </row>
    <row r="80" spans="1:72">
      <c r="A80" s="811"/>
      <c r="B80" s="742" t="s">
        <v>208</v>
      </c>
      <c r="C80" s="742" t="s">
        <v>723</v>
      </c>
      <c r="D80" s="742" t="s">
        <v>14</v>
      </c>
      <c r="E80" s="742" t="s">
        <v>724</v>
      </c>
      <c r="F80" s="742" t="s">
        <v>29</v>
      </c>
      <c r="G80" s="742" t="s">
        <v>725</v>
      </c>
      <c r="H80" s="742">
        <v>2013</v>
      </c>
      <c r="I80" s="639" t="s">
        <v>570</v>
      </c>
      <c r="J80" s="639" t="s">
        <v>586</v>
      </c>
      <c r="K80" s="50"/>
      <c r="L80" s="743"/>
      <c r="M80" s="744"/>
      <c r="N80" s="744"/>
      <c r="O80" s="744"/>
      <c r="P80" s="744"/>
      <c r="Q80" s="744"/>
      <c r="R80" s="744"/>
      <c r="S80" s="744">
        <v>24.697805370000001</v>
      </c>
      <c r="T80" s="744"/>
      <c r="U80" s="744"/>
      <c r="V80" s="744"/>
      <c r="W80" s="744"/>
      <c r="X80" s="744"/>
      <c r="Y80" s="744"/>
      <c r="Z80" s="744"/>
      <c r="AA80" s="744"/>
      <c r="AB80" s="744"/>
      <c r="AC80" s="744"/>
      <c r="AD80" s="744"/>
      <c r="AE80" s="744"/>
      <c r="AF80" s="744"/>
      <c r="AG80" s="744"/>
      <c r="AH80" s="744"/>
      <c r="AI80" s="744"/>
      <c r="AJ80" s="744"/>
      <c r="AK80" s="744"/>
      <c r="AL80" s="744"/>
      <c r="AM80" s="744"/>
      <c r="AN80" s="744"/>
      <c r="AO80" s="745"/>
      <c r="AP80" s="50"/>
      <c r="AQ80" s="743"/>
      <c r="AR80" s="744"/>
      <c r="AS80" s="744"/>
      <c r="AT80" s="744"/>
      <c r="AU80" s="744"/>
      <c r="AV80" s="744"/>
      <c r="AW80" s="744"/>
      <c r="AX80" s="744">
        <v>129033.4649086</v>
      </c>
      <c r="AY80" s="744"/>
      <c r="AZ80" s="744"/>
      <c r="BA80" s="744"/>
      <c r="BB80" s="744"/>
      <c r="BC80" s="744"/>
      <c r="BD80" s="744"/>
      <c r="BE80" s="744"/>
      <c r="BF80" s="744"/>
      <c r="BG80" s="744"/>
      <c r="BH80" s="744"/>
      <c r="BI80" s="744"/>
      <c r="BJ80" s="744"/>
      <c r="BK80" s="744"/>
      <c r="BL80" s="744"/>
      <c r="BM80" s="744"/>
      <c r="BN80" s="744"/>
      <c r="BO80" s="744"/>
      <c r="BP80" s="744"/>
      <c r="BQ80" s="744"/>
      <c r="BR80" s="744"/>
      <c r="BS80" s="744"/>
      <c r="BT80" s="745"/>
    </row>
    <row r="81" spans="1:72">
      <c r="A81" s="811"/>
      <c r="B81" s="742" t="s">
        <v>208</v>
      </c>
      <c r="C81" s="742" t="s">
        <v>732</v>
      </c>
      <c r="D81" s="742" t="s">
        <v>14</v>
      </c>
      <c r="E81" s="742" t="s">
        <v>724</v>
      </c>
      <c r="F81" s="742" t="s">
        <v>29</v>
      </c>
      <c r="G81" s="742" t="s">
        <v>725</v>
      </c>
      <c r="H81" s="742">
        <v>2013</v>
      </c>
      <c r="I81" s="639" t="s">
        <v>571</v>
      </c>
      <c r="J81" s="639" t="s">
        <v>579</v>
      </c>
      <c r="K81" s="50"/>
      <c r="L81" s="743"/>
      <c r="M81" s="744"/>
      <c r="N81" s="744"/>
      <c r="O81" s="744"/>
      <c r="P81" s="744"/>
      <c r="Q81" s="744"/>
      <c r="R81" s="744"/>
      <c r="S81" s="744">
        <v>2.3789187E-2</v>
      </c>
      <c r="T81" s="744"/>
      <c r="U81" s="744"/>
      <c r="V81" s="744"/>
      <c r="W81" s="744"/>
      <c r="X81" s="744"/>
      <c r="Y81" s="744"/>
      <c r="Z81" s="744"/>
      <c r="AA81" s="744"/>
      <c r="AB81" s="744"/>
      <c r="AC81" s="744"/>
      <c r="AD81" s="744"/>
      <c r="AE81" s="744"/>
      <c r="AF81" s="744"/>
      <c r="AG81" s="744"/>
      <c r="AH81" s="744"/>
      <c r="AI81" s="744"/>
      <c r="AJ81" s="744"/>
      <c r="AK81" s="744"/>
      <c r="AL81" s="744"/>
      <c r="AM81" s="744"/>
      <c r="AN81" s="744"/>
      <c r="AO81" s="745"/>
      <c r="AP81" s="50"/>
      <c r="AQ81" s="743"/>
      <c r="AR81" s="744"/>
      <c r="AS81" s="744"/>
      <c r="AT81" s="744"/>
      <c r="AU81" s="744"/>
      <c r="AV81" s="744"/>
      <c r="AW81" s="744"/>
      <c r="AX81" s="744">
        <v>456.5668144</v>
      </c>
      <c r="AY81" s="744"/>
      <c r="AZ81" s="744"/>
      <c r="BA81" s="744"/>
      <c r="BB81" s="744"/>
      <c r="BC81" s="744"/>
      <c r="BD81" s="744"/>
      <c r="BE81" s="744"/>
      <c r="BF81" s="744"/>
      <c r="BG81" s="744"/>
      <c r="BH81" s="744"/>
      <c r="BI81" s="744"/>
      <c r="BJ81" s="744"/>
      <c r="BK81" s="744"/>
      <c r="BL81" s="744"/>
      <c r="BM81" s="744"/>
      <c r="BN81" s="744"/>
      <c r="BO81" s="744"/>
      <c r="BP81" s="744"/>
      <c r="BQ81" s="744"/>
      <c r="BR81" s="744"/>
      <c r="BS81" s="744"/>
      <c r="BT81" s="745"/>
    </row>
    <row r="82" spans="1:72">
      <c r="A82" s="811"/>
      <c r="B82" s="742" t="s">
        <v>722</v>
      </c>
      <c r="C82" s="742" t="s">
        <v>727</v>
      </c>
      <c r="D82" s="742" t="s">
        <v>22</v>
      </c>
      <c r="E82" s="742" t="s">
        <v>724</v>
      </c>
      <c r="F82" s="742" t="s">
        <v>729</v>
      </c>
      <c r="G82" s="742" t="s">
        <v>725</v>
      </c>
      <c r="H82" s="742">
        <v>2012</v>
      </c>
      <c r="I82" s="639" t="s">
        <v>569</v>
      </c>
      <c r="J82" s="639" t="s">
        <v>586</v>
      </c>
      <c r="K82" s="50"/>
      <c r="L82" s="743"/>
      <c r="M82" s="744"/>
      <c r="N82" s="744"/>
      <c r="O82" s="744"/>
      <c r="P82" s="744"/>
      <c r="Q82" s="744"/>
      <c r="R82" s="744"/>
      <c r="S82" s="744">
        <v>366.38015898828752</v>
      </c>
      <c r="T82" s="744"/>
      <c r="U82" s="744"/>
      <c r="V82" s="744"/>
      <c r="W82" s="744"/>
      <c r="X82" s="744"/>
      <c r="Y82" s="744"/>
      <c r="Z82" s="744"/>
      <c r="AA82" s="744"/>
      <c r="AB82" s="744"/>
      <c r="AC82" s="744"/>
      <c r="AD82" s="744"/>
      <c r="AE82" s="744"/>
      <c r="AF82" s="744"/>
      <c r="AG82" s="744"/>
      <c r="AH82" s="744"/>
      <c r="AI82" s="744"/>
      <c r="AJ82" s="744"/>
      <c r="AK82" s="744"/>
      <c r="AL82" s="744"/>
      <c r="AM82" s="744"/>
      <c r="AN82" s="744"/>
      <c r="AO82" s="745"/>
      <c r="AP82" s="50"/>
      <c r="AQ82" s="743"/>
      <c r="AR82" s="744"/>
      <c r="AS82" s="744"/>
      <c r="AT82" s="744"/>
      <c r="AU82" s="744"/>
      <c r="AV82" s="744"/>
      <c r="AW82" s="744"/>
      <c r="AX82" s="744">
        <v>1977348.8416335071</v>
      </c>
      <c r="AY82" s="744"/>
      <c r="AZ82" s="744"/>
      <c r="BA82" s="744"/>
      <c r="BB82" s="744"/>
      <c r="BC82" s="744"/>
      <c r="BD82" s="744"/>
      <c r="BE82" s="744"/>
      <c r="BF82" s="744"/>
      <c r="BG82" s="744"/>
      <c r="BH82" s="744"/>
      <c r="BI82" s="744"/>
      <c r="BJ82" s="744"/>
      <c r="BK82" s="744"/>
      <c r="BL82" s="744"/>
      <c r="BM82" s="744"/>
      <c r="BN82" s="744"/>
      <c r="BO82" s="744"/>
      <c r="BP82" s="744"/>
      <c r="BQ82" s="744"/>
      <c r="BR82" s="744"/>
      <c r="BS82" s="744"/>
      <c r="BT82" s="745"/>
    </row>
    <row r="83" spans="1:72">
      <c r="A83" s="811"/>
      <c r="B83" s="742" t="s">
        <v>208</v>
      </c>
      <c r="C83" s="742" t="s">
        <v>727</v>
      </c>
      <c r="D83" s="742" t="s">
        <v>22</v>
      </c>
      <c r="E83" s="742" t="s">
        <v>724</v>
      </c>
      <c r="F83" s="742" t="s">
        <v>728</v>
      </c>
      <c r="G83" s="742" t="s">
        <v>725</v>
      </c>
      <c r="H83" s="742">
        <v>2012</v>
      </c>
      <c r="I83" s="639" t="s">
        <v>570</v>
      </c>
      <c r="J83" s="639" t="s">
        <v>579</v>
      </c>
      <c r="K83" s="50"/>
      <c r="L83" s="743"/>
      <c r="M83" s="744"/>
      <c r="N83" s="744"/>
      <c r="O83" s="744"/>
      <c r="P83" s="744"/>
      <c r="Q83" s="744"/>
      <c r="R83" s="744"/>
      <c r="S83" s="744">
        <v>27.63774106</v>
      </c>
      <c r="T83" s="744"/>
      <c r="U83" s="744"/>
      <c r="V83" s="744"/>
      <c r="W83" s="744"/>
      <c r="X83" s="744"/>
      <c r="Y83" s="744"/>
      <c r="Z83" s="744"/>
      <c r="AA83" s="744"/>
      <c r="AB83" s="744"/>
      <c r="AC83" s="744"/>
      <c r="AD83" s="744"/>
      <c r="AE83" s="744"/>
      <c r="AF83" s="744"/>
      <c r="AG83" s="744"/>
      <c r="AH83" s="744"/>
      <c r="AI83" s="744"/>
      <c r="AJ83" s="744"/>
      <c r="AK83" s="744"/>
      <c r="AL83" s="744"/>
      <c r="AM83" s="744"/>
      <c r="AN83" s="744"/>
      <c r="AO83" s="745"/>
      <c r="AP83" s="50"/>
      <c r="AQ83" s="743"/>
      <c r="AR83" s="744"/>
      <c r="AS83" s="744"/>
      <c r="AT83" s="744"/>
      <c r="AU83" s="744"/>
      <c r="AV83" s="744"/>
      <c r="AW83" s="744"/>
      <c r="AX83" s="744">
        <v>160096.103604804</v>
      </c>
      <c r="AY83" s="744"/>
      <c r="AZ83" s="744"/>
      <c r="BA83" s="744"/>
      <c r="BB83" s="744"/>
      <c r="BC83" s="744"/>
      <c r="BD83" s="744"/>
      <c r="BE83" s="744"/>
      <c r="BF83" s="744"/>
      <c r="BG83" s="744"/>
      <c r="BH83" s="744"/>
      <c r="BI83" s="744"/>
      <c r="BJ83" s="744"/>
      <c r="BK83" s="744"/>
      <c r="BL83" s="744"/>
      <c r="BM83" s="744"/>
      <c r="BN83" s="744"/>
      <c r="BO83" s="744"/>
      <c r="BP83" s="744"/>
      <c r="BQ83" s="744"/>
      <c r="BR83" s="744"/>
      <c r="BS83" s="744"/>
      <c r="BT83" s="745"/>
    </row>
    <row r="84" spans="1:72">
      <c r="A84" s="811"/>
      <c r="B84" s="742" t="s">
        <v>722</v>
      </c>
      <c r="C84" s="742" t="s">
        <v>727</v>
      </c>
      <c r="D84" s="742" t="s">
        <v>22</v>
      </c>
      <c r="E84" s="742" t="s">
        <v>724</v>
      </c>
      <c r="F84" s="742" t="s">
        <v>728</v>
      </c>
      <c r="G84" s="742" t="s">
        <v>725</v>
      </c>
      <c r="H84" s="742">
        <v>2011</v>
      </c>
      <c r="I84" s="639" t="s">
        <v>568</v>
      </c>
      <c r="J84" s="639" t="s">
        <v>586</v>
      </c>
      <c r="K84" s="50"/>
      <c r="L84" s="743"/>
      <c r="M84" s="744"/>
      <c r="N84" s="744"/>
      <c r="O84" s="744"/>
      <c r="P84" s="744"/>
      <c r="Q84" s="744"/>
      <c r="R84" s="744"/>
      <c r="S84" s="744">
        <v>283.01727667180302</v>
      </c>
      <c r="T84" s="744"/>
      <c r="U84" s="744"/>
      <c r="V84" s="744"/>
      <c r="W84" s="744"/>
      <c r="X84" s="744"/>
      <c r="Y84" s="744"/>
      <c r="Z84" s="744"/>
      <c r="AA84" s="744"/>
      <c r="AB84" s="744"/>
      <c r="AC84" s="744"/>
      <c r="AD84" s="744"/>
      <c r="AE84" s="744"/>
      <c r="AF84" s="744"/>
      <c r="AG84" s="744"/>
      <c r="AH84" s="744"/>
      <c r="AI84" s="744"/>
      <c r="AJ84" s="744"/>
      <c r="AK84" s="744"/>
      <c r="AL84" s="744"/>
      <c r="AM84" s="744"/>
      <c r="AN84" s="744"/>
      <c r="AO84" s="745"/>
      <c r="AP84" s="50"/>
      <c r="AQ84" s="743"/>
      <c r="AR84" s="744"/>
      <c r="AS84" s="744"/>
      <c r="AT84" s="744"/>
      <c r="AU84" s="744"/>
      <c r="AV84" s="744"/>
      <c r="AW84" s="744"/>
      <c r="AX84" s="744">
        <v>1660494.3856609801</v>
      </c>
      <c r="AY84" s="744"/>
      <c r="AZ84" s="744"/>
      <c r="BA84" s="744"/>
      <c r="BB84" s="744"/>
      <c r="BC84" s="744"/>
      <c r="BD84" s="744"/>
      <c r="BE84" s="744"/>
      <c r="BF84" s="744"/>
      <c r="BG84" s="744"/>
      <c r="BH84" s="744"/>
      <c r="BI84" s="744"/>
      <c r="BJ84" s="744"/>
      <c r="BK84" s="744"/>
      <c r="BL84" s="744"/>
      <c r="BM84" s="744"/>
      <c r="BN84" s="744"/>
      <c r="BO84" s="744"/>
      <c r="BP84" s="744"/>
      <c r="BQ84" s="744"/>
      <c r="BR84" s="744"/>
      <c r="BS84" s="744"/>
      <c r="BT84" s="745"/>
    </row>
    <row r="85" spans="1:72">
      <c r="A85" s="811"/>
      <c r="B85" s="742" t="s">
        <v>208</v>
      </c>
      <c r="C85" s="742" t="s">
        <v>727</v>
      </c>
      <c r="D85" s="742" t="s">
        <v>22</v>
      </c>
      <c r="E85" s="742" t="s">
        <v>724</v>
      </c>
      <c r="F85" s="742" t="s">
        <v>733</v>
      </c>
      <c r="G85" s="742" t="s">
        <v>725</v>
      </c>
      <c r="H85" s="742">
        <v>2012</v>
      </c>
      <c r="I85" s="639" t="s">
        <v>571</v>
      </c>
      <c r="J85" s="639" t="s">
        <v>579</v>
      </c>
      <c r="K85" s="50"/>
      <c r="L85" s="743"/>
      <c r="M85" s="744"/>
      <c r="N85" s="744"/>
      <c r="O85" s="744"/>
      <c r="P85" s="744"/>
      <c r="Q85" s="744"/>
      <c r="R85" s="744"/>
      <c r="S85" s="744">
        <v>14.92</v>
      </c>
      <c r="T85" s="744"/>
      <c r="U85" s="744"/>
      <c r="V85" s="744"/>
      <c r="W85" s="744"/>
      <c r="X85" s="744"/>
      <c r="Y85" s="744"/>
      <c r="Z85" s="744"/>
      <c r="AA85" s="744"/>
      <c r="AB85" s="744"/>
      <c r="AC85" s="744"/>
      <c r="AD85" s="744"/>
      <c r="AE85" s="744"/>
      <c r="AF85" s="744"/>
      <c r="AG85" s="744"/>
      <c r="AH85" s="744"/>
      <c r="AI85" s="744"/>
      <c r="AJ85" s="744"/>
      <c r="AK85" s="744"/>
      <c r="AL85" s="744"/>
      <c r="AM85" s="744"/>
      <c r="AN85" s="744"/>
      <c r="AO85" s="745"/>
      <c r="AP85" s="50"/>
      <c r="AQ85" s="743"/>
      <c r="AR85" s="744"/>
      <c r="AS85" s="744"/>
      <c r="AT85" s="744"/>
      <c r="AU85" s="744"/>
      <c r="AV85" s="744"/>
      <c r="AW85" s="744"/>
      <c r="AX85" s="744">
        <v>289779</v>
      </c>
      <c r="AY85" s="744"/>
      <c r="AZ85" s="744"/>
      <c r="BA85" s="744"/>
      <c r="BB85" s="744"/>
      <c r="BC85" s="744"/>
      <c r="BD85" s="744"/>
      <c r="BE85" s="744"/>
      <c r="BF85" s="744"/>
      <c r="BG85" s="744"/>
      <c r="BH85" s="744"/>
      <c r="BI85" s="744"/>
      <c r="BJ85" s="744"/>
      <c r="BK85" s="744"/>
      <c r="BL85" s="744"/>
      <c r="BM85" s="744"/>
      <c r="BN85" s="744"/>
      <c r="BO85" s="744"/>
      <c r="BP85" s="744"/>
      <c r="BQ85" s="744"/>
      <c r="BR85" s="744"/>
      <c r="BS85" s="744"/>
      <c r="BT85" s="745"/>
    </row>
    <row r="86" spans="1:72" ht="15.5">
      <c r="A86" s="812"/>
      <c r="B86" s="742" t="s">
        <v>208</v>
      </c>
      <c r="C86" s="742" t="s">
        <v>727</v>
      </c>
      <c r="D86" s="742" t="s">
        <v>734</v>
      </c>
      <c r="E86" s="742" t="s">
        <v>724</v>
      </c>
      <c r="F86" s="742" t="s">
        <v>728</v>
      </c>
      <c r="G86" s="742" t="s">
        <v>725</v>
      </c>
      <c r="H86" s="742">
        <v>2012</v>
      </c>
      <c r="I86" s="639" t="s">
        <v>570</v>
      </c>
      <c r="J86" s="639" t="s">
        <v>579</v>
      </c>
      <c r="K86" s="50"/>
      <c r="L86" s="743"/>
      <c r="M86" s="744"/>
      <c r="N86" s="744"/>
      <c r="O86" s="744"/>
      <c r="P86" s="744"/>
      <c r="Q86" s="744"/>
      <c r="R86" s="744"/>
      <c r="S86" s="744">
        <v>0.48780215300000002</v>
      </c>
      <c r="T86" s="744"/>
      <c r="U86" s="744"/>
      <c r="V86" s="744"/>
      <c r="W86" s="744"/>
      <c r="X86" s="744"/>
      <c r="Y86" s="744"/>
      <c r="Z86" s="744"/>
      <c r="AA86" s="744"/>
      <c r="AB86" s="744"/>
      <c r="AC86" s="744"/>
      <c r="AD86" s="744"/>
      <c r="AE86" s="744"/>
      <c r="AF86" s="744"/>
      <c r="AG86" s="744"/>
      <c r="AH86" s="744"/>
      <c r="AI86" s="744"/>
      <c r="AJ86" s="744"/>
      <c r="AK86" s="744"/>
      <c r="AL86" s="744"/>
      <c r="AM86" s="744"/>
      <c r="AN86" s="744"/>
      <c r="AO86" s="745"/>
      <c r="AP86" s="50"/>
      <c r="AQ86" s="743"/>
      <c r="AR86" s="744"/>
      <c r="AS86" s="744"/>
      <c r="AT86" s="744"/>
      <c r="AU86" s="744"/>
      <c r="AV86" s="744"/>
      <c r="AW86" s="744"/>
      <c r="AX86" s="744">
        <v>1772.4534346559999</v>
      </c>
      <c r="AY86" s="744"/>
      <c r="AZ86" s="744"/>
      <c r="BA86" s="744"/>
      <c r="BB86" s="744"/>
      <c r="BC86" s="744"/>
      <c r="BD86" s="744"/>
      <c r="BE86" s="744"/>
      <c r="BF86" s="744"/>
      <c r="BG86" s="744"/>
      <c r="BH86" s="744"/>
      <c r="BI86" s="744"/>
      <c r="BJ86" s="744"/>
      <c r="BK86" s="744"/>
      <c r="BL86" s="744"/>
      <c r="BM86" s="744"/>
      <c r="BN86" s="744"/>
      <c r="BO86" s="744"/>
      <c r="BP86" s="744"/>
      <c r="BQ86" s="744"/>
      <c r="BR86" s="744"/>
      <c r="BS86" s="744"/>
      <c r="BT86" s="745"/>
    </row>
    <row r="87" spans="1:72">
      <c r="A87" s="811"/>
      <c r="B87" s="742" t="s">
        <v>208</v>
      </c>
      <c r="C87" s="742" t="s">
        <v>723</v>
      </c>
      <c r="D87" s="742" t="s">
        <v>3</v>
      </c>
      <c r="E87" s="742" t="s">
        <v>724</v>
      </c>
      <c r="F87" s="742" t="s">
        <v>29</v>
      </c>
      <c r="G87" s="742" t="s">
        <v>725</v>
      </c>
      <c r="H87" s="742">
        <v>2013</v>
      </c>
      <c r="I87" s="639" t="s">
        <v>570</v>
      </c>
      <c r="J87" s="639" t="s">
        <v>586</v>
      </c>
      <c r="K87" s="50"/>
      <c r="L87" s="743"/>
      <c r="M87" s="744"/>
      <c r="N87" s="744"/>
      <c r="O87" s="744"/>
      <c r="P87" s="744"/>
      <c r="Q87" s="744"/>
      <c r="R87" s="744"/>
      <c r="S87" s="744">
        <v>166.82965403</v>
      </c>
      <c r="T87" s="744"/>
      <c r="U87" s="744"/>
      <c r="V87" s="744"/>
      <c r="W87" s="744"/>
      <c r="X87" s="744"/>
      <c r="Y87" s="744"/>
      <c r="Z87" s="744"/>
      <c r="AA87" s="744"/>
      <c r="AB87" s="744"/>
      <c r="AC87" s="744"/>
      <c r="AD87" s="744"/>
      <c r="AE87" s="744"/>
      <c r="AF87" s="744"/>
      <c r="AG87" s="744"/>
      <c r="AH87" s="744"/>
      <c r="AI87" s="744"/>
      <c r="AJ87" s="744"/>
      <c r="AK87" s="744"/>
      <c r="AL87" s="744"/>
      <c r="AM87" s="744"/>
      <c r="AN87" s="744"/>
      <c r="AO87" s="745"/>
      <c r="AP87" s="50"/>
      <c r="AQ87" s="743"/>
      <c r="AR87" s="744"/>
      <c r="AS87" s="744"/>
      <c r="AT87" s="744"/>
      <c r="AU87" s="744"/>
      <c r="AV87" s="744"/>
      <c r="AW87" s="744"/>
      <c r="AX87" s="744">
        <v>285796.35990693897</v>
      </c>
      <c r="AY87" s="744"/>
      <c r="AZ87" s="744"/>
      <c r="BA87" s="744"/>
      <c r="BB87" s="744"/>
      <c r="BC87" s="744"/>
      <c r="BD87" s="744"/>
      <c r="BE87" s="744"/>
      <c r="BF87" s="744"/>
      <c r="BG87" s="744"/>
      <c r="BH87" s="744"/>
      <c r="BI87" s="744"/>
      <c r="BJ87" s="744"/>
      <c r="BK87" s="744"/>
      <c r="BL87" s="744"/>
      <c r="BM87" s="744"/>
      <c r="BN87" s="744"/>
      <c r="BO87" s="744"/>
      <c r="BP87" s="744"/>
      <c r="BQ87" s="744"/>
      <c r="BR87" s="744"/>
      <c r="BS87" s="744"/>
      <c r="BT87" s="745"/>
    </row>
    <row r="88" spans="1:72">
      <c r="A88" s="811"/>
      <c r="B88" s="742" t="s">
        <v>208</v>
      </c>
      <c r="C88" s="742" t="s">
        <v>723</v>
      </c>
      <c r="D88" s="742" t="s">
        <v>3</v>
      </c>
      <c r="E88" s="742" t="s">
        <v>724</v>
      </c>
      <c r="F88" s="742" t="s">
        <v>29</v>
      </c>
      <c r="G88" s="742" t="s">
        <v>735</v>
      </c>
      <c r="H88" s="742">
        <v>2013</v>
      </c>
      <c r="I88" s="639" t="s">
        <v>571</v>
      </c>
      <c r="J88" s="639" t="s">
        <v>579</v>
      </c>
      <c r="K88" s="50"/>
      <c r="L88" s="743"/>
      <c r="M88" s="744"/>
      <c r="N88" s="744"/>
      <c r="O88" s="744"/>
      <c r="P88" s="744"/>
      <c r="Q88" s="744"/>
      <c r="R88" s="744"/>
      <c r="S88" s="744">
        <v>12.614953809000001</v>
      </c>
      <c r="T88" s="744"/>
      <c r="U88" s="744"/>
      <c r="V88" s="744"/>
      <c r="W88" s="744"/>
      <c r="X88" s="744"/>
      <c r="Y88" s="744"/>
      <c r="Z88" s="744"/>
      <c r="AA88" s="744"/>
      <c r="AB88" s="744"/>
      <c r="AC88" s="744"/>
      <c r="AD88" s="744"/>
      <c r="AE88" s="744"/>
      <c r="AF88" s="744"/>
      <c r="AG88" s="744"/>
      <c r="AH88" s="744"/>
      <c r="AI88" s="744"/>
      <c r="AJ88" s="744"/>
      <c r="AK88" s="744"/>
      <c r="AL88" s="744"/>
      <c r="AM88" s="744"/>
      <c r="AN88" s="744"/>
      <c r="AO88" s="745"/>
      <c r="AP88" s="50"/>
      <c r="AQ88" s="743"/>
      <c r="AR88" s="744"/>
      <c r="AS88" s="744"/>
      <c r="AT88" s="744"/>
      <c r="AU88" s="744"/>
      <c r="AV88" s="744"/>
      <c r="AW88" s="744"/>
      <c r="AX88" s="744">
        <v>22022.349110600004</v>
      </c>
      <c r="AY88" s="744"/>
      <c r="AZ88" s="744"/>
      <c r="BA88" s="744"/>
      <c r="BB88" s="744"/>
      <c r="BC88" s="744"/>
      <c r="BD88" s="744"/>
      <c r="BE88" s="744"/>
      <c r="BF88" s="744"/>
      <c r="BG88" s="744"/>
      <c r="BH88" s="744"/>
      <c r="BI88" s="744"/>
      <c r="BJ88" s="744"/>
      <c r="BK88" s="744"/>
      <c r="BL88" s="744"/>
      <c r="BM88" s="744"/>
      <c r="BN88" s="744"/>
      <c r="BO88" s="744"/>
      <c r="BP88" s="744"/>
      <c r="BQ88" s="744"/>
      <c r="BR88" s="744"/>
      <c r="BS88" s="744"/>
      <c r="BT88" s="745"/>
    </row>
    <row r="89" spans="1:72">
      <c r="A89" s="811"/>
      <c r="B89" s="742" t="s">
        <v>208</v>
      </c>
      <c r="C89" s="742" t="s">
        <v>727</v>
      </c>
      <c r="D89" s="742" t="s">
        <v>24</v>
      </c>
      <c r="E89" s="742" t="s">
        <v>724</v>
      </c>
      <c r="F89" s="742" t="s">
        <v>728</v>
      </c>
      <c r="G89" s="742" t="s">
        <v>725</v>
      </c>
      <c r="H89" s="742">
        <v>2013</v>
      </c>
      <c r="I89" s="639" t="s">
        <v>570</v>
      </c>
      <c r="J89" s="639" t="s">
        <v>586</v>
      </c>
      <c r="K89" s="50"/>
      <c r="L89" s="743"/>
      <c r="M89" s="744"/>
      <c r="N89" s="744"/>
      <c r="O89" s="744"/>
      <c r="P89" s="744"/>
      <c r="Q89" s="744"/>
      <c r="R89" s="744"/>
      <c r="S89" s="744">
        <v>5.3575108489999996</v>
      </c>
      <c r="T89" s="744"/>
      <c r="U89" s="744"/>
      <c r="V89" s="744"/>
      <c r="W89" s="744"/>
      <c r="X89" s="744"/>
      <c r="Y89" s="744"/>
      <c r="Z89" s="744"/>
      <c r="AA89" s="744"/>
      <c r="AB89" s="744"/>
      <c r="AC89" s="744"/>
      <c r="AD89" s="744"/>
      <c r="AE89" s="744"/>
      <c r="AF89" s="744"/>
      <c r="AG89" s="744"/>
      <c r="AH89" s="744"/>
      <c r="AI89" s="744"/>
      <c r="AJ89" s="744"/>
      <c r="AK89" s="744"/>
      <c r="AL89" s="744"/>
      <c r="AM89" s="744"/>
      <c r="AN89" s="744"/>
      <c r="AO89" s="745"/>
      <c r="AP89" s="50"/>
      <c r="AQ89" s="743"/>
      <c r="AR89" s="744"/>
      <c r="AS89" s="744"/>
      <c r="AT89" s="744"/>
      <c r="AU89" s="744"/>
      <c r="AV89" s="744"/>
      <c r="AW89" s="744"/>
      <c r="AX89" s="744">
        <v>13635.28026</v>
      </c>
      <c r="AY89" s="744"/>
      <c r="AZ89" s="744"/>
      <c r="BA89" s="744"/>
      <c r="BB89" s="744"/>
      <c r="BC89" s="744"/>
      <c r="BD89" s="744"/>
      <c r="BE89" s="744"/>
      <c r="BF89" s="744"/>
      <c r="BG89" s="744"/>
      <c r="BH89" s="744"/>
      <c r="BI89" s="744"/>
      <c r="BJ89" s="744"/>
      <c r="BK89" s="744"/>
      <c r="BL89" s="744"/>
      <c r="BM89" s="744"/>
      <c r="BN89" s="744"/>
      <c r="BO89" s="744"/>
      <c r="BP89" s="744"/>
      <c r="BQ89" s="744"/>
      <c r="BR89" s="744"/>
      <c r="BS89" s="744"/>
      <c r="BT89" s="745"/>
    </row>
    <row r="90" spans="1:72">
      <c r="A90" s="811"/>
      <c r="B90" s="742" t="s">
        <v>208</v>
      </c>
      <c r="C90" s="742" t="s">
        <v>727</v>
      </c>
      <c r="D90" s="742" t="s">
        <v>22</v>
      </c>
      <c r="E90" s="742" t="s">
        <v>724</v>
      </c>
      <c r="F90" s="742" t="s">
        <v>728</v>
      </c>
      <c r="G90" s="742" t="s">
        <v>725</v>
      </c>
      <c r="H90" s="742">
        <v>2013</v>
      </c>
      <c r="I90" s="639" t="s">
        <v>570</v>
      </c>
      <c r="J90" s="639" t="s">
        <v>586</v>
      </c>
      <c r="K90" s="50"/>
      <c r="L90" s="743"/>
      <c r="M90" s="744"/>
      <c r="N90" s="744"/>
      <c r="O90" s="744"/>
      <c r="P90" s="744"/>
      <c r="Q90" s="744"/>
      <c r="R90" s="744"/>
      <c r="S90" s="744">
        <v>279.63799772499999</v>
      </c>
      <c r="T90" s="744"/>
      <c r="U90" s="744"/>
      <c r="V90" s="744"/>
      <c r="W90" s="744"/>
      <c r="X90" s="744"/>
      <c r="Y90" s="744"/>
      <c r="Z90" s="744"/>
      <c r="AA90" s="744"/>
      <c r="AB90" s="744"/>
      <c r="AC90" s="744"/>
      <c r="AD90" s="744"/>
      <c r="AE90" s="744"/>
      <c r="AF90" s="744"/>
      <c r="AG90" s="744"/>
      <c r="AH90" s="744"/>
      <c r="AI90" s="744"/>
      <c r="AJ90" s="744"/>
      <c r="AK90" s="744"/>
      <c r="AL90" s="744"/>
      <c r="AM90" s="744"/>
      <c r="AN90" s="744"/>
      <c r="AO90" s="745"/>
      <c r="AP90" s="50"/>
      <c r="AQ90" s="743"/>
      <c r="AR90" s="744"/>
      <c r="AS90" s="744"/>
      <c r="AT90" s="744"/>
      <c r="AU90" s="744"/>
      <c r="AV90" s="744"/>
      <c r="AW90" s="744"/>
      <c r="AX90" s="744">
        <v>1401472.10243102</v>
      </c>
      <c r="AY90" s="744"/>
      <c r="AZ90" s="744"/>
      <c r="BA90" s="744"/>
      <c r="BB90" s="744"/>
      <c r="BC90" s="744"/>
      <c r="BD90" s="744"/>
      <c r="BE90" s="744"/>
      <c r="BF90" s="744"/>
      <c r="BG90" s="744"/>
      <c r="BH90" s="744"/>
      <c r="BI90" s="744"/>
      <c r="BJ90" s="744"/>
      <c r="BK90" s="744"/>
      <c r="BL90" s="744"/>
      <c r="BM90" s="744"/>
      <c r="BN90" s="744"/>
      <c r="BO90" s="744"/>
      <c r="BP90" s="744"/>
      <c r="BQ90" s="744"/>
      <c r="BR90" s="744"/>
      <c r="BS90" s="744"/>
      <c r="BT90" s="745"/>
    </row>
    <row r="91" spans="1:72">
      <c r="A91" s="811"/>
      <c r="B91" s="742" t="s">
        <v>208</v>
      </c>
      <c r="C91" s="742" t="s">
        <v>727</v>
      </c>
      <c r="D91" s="742" t="s">
        <v>22</v>
      </c>
      <c r="E91" s="742" t="s">
        <v>724</v>
      </c>
      <c r="F91" s="742" t="s">
        <v>733</v>
      </c>
      <c r="G91" s="742" t="s">
        <v>725</v>
      </c>
      <c r="H91" s="742">
        <v>2013</v>
      </c>
      <c r="I91" s="639" t="s">
        <v>571</v>
      </c>
      <c r="J91" s="639" t="s">
        <v>579</v>
      </c>
      <c r="K91" s="50"/>
      <c r="L91" s="743"/>
      <c r="M91" s="744"/>
      <c r="N91" s="744"/>
      <c r="O91" s="744"/>
      <c r="P91" s="744"/>
      <c r="Q91" s="744"/>
      <c r="R91" s="744"/>
      <c r="S91" s="744">
        <v>35.613754489999998</v>
      </c>
      <c r="T91" s="744"/>
      <c r="U91" s="744"/>
      <c r="V91" s="744"/>
      <c r="W91" s="744"/>
      <c r="X91" s="744"/>
      <c r="Y91" s="744"/>
      <c r="Z91" s="744"/>
      <c r="AA91" s="744"/>
      <c r="AB91" s="744"/>
      <c r="AC91" s="744"/>
      <c r="AD91" s="744"/>
      <c r="AE91" s="744"/>
      <c r="AF91" s="744"/>
      <c r="AG91" s="744"/>
      <c r="AH91" s="744"/>
      <c r="AI91" s="744"/>
      <c r="AJ91" s="744"/>
      <c r="AK91" s="744"/>
      <c r="AL91" s="744"/>
      <c r="AM91" s="744"/>
      <c r="AN91" s="744"/>
      <c r="AO91" s="745"/>
      <c r="AP91" s="50"/>
      <c r="AQ91" s="743"/>
      <c r="AR91" s="744"/>
      <c r="AS91" s="744"/>
      <c r="AT91" s="744"/>
      <c r="AU91" s="744"/>
      <c r="AV91" s="744"/>
      <c r="AW91" s="744"/>
      <c r="AX91" s="744">
        <v>180855.01439999999</v>
      </c>
      <c r="AY91" s="744"/>
      <c r="AZ91" s="744"/>
      <c r="BA91" s="744"/>
      <c r="BB91" s="744"/>
      <c r="BC91" s="744"/>
      <c r="BD91" s="744"/>
      <c r="BE91" s="744"/>
      <c r="BF91" s="744"/>
      <c r="BG91" s="744"/>
      <c r="BH91" s="744"/>
      <c r="BI91" s="744"/>
      <c r="BJ91" s="744"/>
      <c r="BK91" s="744"/>
      <c r="BL91" s="744"/>
      <c r="BM91" s="744"/>
      <c r="BN91" s="744"/>
      <c r="BO91" s="744"/>
      <c r="BP91" s="744"/>
      <c r="BQ91" s="744"/>
      <c r="BR91" s="744"/>
      <c r="BS91" s="744"/>
      <c r="BT91" s="745"/>
    </row>
    <row r="92" spans="1:72" ht="15.5">
      <c r="A92" s="812"/>
      <c r="B92" s="742" t="s">
        <v>208</v>
      </c>
      <c r="C92" s="742" t="s">
        <v>727</v>
      </c>
      <c r="D92" s="742" t="s">
        <v>734</v>
      </c>
      <c r="E92" s="742" t="s">
        <v>724</v>
      </c>
      <c r="F92" s="742" t="s">
        <v>728</v>
      </c>
      <c r="G92" s="742" t="s">
        <v>725</v>
      </c>
      <c r="H92" s="742">
        <v>2013</v>
      </c>
      <c r="I92" s="639" t="s">
        <v>570</v>
      </c>
      <c r="J92" s="639" t="s">
        <v>586</v>
      </c>
      <c r="K92" s="50"/>
      <c r="L92" s="743"/>
      <c r="M92" s="744"/>
      <c r="N92" s="744"/>
      <c r="O92" s="744"/>
      <c r="P92" s="744"/>
      <c r="Q92" s="744"/>
      <c r="R92" s="744"/>
      <c r="S92" s="744">
        <v>31.941110055999999</v>
      </c>
      <c r="T92" s="744"/>
      <c r="U92" s="744"/>
      <c r="V92" s="744"/>
      <c r="W92" s="744"/>
      <c r="X92" s="744"/>
      <c r="Y92" s="744"/>
      <c r="Z92" s="744"/>
      <c r="AA92" s="744"/>
      <c r="AB92" s="744"/>
      <c r="AC92" s="744"/>
      <c r="AD92" s="744"/>
      <c r="AE92" s="744"/>
      <c r="AF92" s="744"/>
      <c r="AG92" s="744"/>
      <c r="AH92" s="744"/>
      <c r="AI92" s="744"/>
      <c r="AJ92" s="744"/>
      <c r="AK92" s="744"/>
      <c r="AL92" s="744"/>
      <c r="AM92" s="744"/>
      <c r="AN92" s="744"/>
      <c r="AO92" s="745"/>
      <c r="AP92" s="50"/>
      <c r="AQ92" s="746"/>
      <c r="AR92" s="747"/>
      <c r="AS92" s="747"/>
      <c r="AT92" s="747"/>
      <c r="AU92" s="747"/>
      <c r="AV92" s="747"/>
      <c r="AW92" s="747"/>
      <c r="AX92" s="747">
        <v>113637.770557258</v>
      </c>
      <c r="AY92" s="747"/>
      <c r="AZ92" s="747"/>
      <c r="BA92" s="747"/>
      <c r="BB92" s="747"/>
      <c r="BC92" s="747"/>
      <c r="BD92" s="747"/>
      <c r="BE92" s="747"/>
      <c r="BF92" s="747"/>
      <c r="BG92" s="747"/>
      <c r="BH92" s="747"/>
      <c r="BI92" s="747"/>
      <c r="BJ92" s="747"/>
      <c r="BK92" s="747"/>
      <c r="BL92" s="747"/>
      <c r="BM92" s="747"/>
      <c r="BN92" s="747"/>
      <c r="BO92" s="747"/>
      <c r="BP92" s="747"/>
      <c r="BQ92" s="747"/>
      <c r="BR92" s="747"/>
      <c r="BS92" s="747"/>
      <c r="BT92" s="748"/>
    </row>
    <row r="93" spans="1:72">
      <c r="A93" s="811"/>
      <c r="B93" s="742" t="s">
        <v>208</v>
      </c>
      <c r="C93" s="742" t="s">
        <v>723</v>
      </c>
      <c r="D93" s="742" t="s">
        <v>5</v>
      </c>
      <c r="E93" s="742" t="s">
        <v>724</v>
      </c>
      <c r="F93" s="742" t="s">
        <v>29</v>
      </c>
      <c r="G93" s="742" t="s">
        <v>725</v>
      </c>
      <c r="H93" s="742">
        <v>2014</v>
      </c>
      <c r="I93" s="639" t="s">
        <v>571</v>
      </c>
      <c r="J93" s="639" t="s">
        <v>586</v>
      </c>
      <c r="K93" s="50"/>
      <c r="L93" s="743"/>
      <c r="M93" s="744"/>
      <c r="N93" s="744"/>
      <c r="O93" s="744"/>
      <c r="P93" s="744"/>
      <c r="Q93" s="744"/>
      <c r="R93" s="744"/>
      <c r="S93" s="744">
        <v>42.864536659999999</v>
      </c>
      <c r="T93" s="744"/>
      <c r="U93" s="744"/>
      <c r="V93" s="744"/>
      <c r="W93" s="744"/>
      <c r="X93" s="744"/>
      <c r="Y93" s="744"/>
      <c r="Z93" s="744"/>
      <c r="AA93" s="744"/>
      <c r="AB93" s="744"/>
      <c r="AC93" s="744"/>
      <c r="AD93" s="744"/>
      <c r="AE93" s="744"/>
      <c r="AF93" s="744"/>
      <c r="AG93" s="744"/>
      <c r="AH93" s="744"/>
      <c r="AI93" s="744"/>
      <c r="AJ93" s="744"/>
      <c r="AK93" s="744"/>
      <c r="AL93" s="744"/>
      <c r="AM93" s="744"/>
      <c r="AN93" s="744"/>
      <c r="AO93" s="745"/>
      <c r="AP93" s="50"/>
      <c r="AQ93" s="749"/>
      <c r="AR93" s="750"/>
      <c r="AS93" s="750"/>
      <c r="AT93" s="750"/>
      <c r="AU93" s="750"/>
      <c r="AV93" s="750"/>
      <c r="AW93" s="750"/>
      <c r="AX93" s="750">
        <v>648295.33189999999</v>
      </c>
      <c r="AY93" s="750"/>
      <c r="AZ93" s="750"/>
      <c r="BA93" s="750"/>
      <c r="BB93" s="750"/>
      <c r="BC93" s="750"/>
      <c r="BD93" s="750"/>
      <c r="BE93" s="750"/>
      <c r="BF93" s="750"/>
      <c r="BG93" s="750"/>
      <c r="BH93" s="750"/>
      <c r="BI93" s="750"/>
      <c r="BJ93" s="750"/>
      <c r="BK93" s="750"/>
      <c r="BL93" s="750"/>
      <c r="BM93" s="750"/>
      <c r="BN93" s="750"/>
      <c r="BO93" s="750"/>
      <c r="BP93" s="750"/>
      <c r="BQ93" s="750"/>
      <c r="BR93" s="750"/>
      <c r="BS93" s="750"/>
      <c r="BT93" s="751"/>
    </row>
    <row r="94" spans="1:72">
      <c r="A94" s="811"/>
      <c r="B94" s="742" t="s">
        <v>208</v>
      </c>
      <c r="C94" s="742" t="s">
        <v>723</v>
      </c>
      <c r="D94" s="742" t="s">
        <v>4</v>
      </c>
      <c r="E94" s="742" t="s">
        <v>724</v>
      </c>
      <c r="F94" s="742" t="s">
        <v>29</v>
      </c>
      <c r="G94" s="742" t="s">
        <v>725</v>
      </c>
      <c r="H94" s="742">
        <v>2014</v>
      </c>
      <c r="I94" s="639" t="s">
        <v>571</v>
      </c>
      <c r="J94" s="639" t="s">
        <v>586</v>
      </c>
      <c r="K94" s="50"/>
      <c r="L94" s="743"/>
      <c r="M94" s="744"/>
      <c r="N94" s="744"/>
      <c r="O94" s="744"/>
      <c r="P94" s="744"/>
      <c r="Q94" s="744"/>
      <c r="R94" s="744"/>
      <c r="S94" s="744">
        <v>12.725007489999999</v>
      </c>
      <c r="T94" s="744"/>
      <c r="U94" s="744"/>
      <c r="V94" s="744"/>
      <c r="W94" s="744"/>
      <c r="X94" s="744"/>
      <c r="Y94" s="744"/>
      <c r="Z94" s="744"/>
      <c r="AA94" s="744"/>
      <c r="AB94" s="744"/>
      <c r="AC94" s="744"/>
      <c r="AD94" s="744"/>
      <c r="AE94" s="744"/>
      <c r="AF94" s="744"/>
      <c r="AG94" s="744"/>
      <c r="AH94" s="744"/>
      <c r="AI94" s="744"/>
      <c r="AJ94" s="744"/>
      <c r="AK94" s="744"/>
      <c r="AL94" s="744"/>
      <c r="AM94" s="744"/>
      <c r="AN94" s="744"/>
      <c r="AO94" s="745"/>
      <c r="AP94" s="50"/>
      <c r="AQ94" s="743"/>
      <c r="AR94" s="744"/>
      <c r="AS94" s="744"/>
      <c r="AT94" s="744"/>
      <c r="AU94" s="744"/>
      <c r="AV94" s="744"/>
      <c r="AW94" s="744"/>
      <c r="AX94" s="744">
        <v>167030.0282</v>
      </c>
      <c r="AY94" s="744"/>
      <c r="AZ94" s="744"/>
      <c r="BA94" s="744"/>
      <c r="BB94" s="744"/>
      <c r="BC94" s="744"/>
      <c r="BD94" s="744"/>
      <c r="BE94" s="744"/>
      <c r="BF94" s="744"/>
      <c r="BG94" s="744"/>
      <c r="BH94" s="744"/>
      <c r="BI94" s="744"/>
      <c r="BJ94" s="744"/>
      <c r="BK94" s="744"/>
      <c r="BL94" s="744"/>
      <c r="BM94" s="744"/>
      <c r="BN94" s="744"/>
      <c r="BO94" s="744"/>
      <c r="BP94" s="744"/>
      <c r="BQ94" s="744"/>
      <c r="BR94" s="744"/>
      <c r="BS94" s="744"/>
      <c r="BT94" s="745"/>
    </row>
    <row r="95" spans="1:72">
      <c r="A95" s="811"/>
      <c r="B95" s="742" t="s">
        <v>208</v>
      </c>
      <c r="C95" s="742" t="s">
        <v>723</v>
      </c>
      <c r="D95" s="742" t="s">
        <v>1</v>
      </c>
      <c r="E95" s="742" t="s">
        <v>724</v>
      </c>
      <c r="F95" s="742" t="s">
        <v>29</v>
      </c>
      <c r="G95" s="742" t="s">
        <v>725</v>
      </c>
      <c r="H95" s="742">
        <v>2014</v>
      </c>
      <c r="I95" s="639" t="s">
        <v>571</v>
      </c>
      <c r="J95" s="639" t="s">
        <v>586</v>
      </c>
      <c r="K95" s="50"/>
      <c r="L95" s="743"/>
      <c r="M95" s="744"/>
      <c r="N95" s="744"/>
      <c r="O95" s="744"/>
      <c r="P95" s="744"/>
      <c r="Q95" s="744"/>
      <c r="R95" s="744"/>
      <c r="S95" s="744">
        <v>3.66344744582485</v>
      </c>
      <c r="T95" s="744"/>
      <c r="U95" s="744"/>
      <c r="V95" s="744"/>
      <c r="W95" s="744"/>
      <c r="X95" s="744"/>
      <c r="Y95" s="744"/>
      <c r="Z95" s="744"/>
      <c r="AA95" s="744"/>
      <c r="AB95" s="744"/>
      <c r="AC95" s="744"/>
      <c r="AD95" s="744"/>
      <c r="AE95" s="744"/>
      <c r="AF95" s="744"/>
      <c r="AG95" s="744"/>
      <c r="AH95" s="744"/>
      <c r="AI95" s="744"/>
      <c r="AJ95" s="744"/>
      <c r="AK95" s="744"/>
      <c r="AL95" s="744"/>
      <c r="AM95" s="744"/>
      <c r="AN95" s="744"/>
      <c r="AO95" s="745"/>
      <c r="AP95" s="50"/>
      <c r="AQ95" s="743"/>
      <c r="AR95" s="744"/>
      <c r="AS95" s="744"/>
      <c r="AT95" s="744"/>
      <c r="AU95" s="744"/>
      <c r="AV95" s="744"/>
      <c r="AW95" s="744"/>
      <c r="AX95" s="744">
        <v>24927.490007532077</v>
      </c>
      <c r="AY95" s="744"/>
      <c r="AZ95" s="744"/>
      <c r="BA95" s="744"/>
      <c r="BB95" s="744"/>
      <c r="BC95" s="744"/>
      <c r="BD95" s="744"/>
      <c r="BE95" s="744"/>
      <c r="BF95" s="744"/>
      <c r="BG95" s="744"/>
      <c r="BH95" s="744"/>
      <c r="BI95" s="744"/>
      <c r="BJ95" s="744"/>
      <c r="BK95" s="744"/>
      <c r="BL95" s="744"/>
      <c r="BM95" s="744"/>
      <c r="BN95" s="744"/>
      <c r="BO95" s="744"/>
      <c r="BP95" s="744"/>
      <c r="BQ95" s="744"/>
      <c r="BR95" s="744"/>
      <c r="BS95" s="744"/>
      <c r="BT95" s="745"/>
    </row>
    <row r="96" spans="1:72">
      <c r="A96" s="811"/>
      <c r="B96" s="742" t="s">
        <v>208</v>
      </c>
      <c r="C96" s="742" t="s">
        <v>727</v>
      </c>
      <c r="D96" s="742" t="s">
        <v>21</v>
      </c>
      <c r="E96" s="742" t="s">
        <v>724</v>
      </c>
      <c r="F96" s="742" t="s">
        <v>733</v>
      </c>
      <c r="G96" s="742" t="s">
        <v>725</v>
      </c>
      <c r="H96" s="742">
        <v>2014</v>
      </c>
      <c r="I96" s="639" t="s">
        <v>571</v>
      </c>
      <c r="J96" s="639" t="s">
        <v>586</v>
      </c>
      <c r="K96" s="50"/>
      <c r="L96" s="743"/>
      <c r="M96" s="744"/>
      <c r="N96" s="744"/>
      <c r="O96" s="744"/>
      <c r="P96" s="744"/>
      <c r="Q96" s="744"/>
      <c r="R96" s="744"/>
      <c r="S96" s="744">
        <v>7.8489148899999996</v>
      </c>
      <c r="T96" s="744"/>
      <c r="U96" s="744"/>
      <c r="V96" s="744"/>
      <c r="W96" s="744"/>
      <c r="X96" s="744"/>
      <c r="Y96" s="744"/>
      <c r="Z96" s="744"/>
      <c r="AA96" s="744"/>
      <c r="AB96" s="744"/>
      <c r="AC96" s="744"/>
      <c r="AD96" s="744"/>
      <c r="AE96" s="744"/>
      <c r="AF96" s="744"/>
      <c r="AG96" s="744"/>
      <c r="AH96" s="744"/>
      <c r="AI96" s="744"/>
      <c r="AJ96" s="744"/>
      <c r="AK96" s="744"/>
      <c r="AL96" s="744"/>
      <c r="AM96" s="744"/>
      <c r="AN96" s="744"/>
      <c r="AO96" s="745"/>
      <c r="AP96" s="50"/>
      <c r="AQ96" s="743"/>
      <c r="AR96" s="744"/>
      <c r="AS96" s="744"/>
      <c r="AT96" s="744"/>
      <c r="AU96" s="744"/>
      <c r="AV96" s="744"/>
      <c r="AW96" s="744"/>
      <c r="AX96" s="744">
        <v>27513.19267</v>
      </c>
      <c r="AY96" s="744"/>
      <c r="AZ96" s="744"/>
      <c r="BA96" s="744"/>
      <c r="BB96" s="744"/>
      <c r="BC96" s="744"/>
      <c r="BD96" s="744"/>
      <c r="BE96" s="744"/>
      <c r="BF96" s="744"/>
      <c r="BG96" s="744"/>
      <c r="BH96" s="744"/>
      <c r="BI96" s="744"/>
      <c r="BJ96" s="744"/>
      <c r="BK96" s="744"/>
      <c r="BL96" s="744"/>
      <c r="BM96" s="744"/>
      <c r="BN96" s="744"/>
      <c r="BO96" s="744"/>
      <c r="BP96" s="744"/>
      <c r="BQ96" s="744"/>
      <c r="BR96" s="744"/>
      <c r="BS96" s="744"/>
      <c r="BT96" s="745"/>
    </row>
    <row r="97" spans="1:72">
      <c r="A97" s="811"/>
      <c r="B97" s="742" t="s">
        <v>208</v>
      </c>
      <c r="C97" s="742" t="s">
        <v>732</v>
      </c>
      <c r="D97" s="742" t="s">
        <v>14</v>
      </c>
      <c r="E97" s="742" t="s">
        <v>724</v>
      </c>
      <c r="F97" s="742" t="s">
        <v>29</v>
      </c>
      <c r="G97" s="742" t="s">
        <v>725</v>
      </c>
      <c r="H97" s="742">
        <v>2014</v>
      </c>
      <c r="I97" s="639" t="s">
        <v>571</v>
      </c>
      <c r="J97" s="639" t="s">
        <v>586</v>
      </c>
      <c r="K97" s="50"/>
      <c r="L97" s="743"/>
      <c r="M97" s="744"/>
      <c r="N97" s="744"/>
      <c r="O97" s="744"/>
      <c r="P97" s="744"/>
      <c r="Q97" s="744"/>
      <c r="R97" s="744"/>
      <c r="S97" s="744">
        <v>2.828231283</v>
      </c>
      <c r="T97" s="744"/>
      <c r="U97" s="744"/>
      <c r="V97" s="744"/>
      <c r="W97" s="744"/>
      <c r="X97" s="744"/>
      <c r="Y97" s="744"/>
      <c r="Z97" s="744"/>
      <c r="AA97" s="744"/>
      <c r="AB97" s="744"/>
      <c r="AC97" s="744"/>
      <c r="AD97" s="744"/>
      <c r="AE97" s="744"/>
      <c r="AF97" s="744"/>
      <c r="AG97" s="744"/>
      <c r="AH97" s="744"/>
      <c r="AI97" s="744"/>
      <c r="AJ97" s="744"/>
      <c r="AK97" s="744"/>
      <c r="AL97" s="744"/>
      <c r="AM97" s="744"/>
      <c r="AN97" s="744"/>
      <c r="AO97" s="745"/>
      <c r="AP97" s="50"/>
      <c r="AQ97" s="743"/>
      <c r="AR97" s="744"/>
      <c r="AS97" s="744"/>
      <c r="AT97" s="744"/>
      <c r="AU97" s="744"/>
      <c r="AV97" s="744"/>
      <c r="AW97" s="744"/>
      <c r="AX97" s="744">
        <v>28241.410530000001</v>
      </c>
      <c r="AY97" s="744"/>
      <c r="AZ97" s="744"/>
      <c r="BA97" s="744"/>
      <c r="BB97" s="744"/>
      <c r="BC97" s="744"/>
      <c r="BD97" s="744"/>
      <c r="BE97" s="744"/>
      <c r="BF97" s="744"/>
      <c r="BG97" s="744"/>
      <c r="BH97" s="744"/>
      <c r="BI97" s="744"/>
      <c r="BJ97" s="744"/>
      <c r="BK97" s="744"/>
      <c r="BL97" s="744"/>
      <c r="BM97" s="744"/>
      <c r="BN97" s="744"/>
      <c r="BO97" s="744"/>
      <c r="BP97" s="744"/>
      <c r="BQ97" s="744"/>
      <c r="BR97" s="744"/>
      <c r="BS97" s="744"/>
      <c r="BT97" s="745"/>
    </row>
    <row r="98" spans="1:72">
      <c r="A98" s="811"/>
      <c r="B98" s="742" t="s">
        <v>208</v>
      </c>
      <c r="C98" s="742" t="s">
        <v>723</v>
      </c>
      <c r="D98" s="742" t="s">
        <v>3</v>
      </c>
      <c r="E98" s="742" t="s">
        <v>724</v>
      </c>
      <c r="F98" s="742" t="s">
        <v>29</v>
      </c>
      <c r="G98" s="742" t="s">
        <v>725</v>
      </c>
      <c r="H98" s="742">
        <v>2014</v>
      </c>
      <c r="I98" s="639" t="s">
        <v>571</v>
      </c>
      <c r="J98" s="639" t="s">
        <v>586</v>
      </c>
      <c r="K98" s="50"/>
      <c r="L98" s="743"/>
      <c r="M98" s="744"/>
      <c r="N98" s="744"/>
      <c r="O98" s="744"/>
      <c r="P98" s="744"/>
      <c r="Q98" s="744"/>
      <c r="R98" s="744"/>
      <c r="S98" s="744">
        <v>210.328817491</v>
      </c>
      <c r="T98" s="744"/>
      <c r="U98" s="744"/>
      <c r="V98" s="744"/>
      <c r="W98" s="744"/>
      <c r="X98" s="744"/>
      <c r="Y98" s="744"/>
      <c r="Z98" s="744"/>
      <c r="AA98" s="744"/>
      <c r="AB98" s="744"/>
      <c r="AC98" s="744"/>
      <c r="AD98" s="744"/>
      <c r="AE98" s="744"/>
      <c r="AF98" s="744"/>
      <c r="AG98" s="744"/>
      <c r="AH98" s="744"/>
      <c r="AI98" s="744"/>
      <c r="AJ98" s="744"/>
      <c r="AK98" s="744"/>
      <c r="AL98" s="744"/>
      <c r="AM98" s="744"/>
      <c r="AN98" s="744"/>
      <c r="AO98" s="745"/>
      <c r="AP98" s="50"/>
      <c r="AQ98" s="743"/>
      <c r="AR98" s="744"/>
      <c r="AS98" s="744"/>
      <c r="AT98" s="744"/>
      <c r="AU98" s="744"/>
      <c r="AV98" s="744"/>
      <c r="AW98" s="744"/>
      <c r="AX98" s="744">
        <v>389383.71912200004</v>
      </c>
      <c r="AY98" s="744"/>
      <c r="AZ98" s="744"/>
      <c r="BA98" s="744"/>
      <c r="BB98" s="744"/>
      <c r="BC98" s="744"/>
      <c r="BD98" s="744"/>
      <c r="BE98" s="744"/>
      <c r="BF98" s="744"/>
      <c r="BG98" s="744"/>
      <c r="BH98" s="744"/>
      <c r="BI98" s="744"/>
      <c r="BJ98" s="744"/>
      <c r="BK98" s="744"/>
      <c r="BL98" s="744"/>
      <c r="BM98" s="744"/>
      <c r="BN98" s="744"/>
      <c r="BO98" s="744"/>
      <c r="BP98" s="744"/>
      <c r="BQ98" s="744"/>
      <c r="BR98" s="744"/>
      <c r="BS98" s="744"/>
      <c r="BT98" s="745"/>
    </row>
    <row r="99" spans="1:72">
      <c r="A99" s="811"/>
      <c r="B99" s="742" t="s">
        <v>722</v>
      </c>
      <c r="C99" s="742" t="s">
        <v>731</v>
      </c>
      <c r="D99" s="742" t="s">
        <v>22</v>
      </c>
      <c r="E99" s="742" t="s">
        <v>724</v>
      </c>
      <c r="F99" s="742" t="s">
        <v>731</v>
      </c>
      <c r="G99" s="742" t="s">
        <v>725</v>
      </c>
      <c r="H99" s="742">
        <v>2011</v>
      </c>
      <c r="I99" s="639" t="s">
        <v>568</v>
      </c>
      <c r="J99" s="639" t="s">
        <v>586</v>
      </c>
      <c r="K99" s="50"/>
      <c r="L99" s="743"/>
      <c r="M99" s="744"/>
      <c r="N99" s="744"/>
      <c r="O99" s="744"/>
      <c r="P99" s="744"/>
      <c r="Q99" s="744"/>
      <c r="R99" s="744"/>
      <c r="S99" s="744">
        <v>13.22230027785989</v>
      </c>
      <c r="T99" s="744"/>
      <c r="U99" s="744"/>
      <c r="V99" s="744"/>
      <c r="W99" s="744"/>
      <c r="X99" s="744"/>
      <c r="Y99" s="744"/>
      <c r="Z99" s="744"/>
      <c r="AA99" s="744"/>
      <c r="AB99" s="744"/>
      <c r="AC99" s="744"/>
      <c r="AD99" s="744"/>
      <c r="AE99" s="744"/>
      <c r="AF99" s="744"/>
      <c r="AG99" s="744"/>
      <c r="AH99" s="744"/>
      <c r="AI99" s="744"/>
      <c r="AJ99" s="744"/>
      <c r="AK99" s="744"/>
      <c r="AL99" s="744"/>
      <c r="AM99" s="744"/>
      <c r="AN99" s="744"/>
      <c r="AO99" s="745"/>
      <c r="AP99" s="50"/>
      <c r="AQ99" s="743"/>
      <c r="AR99" s="744"/>
      <c r="AS99" s="744"/>
      <c r="AT99" s="744"/>
      <c r="AU99" s="744"/>
      <c r="AV99" s="744"/>
      <c r="AW99" s="744"/>
      <c r="AX99" s="744">
        <v>77895.920895787349</v>
      </c>
      <c r="AY99" s="744"/>
      <c r="AZ99" s="744"/>
      <c r="BA99" s="744"/>
      <c r="BB99" s="744"/>
      <c r="BC99" s="744"/>
      <c r="BD99" s="744"/>
      <c r="BE99" s="744"/>
      <c r="BF99" s="744"/>
      <c r="BG99" s="744"/>
      <c r="BH99" s="744"/>
      <c r="BI99" s="744"/>
      <c r="BJ99" s="744"/>
      <c r="BK99" s="744"/>
      <c r="BL99" s="744"/>
      <c r="BM99" s="744"/>
      <c r="BN99" s="744"/>
      <c r="BO99" s="744"/>
      <c r="BP99" s="744"/>
      <c r="BQ99" s="744"/>
      <c r="BR99" s="744"/>
      <c r="BS99" s="744"/>
      <c r="BT99" s="745"/>
    </row>
    <row r="100" spans="1:72">
      <c r="A100" s="811"/>
      <c r="B100" s="742" t="s">
        <v>208</v>
      </c>
      <c r="C100" s="742" t="s">
        <v>727</v>
      </c>
      <c r="D100" s="742" t="s">
        <v>22</v>
      </c>
      <c r="E100" s="742" t="s">
        <v>724</v>
      </c>
      <c r="F100" s="742" t="s">
        <v>733</v>
      </c>
      <c r="G100" s="742" t="s">
        <v>725</v>
      </c>
      <c r="H100" s="742">
        <v>2014</v>
      </c>
      <c r="I100" s="639" t="s">
        <v>571</v>
      </c>
      <c r="J100" s="639" t="s">
        <v>586</v>
      </c>
      <c r="K100" s="50"/>
      <c r="L100" s="743"/>
      <c r="M100" s="744"/>
      <c r="N100" s="744"/>
      <c r="O100" s="744"/>
      <c r="P100" s="744"/>
      <c r="Q100" s="744"/>
      <c r="R100" s="744"/>
      <c r="S100" s="744">
        <v>322.47354689999997</v>
      </c>
      <c r="T100" s="744"/>
      <c r="U100" s="744"/>
      <c r="V100" s="744"/>
      <c r="W100" s="744"/>
      <c r="X100" s="744"/>
      <c r="Y100" s="744"/>
      <c r="Z100" s="744"/>
      <c r="AA100" s="744"/>
      <c r="AB100" s="744"/>
      <c r="AC100" s="744"/>
      <c r="AD100" s="744"/>
      <c r="AE100" s="744"/>
      <c r="AF100" s="744"/>
      <c r="AG100" s="744"/>
      <c r="AH100" s="744"/>
      <c r="AI100" s="744"/>
      <c r="AJ100" s="744"/>
      <c r="AK100" s="744"/>
      <c r="AL100" s="744"/>
      <c r="AM100" s="744"/>
      <c r="AN100" s="744"/>
      <c r="AO100" s="745"/>
      <c r="AP100" s="50"/>
      <c r="AQ100" s="743"/>
      <c r="AR100" s="744"/>
      <c r="AS100" s="744"/>
      <c r="AT100" s="744"/>
      <c r="AU100" s="744"/>
      <c r="AV100" s="744"/>
      <c r="AW100" s="744"/>
      <c r="AX100" s="744">
        <v>1765869.7180000001</v>
      </c>
      <c r="AY100" s="744"/>
      <c r="AZ100" s="744"/>
      <c r="BA100" s="744"/>
      <c r="BB100" s="744"/>
      <c r="BC100" s="744"/>
      <c r="BD100" s="744"/>
      <c r="BE100" s="744"/>
      <c r="BF100" s="744"/>
      <c r="BG100" s="744"/>
      <c r="BH100" s="744"/>
      <c r="BI100" s="744"/>
      <c r="BJ100" s="744"/>
      <c r="BK100" s="744"/>
      <c r="BL100" s="744"/>
      <c r="BM100" s="744"/>
      <c r="BN100" s="744"/>
      <c r="BO100" s="744"/>
      <c r="BP100" s="744"/>
      <c r="BQ100" s="744"/>
      <c r="BR100" s="744"/>
      <c r="BS100" s="744"/>
      <c r="BT100" s="745"/>
    </row>
    <row r="101" spans="1:72">
      <c r="A101" s="811"/>
      <c r="B101" s="742" t="s">
        <v>722</v>
      </c>
      <c r="C101" s="742" t="s">
        <v>731</v>
      </c>
      <c r="D101" s="742" t="s">
        <v>13</v>
      </c>
      <c r="E101" s="742" t="s">
        <v>724</v>
      </c>
      <c r="F101" s="742" t="s">
        <v>731</v>
      </c>
      <c r="G101" s="742" t="s">
        <v>725</v>
      </c>
      <c r="H101" s="742">
        <v>2014</v>
      </c>
      <c r="I101" s="639" t="s">
        <v>571</v>
      </c>
      <c r="J101" s="639" t="s">
        <v>586</v>
      </c>
      <c r="K101" s="50"/>
      <c r="L101" s="743"/>
      <c r="M101" s="744"/>
      <c r="N101" s="744"/>
      <c r="O101" s="744"/>
      <c r="P101" s="744"/>
      <c r="Q101" s="744"/>
      <c r="R101" s="744"/>
      <c r="S101" s="744">
        <v>0</v>
      </c>
      <c r="T101" s="744"/>
      <c r="U101" s="744"/>
      <c r="V101" s="744"/>
      <c r="W101" s="744"/>
      <c r="X101" s="744"/>
      <c r="Y101" s="744"/>
      <c r="Z101" s="744"/>
      <c r="AA101" s="744"/>
      <c r="AB101" s="744"/>
      <c r="AC101" s="744"/>
      <c r="AD101" s="744"/>
      <c r="AE101" s="744"/>
      <c r="AF101" s="744"/>
      <c r="AG101" s="744"/>
      <c r="AH101" s="744"/>
      <c r="AI101" s="744"/>
      <c r="AJ101" s="744"/>
      <c r="AK101" s="744"/>
      <c r="AL101" s="744"/>
      <c r="AM101" s="744"/>
      <c r="AN101" s="744"/>
      <c r="AO101" s="745"/>
      <c r="AP101" s="50"/>
      <c r="AQ101" s="743"/>
      <c r="AR101" s="744"/>
      <c r="AS101" s="744"/>
      <c r="AT101" s="744"/>
      <c r="AU101" s="744"/>
      <c r="AV101" s="744"/>
      <c r="AW101" s="744"/>
      <c r="AX101" s="744">
        <v>92807.423999999999</v>
      </c>
      <c r="AY101" s="744"/>
      <c r="AZ101" s="744"/>
      <c r="BA101" s="744"/>
      <c r="BB101" s="744"/>
      <c r="BC101" s="744"/>
      <c r="BD101" s="744"/>
      <c r="BE101" s="744"/>
      <c r="BF101" s="744"/>
      <c r="BG101" s="744"/>
      <c r="BH101" s="744"/>
      <c r="BI101" s="744"/>
      <c r="BJ101" s="744"/>
      <c r="BK101" s="744"/>
      <c r="BL101" s="744"/>
      <c r="BM101" s="744"/>
      <c r="BN101" s="744"/>
      <c r="BO101" s="744"/>
      <c r="BP101" s="744"/>
      <c r="BQ101" s="744"/>
      <c r="BR101" s="744"/>
      <c r="BS101" s="744"/>
      <c r="BT101" s="745"/>
    </row>
    <row r="102" spans="1:72">
      <c r="A102" s="813"/>
      <c r="B102" s="742"/>
      <c r="C102" s="742">
        <v>237</v>
      </c>
      <c r="D102" s="742" t="s">
        <v>100</v>
      </c>
      <c r="E102" s="742" t="s">
        <v>717</v>
      </c>
      <c r="F102" s="742"/>
      <c r="G102" s="742"/>
      <c r="H102" s="742">
        <v>2015</v>
      </c>
      <c r="I102" s="639" t="s">
        <v>574</v>
      </c>
      <c r="J102" s="639" t="s">
        <v>579</v>
      </c>
      <c r="K102" s="50"/>
      <c r="L102" s="743"/>
      <c r="M102" s="744"/>
      <c r="N102" s="744"/>
      <c r="O102" s="744"/>
      <c r="P102" s="744"/>
      <c r="Q102" s="744"/>
      <c r="R102" s="744"/>
      <c r="S102" s="744">
        <v>12</v>
      </c>
      <c r="T102" s="744"/>
      <c r="U102" s="744"/>
      <c r="V102" s="744"/>
      <c r="W102" s="744"/>
      <c r="X102" s="744"/>
      <c r="Y102" s="744"/>
      <c r="Z102" s="744"/>
      <c r="AA102" s="744"/>
      <c r="AB102" s="744"/>
      <c r="AC102" s="744"/>
      <c r="AD102" s="744"/>
      <c r="AE102" s="744"/>
      <c r="AF102" s="744"/>
      <c r="AG102" s="744"/>
      <c r="AH102" s="744"/>
      <c r="AI102" s="744"/>
      <c r="AJ102" s="744"/>
      <c r="AK102" s="744"/>
      <c r="AL102" s="744"/>
      <c r="AM102" s="744"/>
      <c r="AN102" s="744"/>
      <c r="AO102" s="745"/>
      <c r="AP102" s="50"/>
      <c r="AQ102" s="743"/>
      <c r="AR102" s="744"/>
      <c r="AS102" s="744"/>
      <c r="AT102" s="744"/>
      <c r="AU102" s="744"/>
      <c r="AV102" s="744"/>
      <c r="AW102" s="744"/>
      <c r="AX102" s="744">
        <v>705702</v>
      </c>
      <c r="AY102" s="744"/>
      <c r="AZ102" s="744"/>
      <c r="BA102" s="744"/>
      <c r="BB102" s="744"/>
      <c r="BC102" s="744"/>
      <c r="BD102" s="744"/>
      <c r="BE102" s="744"/>
      <c r="BF102" s="744"/>
      <c r="BG102" s="744"/>
      <c r="BH102" s="744"/>
      <c r="BI102" s="744"/>
      <c r="BJ102" s="744"/>
      <c r="BK102" s="744"/>
      <c r="BL102" s="744"/>
      <c r="BM102" s="744"/>
      <c r="BN102" s="744"/>
      <c r="BO102" s="744"/>
      <c r="BP102" s="744"/>
      <c r="BQ102" s="744"/>
      <c r="BR102" s="744"/>
      <c r="BS102" s="744"/>
      <c r="BT102" s="745"/>
    </row>
    <row r="103" spans="1:72">
      <c r="A103" s="811"/>
      <c r="B103" s="742"/>
      <c r="C103" s="742">
        <v>238</v>
      </c>
      <c r="D103" s="742" t="s">
        <v>101</v>
      </c>
      <c r="E103" s="742" t="s">
        <v>717</v>
      </c>
      <c r="F103" s="742"/>
      <c r="G103" s="742"/>
      <c r="H103" s="742">
        <v>2015</v>
      </c>
      <c r="I103" s="639" t="s">
        <v>574</v>
      </c>
      <c r="J103" s="639" t="s">
        <v>579</v>
      </c>
      <c r="K103" s="50"/>
      <c r="L103" s="743"/>
      <c r="M103" s="744"/>
      <c r="N103" s="744"/>
      <c r="O103" s="744"/>
      <c r="P103" s="744"/>
      <c r="Q103" s="744"/>
      <c r="R103" s="744"/>
      <c r="S103" s="744">
        <v>1</v>
      </c>
      <c r="T103" s="744"/>
      <c r="U103" s="744"/>
      <c r="V103" s="744"/>
      <c r="W103" s="744"/>
      <c r="X103" s="744"/>
      <c r="Y103" s="744"/>
      <c r="Z103" s="744"/>
      <c r="AA103" s="744"/>
      <c r="AB103" s="744"/>
      <c r="AC103" s="744"/>
      <c r="AD103" s="744"/>
      <c r="AE103" s="744"/>
      <c r="AF103" s="744"/>
      <c r="AG103" s="744"/>
      <c r="AH103" s="744"/>
      <c r="AI103" s="744"/>
      <c r="AJ103" s="744"/>
      <c r="AK103" s="744"/>
      <c r="AL103" s="744"/>
      <c r="AM103" s="744"/>
      <c r="AN103" s="744"/>
      <c r="AO103" s="745"/>
      <c r="AP103" s="50"/>
      <c r="AQ103" s="743"/>
      <c r="AR103" s="744"/>
      <c r="AS103" s="744"/>
      <c r="AT103" s="744"/>
      <c r="AU103" s="744"/>
      <c r="AV103" s="744"/>
      <c r="AW103" s="744"/>
      <c r="AX103" s="744">
        <v>3828</v>
      </c>
      <c r="AY103" s="744"/>
      <c r="AZ103" s="744"/>
      <c r="BA103" s="744"/>
      <c r="BB103" s="744"/>
      <c r="BC103" s="744"/>
      <c r="BD103" s="744"/>
      <c r="BE103" s="744"/>
      <c r="BF103" s="744"/>
      <c r="BG103" s="744"/>
      <c r="BH103" s="744"/>
      <c r="BI103" s="744"/>
      <c r="BJ103" s="744"/>
      <c r="BK103" s="744"/>
      <c r="BL103" s="744"/>
      <c r="BM103" s="744"/>
      <c r="BN103" s="744"/>
      <c r="BO103" s="744"/>
      <c r="BP103" s="744"/>
      <c r="BQ103" s="744"/>
      <c r="BR103" s="744"/>
      <c r="BS103" s="744"/>
      <c r="BT103" s="745"/>
    </row>
    <row r="104" spans="1:72">
      <c r="A104" s="811"/>
      <c r="B104" s="742"/>
      <c r="C104" s="742">
        <v>329</v>
      </c>
      <c r="D104" s="742" t="s">
        <v>113</v>
      </c>
      <c r="E104" s="742" t="s">
        <v>717</v>
      </c>
      <c r="F104" s="742"/>
      <c r="G104" s="742"/>
      <c r="H104" s="742">
        <v>2016</v>
      </c>
      <c r="I104" s="639" t="s">
        <v>574</v>
      </c>
      <c r="J104" s="639" t="s">
        <v>579</v>
      </c>
      <c r="K104" s="50"/>
      <c r="L104" s="743"/>
      <c r="M104" s="744"/>
      <c r="N104" s="744"/>
      <c r="O104" s="744"/>
      <c r="P104" s="744"/>
      <c r="Q104" s="744"/>
      <c r="R104" s="744"/>
      <c r="S104" s="744">
        <v>14</v>
      </c>
      <c r="T104" s="744"/>
      <c r="U104" s="744"/>
      <c r="V104" s="744"/>
      <c r="W104" s="744"/>
      <c r="X104" s="744"/>
      <c r="Y104" s="744"/>
      <c r="Z104" s="744"/>
      <c r="AA104" s="744"/>
      <c r="AB104" s="744"/>
      <c r="AC104" s="744"/>
      <c r="AD104" s="744"/>
      <c r="AE104" s="744"/>
      <c r="AF104" s="744"/>
      <c r="AG104" s="744"/>
      <c r="AH104" s="744"/>
      <c r="AI104" s="744"/>
      <c r="AJ104" s="744"/>
      <c r="AK104" s="744"/>
      <c r="AL104" s="744"/>
      <c r="AM104" s="744"/>
      <c r="AN104" s="744"/>
      <c r="AO104" s="745"/>
      <c r="AP104" s="50"/>
      <c r="AQ104" s="749"/>
      <c r="AR104" s="750"/>
      <c r="AS104" s="750"/>
      <c r="AT104" s="750"/>
      <c r="AU104" s="750"/>
      <c r="AV104" s="750"/>
      <c r="AW104" s="750"/>
      <c r="AX104" s="750">
        <v>223129</v>
      </c>
      <c r="AY104" s="750"/>
      <c r="AZ104" s="750"/>
      <c r="BA104" s="750"/>
      <c r="BB104" s="750"/>
      <c r="BC104" s="750"/>
      <c r="BD104" s="750"/>
      <c r="BE104" s="750"/>
      <c r="BF104" s="750"/>
      <c r="BG104" s="750"/>
      <c r="BH104" s="750"/>
      <c r="BI104" s="750"/>
      <c r="BJ104" s="750"/>
      <c r="BK104" s="750"/>
      <c r="BL104" s="750"/>
      <c r="BM104" s="750"/>
      <c r="BN104" s="750"/>
      <c r="BO104" s="750"/>
      <c r="BP104" s="750"/>
      <c r="BQ104" s="750"/>
      <c r="BR104" s="750"/>
      <c r="BS104" s="750"/>
      <c r="BT104" s="751"/>
    </row>
    <row r="105" spans="1:72">
      <c r="A105" s="811"/>
      <c r="B105" s="742"/>
      <c r="C105" s="742">
        <v>331</v>
      </c>
      <c r="D105" s="742" t="s">
        <v>721</v>
      </c>
      <c r="E105" s="742" t="s">
        <v>717</v>
      </c>
      <c r="F105" s="742"/>
      <c r="G105" s="742"/>
      <c r="H105" s="742">
        <v>2016</v>
      </c>
      <c r="I105" s="639" t="s">
        <v>574</v>
      </c>
      <c r="J105" s="639" t="s">
        <v>579</v>
      </c>
      <c r="K105" s="50"/>
      <c r="L105" s="743"/>
      <c r="M105" s="744"/>
      <c r="N105" s="744"/>
      <c r="O105" s="744"/>
      <c r="P105" s="744"/>
      <c r="Q105" s="744"/>
      <c r="R105" s="744"/>
      <c r="S105" s="744">
        <v>3</v>
      </c>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5"/>
      <c r="AP105" s="50"/>
      <c r="AQ105" s="743"/>
      <c r="AR105" s="744"/>
      <c r="AS105" s="744"/>
      <c r="AT105" s="744"/>
      <c r="AU105" s="744"/>
      <c r="AV105" s="744"/>
      <c r="AW105" s="744"/>
      <c r="AX105" s="744">
        <v>8802</v>
      </c>
      <c r="AY105" s="744"/>
      <c r="AZ105" s="744"/>
      <c r="BA105" s="744"/>
      <c r="BB105" s="744"/>
      <c r="BC105" s="744"/>
      <c r="BD105" s="744"/>
      <c r="BE105" s="744"/>
      <c r="BF105" s="744"/>
      <c r="BG105" s="744"/>
      <c r="BH105" s="744"/>
      <c r="BI105" s="744"/>
      <c r="BJ105" s="744"/>
      <c r="BK105" s="744"/>
      <c r="BL105" s="744"/>
      <c r="BM105" s="744"/>
      <c r="BN105" s="744"/>
      <c r="BO105" s="744"/>
      <c r="BP105" s="744"/>
      <c r="BQ105" s="744"/>
      <c r="BR105" s="744"/>
      <c r="BS105" s="744"/>
      <c r="BT105" s="745"/>
    </row>
    <row r="106" spans="1:72">
      <c r="A106" s="811"/>
      <c r="B106" s="742"/>
      <c r="C106" s="742">
        <v>334</v>
      </c>
      <c r="D106" s="742" t="s">
        <v>117</v>
      </c>
      <c r="E106" s="742" t="s">
        <v>717</v>
      </c>
      <c r="F106" s="742"/>
      <c r="G106" s="742"/>
      <c r="H106" s="742">
        <v>2016</v>
      </c>
      <c r="I106" s="639" t="s">
        <v>574</v>
      </c>
      <c r="J106" s="639" t="s">
        <v>579</v>
      </c>
      <c r="K106" s="50"/>
      <c r="L106" s="743"/>
      <c r="M106" s="744"/>
      <c r="N106" s="744"/>
      <c r="O106" s="744"/>
      <c r="P106" s="744"/>
      <c r="Q106" s="744"/>
      <c r="R106" s="744"/>
      <c r="S106" s="744">
        <v>2</v>
      </c>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5"/>
      <c r="AP106" s="50"/>
      <c r="AQ106" s="743"/>
      <c r="AR106" s="744"/>
      <c r="AS106" s="744"/>
      <c r="AT106" s="744"/>
      <c r="AU106" s="744"/>
      <c r="AV106" s="744"/>
      <c r="AW106" s="744"/>
      <c r="AX106" s="744">
        <v>13143</v>
      </c>
      <c r="AY106" s="744"/>
      <c r="AZ106" s="744"/>
      <c r="BA106" s="744"/>
      <c r="BB106" s="744"/>
      <c r="BC106" s="744"/>
      <c r="BD106" s="744"/>
      <c r="BE106" s="744"/>
      <c r="BF106" s="744"/>
      <c r="BG106" s="744"/>
      <c r="BH106" s="744"/>
      <c r="BI106" s="744"/>
      <c r="BJ106" s="744"/>
      <c r="BK106" s="744"/>
      <c r="BL106" s="744"/>
      <c r="BM106" s="744"/>
      <c r="BN106" s="744"/>
      <c r="BO106" s="744"/>
      <c r="BP106" s="744"/>
      <c r="BQ106" s="744"/>
      <c r="BR106" s="744"/>
      <c r="BS106" s="744"/>
      <c r="BT106" s="745"/>
    </row>
    <row r="107" spans="1:72">
      <c r="A107" s="811"/>
      <c r="B107" s="742"/>
      <c r="C107" s="742">
        <v>335</v>
      </c>
      <c r="D107" s="742" t="s">
        <v>118</v>
      </c>
      <c r="E107" s="742" t="s">
        <v>717</v>
      </c>
      <c r="F107" s="742"/>
      <c r="G107" s="742"/>
      <c r="H107" s="742">
        <v>2016</v>
      </c>
      <c r="I107" s="639" t="s">
        <v>574</v>
      </c>
      <c r="J107" s="639" t="s">
        <v>579</v>
      </c>
      <c r="K107" s="50"/>
      <c r="L107" s="743"/>
      <c r="M107" s="744"/>
      <c r="N107" s="744"/>
      <c r="O107" s="744"/>
      <c r="P107" s="744"/>
      <c r="Q107" s="744"/>
      <c r="R107" s="744"/>
      <c r="S107" s="744">
        <v>-17</v>
      </c>
      <c r="T107" s="744"/>
      <c r="U107" s="744"/>
      <c r="V107" s="744"/>
      <c r="W107" s="744"/>
      <c r="X107" s="744"/>
      <c r="Y107" s="744"/>
      <c r="Z107" s="744"/>
      <c r="AA107" s="744"/>
      <c r="AB107" s="744"/>
      <c r="AC107" s="744"/>
      <c r="AD107" s="744"/>
      <c r="AE107" s="744"/>
      <c r="AF107" s="744"/>
      <c r="AG107" s="744"/>
      <c r="AH107" s="744"/>
      <c r="AI107" s="744"/>
      <c r="AJ107" s="744"/>
      <c r="AK107" s="744"/>
      <c r="AL107" s="744"/>
      <c r="AM107" s="744"/>
      <c r="AN107" s="744"/>
      <c r="AO107" s="745"/>
      <c r="AP107" s="50"/>
      <c r="AQ107" s="743"/>
      <c r="AR107" s="744"/>
      <c r="AS107" s="744"/>
      <c r="AT107" s="744"/>
      <c r="AU107" s="744"/>
      <c r="AV107" s="744"/>
      <c r="AW107" s="744"/>
      <c r="AX107" s="744">
        <v>163558</v>
      </c>
      <c r="AY107" s="744"/>
      <c r="AZ107" s="744"/>
      <c r="BA107" s="744"/>
      <c r="BB107" s="744"/>
      <c r="BC107" s="744"/>
      <c r="BD107" s="744"/>
      <c r="BE107" s="744"/>
      <c r="BF107" s="744"/>
      <c r="BG107" s="744"/>
      <c r="BH107" s="744"/>
      <c r="BI107" s="744"/>
      <c r="BJ107" s="744"/>
      <c r="BK107" s="744"/>
      <c r="BL107" s="744"/>
      <c r="BM107" s="744"/>
      <c r="BN107" s="744"/>
      <c r="BO107" s="744"/>
      <c r="BP107" s="744"/>
      <c r="BQ107" s="744"/>
      <c r="BR107" s="744"/>
      <c r="BS107" s="744"/>
      <c r="BT107" s="745"/>
    </row>
    <row r="108" spans="1:72">
      <c r="A108" s="811"/>
      <c r="B108" s="742"/>
      <c r="C108" s="742">
        <v>336</v>
      </c>
      <c r="D108" s="742" t="s">
        <v>119</v>
      </c>
      <c r="E108" s="742" t="s">
        <v>717</v>
      </c>
      <c r="F108" s="742"/>
      <c r="G108" s="742"/>
      <c r="H108" s="742">
        <v>2016</v>
      </c>
      <c r="I108" s="639" t="s">
        <v>574</v>
      </c>
      <c r="J108" s="639" t="s">
        <v>579</v>
      </c>
      <c r="K108" s="50"/>
      <c r="L108" s="743"/>
      <c r="M108" s="744"/>
      <c r="N108" s="744"/>
      <c r="O108" s="744"/>
      <c r="P108" s="744"/>
      <c r="Q108" s="744"/>
      <c r="R108" s="744"/>
      <c r="S108" s="744">
        <v>0</v>
      </c>
      <c r="T108" s="744"/>
      <c r="U108" s="744"/>
      <c r="V108" s="744"/>
      <c r="W108" s="744"/>
      <c r="X108" s="744"/>
      <c r="Y108" s="744"/>
      <c r="Z108" s="744"/>
      <c r="AA108" s="744"/>
      <c r="AB108" s="744"/>
      <c r="AC108" s="744"/>
      <c r="AD108" s="744"/>
      <c r="AE108" s="744"/>
      <c r="AF108" s="744"/>
      <c r="AG108" s="744"/>
      <c r="AH108" s="744"/>
      <c r="AI108" s="744"/>
      <c r="AJ108" s="744"/>
      <c r="AK108" s="744"/>
      <c r="AL108" s="744"/>
      <c r="AM108" s="744"/>
      <c r="AN108" s="744"/>
      <c r="AO108" s="745"/>
      <c r="AP108" s="50"/>
      <c r="AQ108" s="743"/>
      <c r="AR108" s="744"/>
      <c r="AS108" s="744"/>
      <c r="AT108" s="744"/>
      <c r="AU108" s="744"/>
      <c r="AV108" s="744"/>
      <c r="AW108" s="744"/>
      <c r="AX108" s="744">
        <v>2276</v>
      </c>
      <c r="AY108" s="744"/>
      <c r="AZ108" s="744"/>
      <c r="BA108" s="744"/>
      <c r="BB108" s="744"/>
      <c r="BC108" s="744"/>
      <c r="BD108" s="744"/>
      <c r="BE108" s="744"/>
      <c r="BF108" s="744"/>
      <c r="BG108" s="744"/>
      <c r="BH108" s="744"/>
      <c r="BI108" s="744"/>
      <c r="BJ108" s="744"/>
      <c r="BK108" s="744"/>
      <c r="BL108" s="744"/>
      <c r="BM108" s="744"/>
      <c r="BN108" s="744"/>
      <c r="BO108" s="744"/>
      <c r="BP108" s="744"/>
      <c r="BQ108" s="744"/>
      <c r="BR108" s="744"/>
      <c r="BS108" s="744"/>
      <c r="BT108" s="745"/>
    </row>
    <row r="109" spans="1:72">
      <c r="A109" s="811"/>
      <c r="B109" s="742"/>
      <c r="C109" s="742">
        <v>411</v>
      </c>
      <c r="D109" s="742" t="s">
        <v>113</v>
      </c>
      <c r="E109" s="742" t="s">
        <v>717</v>
      </c>
      <c r="F109" s="742"/>
      <c r="G109" s="742"/>
      <c r="H109" s="742">
        <v>2017</v>
      </c>
      <c r="I109" s="639" t="s">
        <v>574</v>
      </c>
      <c r="J109" s="639" t="s">
        <v>586</v>
      </c>
      <c r="K109" s="50"/>
      <c r="L109" s="743"/>
      <c r="M109" s="744"/>
      <c r="N109" s="744"/>
      <c r="O109" s="744"/>
      <c r="P109" s="744"/>
      <c r="Q109" s="744"/>
      <c r="R109" s="744"/>
      <c r="S109" s="744">
        <v>158</v>
      </c>
      <c r="T109" s="744"/>
      <c r="U109" s="744"/>
      <c r="V109" s="744"/>
      <c r="W109" s="744"/>
      <c r="X109" s="744"/>
      <c r="Y109" s="744"/>
      <c r="Z109" s="744"/>
      <c r="AA109" s="744"/>
      <c r="AB109" s="744"/>
      <c r="AC109" s="744"/>
      <c r="AD109" s="744"/>
      <c r="AE109" s="744"/>
      <c r="AF109" s="744"/>
      <c r="AG109" s="744"/>
      <c r="AH109" s="744"/>
      <c r="AI109" s="744"/>
      <c r="AJ109" s="744"/>
      <c r="AK109" s="744"/>
      <c r="AL109" s="744"/>
      <c r="AM109" s="744"/>
      <c r="AN109" s="744"/>
      <c r="AO109" s="745"/>
      <c r="AP109" s="50"/>
      <c r="AQ109" s="743"/>
      <c r="AR109" s="744"/>
      <c r="AS109" s="744"/>
      <c r="AT109" s="744"/>
      <c r="AU109" s="744"/>
      <c r="AV109" s="744"/>
      <c r="AW109" s="744"/>
      <c r="AX109" s="744">
        <v>2262142</v>
      </c>
      <c r="AY109" s="744"/>
      <c r="AZ109" s="744"/>
      <c r="BA109" s="744"/>
      <c r="BB109" s="744"/>
      <c r="BC109" s="744"/>
      <c r="BD109" s="744"/>
      <c r="BE109" s="744"/>
      <c r="BF109" s="744"/>
      <c r="BG109" s="744"/>
      <c r="BH109" s="744"/>
      <c r="BI109" s="744"/>
      <c r="BJ109" s="744"/>
      <c r="BK109" s="744"/>
      <c r="BL109" s="744"/>
      <c r="BM109" s="744"/>
      <c r="BN109" s="744"/>
      <c r="BO109" s="744"/>
      <c r="BP109" s="744"/>
      <c r="BQ109" s="744"/>
      <c r="BR109" s="744"/>
      <c r="BS109" s="744"/>
      <c r="BT109" s="745"/>
    </row>
    <row r="110" spans="1:72">
      <c r="A110" s="811"/>
      <c r="B110" s="742"/>
      <c r="C110" s="742">
        <v>412</v>
      </c>
      <c r="D110" s="742" t="s">
        <v>736</v>
      </c>
      <c r="E110" s="742" t="s">
        <v>717</v>
      </c>
      <c r="F110" s="742"/>
      <c r="G110" s="742"/>
      <c r="H110" s="742">
        <v>2017</v>
      </c>
      <c r="I110" s="639" t="s">
        <v>574</v>
      </c>
      <c r="J110" s="639" t="s">
        <v>586</v>
      </c>
      <c r="K110" s="50"/>
      <c r="L110" s="743"/>
      <c r="M110" s="744"/>
      <c r="N110" s="744"/>
      <c r="O110" s="744"/>
      <c r="P110" s="744"/>
      <c r="Q110" s="744"/>
      <c r="R110" s="744"/>
      <c r="S110" s="744">
        <v>133</v>
      </c>
      <c r="T110" s="744"/>
      <c r="U110" s="744"/>
      <c r="V110" s="744"/>
      <c r="W110" s="744"/>
      <c r="X110" s="744"/>
      <c r="Y110" s="744"/>
      <c r="Z110" s="744"/>
      <c r="AA110" s="744"/>
      <c r="AB110" s="744"/>
      <c r="AC110" s="744"/>
      <c r="AD110" s="744"/>
      <c r="AE110" s="744"/>
      <c r="AF110" s="744"/>
      <c r="AG110" s="744"/>
      <c r="AH110" s="744"/>
      <c r="AI110" s="744"/>
      <c r="AJ110" s="744"/>
      <c r="AK110" s="744"/>
      <c r="AL110" s="744"/>
      <c r="AM110" s="744"/>
      <c r="AN110" s="744"/>
      <c r="AO110" s="745"/>
      <c r="AP110" s="50"/>
      <c r="AQ110" s="743"/>
      <c r="AR110" s="744"/>
      <c r="AS110" s="744"/>
      <c r="AT110" s="744"/>
      <c r="AU110" s="744"/>
      <c r="AV110" s="744"/>
      <c r="AW110" s="744"/>
      <c r="AX110" s="744">
        <v>1916641</v>
      </c>
      <c r="AY110" s="744"/>
      <c r="AZ110" s="744"/>
      <c r="BA110" s="744"/>
      <c r="BB110" s="744"/>
      <c r="BC110" s="744"/>
      <c r="BD110" s="744"/>
      <c r="BE110" s="744"/>
      <c r="BF110" s="744"/>
      <c r="BG110" s="744"/>
      <c r="BH110" s="744"/>
      <c r="BI110" s="744"/>
      <c r="BJ110" s="744"/>
      <c r="BK110" s="744"/>
      <c r="BL110" s="744"/>
      <c r="BM110" s="744"/>
      <c r="BN110" s="744"/>
      <c r="BO110" s="744"/>
      <c r="BP110" s="744"/>
      <c r="BQ110" s="744"/>
      <c r="BR110" s="744"/>
      <c r="BS110" s="744"/>
      <c r="BT110" s="745"/>
    </row>
    <row r="111" spans="1:72">
      <c r="A111" s="811"/>
      <c r="B111" s="742"/>
      <c r="C111" s="742">
        <v>413</v>
      </c>
      <c r="D111" s="742" t="s">
        <v>721</v>
      </c>
      <c r="E111" s="742" t="s">
        <v>717</v>
      </c>
      <c r="F111" s="742"/>
      <c r="G111" s="742"/>
      <c r="H111" s="742">
        <v>2017</v>
      </c>
      <c r="I111" s="639" t="s">
        <v>574</v>
      </c>
      <c r="J111" s="639" t="s">
        <v>586</v>
      </c>
      <c r="K111" s="50"/>
      <c r="L111" s="743"/>
      <c r="M111" s="744"/>
      <c r="N111" s="744"/>
      <c r="O111" s="744"/>
      <c r="P111" s="744"/>
      <c r="Q111" s="744"/>
      <c r="R111" s="744"/>
      <c r="S111" s="744">
        <v>150</v>
      </c>
      <c r="T111" s="744"/>
      <c r="U111" s="744"/>
      <c r="V111" s="744"/>
      <c r="W111" s="744"/>
      <c r="X111" s="744"/>
      <c r="Y111" s="744"/>
      <c r="Z111" s="744"/>
      <c r="AA111" s="744"/>
      <c r="AB111" s="744"/>
      <c r="AC111" s="744"/>
      <c r="AD111" s="744"/>
      <c r="AE111" s="744"/>
      <c r="AF111" s="744"/>
      <c r="AG111" s="744"/>
      <c r="AH111" s="744"/>
      <c r="AI111" s="744"/>
      <c r="AJ111" s="744"/>
      <c r="AK111" s="744"/>
      <c r="AL111" s="744"/>
      <c r="AM111" s="744"/>
      <c r="AN111" s="744"/>
      <c r="AO111" s="745"/>
      <c r="AP111" s="50"/>
      <c r="AQ111" s="743"/>
      <c r="AR111" s="744"/>
      <c r="AS111" s="744"/>
      <c r="AT111" s="744"/>
      <c r="AU111" s="744"/>
      <c r="AV111" s="744"/>
      <c r="AW111" s="744"/>
      <c r="AX111" s="744">
        <v>507855</v>
      </c>
      <c r="AY111" s="744"/>
      <c r="AZ111" s="744"/>
      <c r="BA111" s="744"/>
      <c r="BB111" s="744"/>
      <c r="BC111" s="744"/>
      <c r="BD111" s="744"/>
      <c r="BE111" s="744"/>
      <c r="BF111" s="744"/>
      <c r="BG111" s="744"/>
      <c r="BH111" s="744"/>
      <c r="BI111" s="744"/>
      <c r="BJ111" s="744"/>
      <c r="BK111" s="744"/>
      <c r="BL111" s="744"/>
      <c r="BM111" s="744"/>
      <c r="BN111" s="744"/>
      <c r="BO111" s="744"/>
      <c r="BP111" s="744"/>
      <c r="BQ111" s="744"/>
      <c r="BR111" s="744"/>
      <c r="BS111" s="744"/>
      <c r="BT111" s="745"/>
    </row>
    <row r="112" spans="1:72">
      <c r="A112" s="811"/>
      <c r="B112" s="742"/>
      <c r="C112" s="742">
        <v>417</v>
      </c>
      <c r="D112" s="742" t="s">
        <v>118</v>
      </c>
      <c r="E112" s="742" t="s">
        <v>717</v>
      </c>
      <c r="F112" s="742"/>
      <c r="G112" s="742"/>
      <c r="H112" s="742">
        <v>2017</v>
      </c>
      <c r="I112" s="639" t="s">
        <v>574</v>
      </c>
      <c r="J112" s="639" t="s">
        <v>586</v>
      </c>
      <c r="K112" s="50"/>
      <c r="L112" s="743"/>
      <c r="M112" s="744"/>
      <c r="N112" s="744"/>
      <c r="O112" s="744"/>
      <c r="P112" s="744"/>
      <c r="Q112" s="744"/>
      <c r="R112" s="744"/>
      <c r="S112" s="744">
        <v>630</v>
      </c>
      <c r="T112" s="744"/>
      <c r="U112" s="744"/>
      <c r="V112" s="744"/>
      <c r="W112" s="744"/>
      <c r="X112" s="744"/>
      <c r="Y112" s="744"/>
      <c r="Z112" s="744"/>
      <c r="AA112" s="744"/>
      <c r="AB112" s="744"/>
      <c r="AC112" s="744"/>
      <c r="AD112" s="744"/>
      <c r="AE112" s="744"/>
      <c r="AF112" s="744"/>
      <c r="AG112" s="744"/>
      <c r="AH112" s="744"/>
      <c r="AI112" s="744"/>
      <c r="AJ112" s="744"/>
      <c r="AK112" s="744"/>
      <c r="AL112" s="744"/>
      <c r="AM112" s="744"/>
      <c r="AN112" s="744"/>
      <c r="AO112" s="745"/>
      <c r="AP112" s="50"/>
      <c r="AQ112" s="743"/>
      <c r="AR112" s="744"/>
      <c r="AS112" s="744"/>
      <c r="AT112" s="744"/>
      <c r="AU112" s="744"/>
      <c r="AV112" s="744"/>
      <c r="AW112" s="744"/>
      <c r="AX112" s="744">
        <v>3432294</v>
      </c>
      <c r="AY112" s="744"/>
      <c r="AZ112" s="744"/>
      <c r="BA112" s="744"/>
      <c r="BB112" s="744"/>
      <c r="BC112" s="744"/>
      <c r="BD112" s="744"/>
      <c r="BE112" s="744"/>
      <c r="BF112" s="744"/>
      <c r="BG112" s="744"/>
      <c r="BH112" s="744"/>
      <c r="BI112" s="744"/>
      <c r="BJ112" s="744"/>
      <c r="BK112" s="744"/>
      <c r="BL112" s="744"/>
      <c r="BM112" s="744"/>
      <c r="BN112" s="744"/>
      <c r="BO112" s="744"/>
      <c r="BP112" s="744"/>
      <c r="BQ112" s="744"/>
      <c r="BR112" s="744"/>
      <c r="BS112" s="744"/>
      <c r="BT112" s="745"/>
    </row>
    <row r="113" spans="1:72">
      <c r="A113" s="811"/>
      <c r="B113" s="742"/>
      <c r="C113" s="742">
        <v>423</v>
      </c>
      <c r="D113" s="742" t="s">
        <v>124</v>
      </c>
      <c r="E113" s="742" t="s">
        <v>717</v>
      </c>
      <c r="F113" s="742"/>
      <c r="G113" s="742"/>
      <c r="H113" s="742">
        <v>2017</v>
      </c>
      <c r="I113" s="639" t="s">
        <v>574</v>
      </c>
      <c r="J113" s="639" t="s">
        <v>586</v>
      </c>
      <c r="K113" s="50"/>
      <c r="L113" s="743"/>
      <c r="M113" s="744"/>
      <c r="N113" s="744"/>
      <c r="O113" s="744"/>
      <c r="P113" s="744"/>
      <c r="Q113" s="744"/>
      <c r="R113" s="744"/>
      <c r="S113" s="744">
        <v>0</v>
      </c>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5"/>
      <c r="AP113" s="50"/>
      <c r="AQ113" s="746"/>
      <c r="AR113" s="747"/>
      <c r="AS113" s="747"/>
      <c r="AT113" s="747"/>
      <c r="AU113" s="747"/>
      <c r="AV113" s="747"/>
      <c r="AW113" s="747"/>
      <c r="AX113" s="747">
        <v>653</v>
      </c>
      <c r="AY113" s="747"/>
      <c r="AZ113" s="747"/>
      <c r="BA113" s="747"/>
      <c r="BB113" s="747"/>
      <c r="BC113" s="747"/>
      <c r="BD113" s="747"/>
      <c r="BE113" s="747"/>
      <c r="BF113" s="747"/>
      <c r="BG113" s="747"/>
      <c r="BH113" s="747"/>
      <c r="BI113" s="747"/>
      <c r="BJ113" s="747"/>
      <c r="BK113" s="747"/>
      <c r="BL113" s="747"/>
      <c r="BM113" s="747"/>
      <c r="BN113" s="747"/>
      <c r="BO113" s="747"/>
      <c r="BP113" s="747"/>
      <c r="BQ113" s="747"/>
      <c r="BR113" s="747"/>
      <c r="BS113" s="747"/>
      <c r="BT113" s="748"/>
    </row>
    <row r="114" spans="1:72" s="17" customFormat="1" ht="15.5">
      <c r="A114" s="811"/>
      <c r="B114" s="742"/>
      <c r="C114" s="742">
        <v>447</v>
      </c>
      <c r="D114" s="742" t="s">
        <v>737</v>
      </c>
      <c r="E114" s="742" t="s">
        <v>717</v>
      </c>
      <c r="F114" s="742"/>
      <c r="G114" s="742"/>
      <c r="H114" s="742">
        <v>2017</v>
      </c>
      <c r="I114" s="639" t="s">
        <v>574</v>
      </c>
      <c r="J114" s="639" t="s">
        <v>586</v>
      </c>
      <c r="K114" s="50"/>
      <c r="L114" s="743"/>
      <c r="M114" s="744"/>
      <c r="N114" s="744"/>
      <c r="O114" s="744"/>
      <c r="P114" s="744"/>
      <c r="Q114" s="744"/>
      <c r="R114" s="744"/>
      <c r="S114" s="744">
        <v>0</v>
      </c>
      <c r="T114" s="744"/>
      <c r="U114" s="744"/>
      <c r="V114" s="744"/>
      <c r="W114" s="744"/>
      <c r="X114" s="744"/>
      <c r="Y114" s="744"/>
      <c r="Z114" s="744"/>
      <c r="AA114" s="744"/>
      <c r="AB114" s="744"/>
      <c r="AC114" s="744"/>
      <c r="AD114" s="744"/>
      <c r="AE114" s="744"/>
      <c r="AF114" s="744"/>
      <c r="AG114" s="744"/>
      <c r="AH114" s="744"/>
      <c r="AI114" s="744"/>
      <c r="AJ114" s="744"/>
      <c r="AK114" s="744"/>
      <c r="AL114" s="744"/>
      <c r="AM114" s="744"/>
      <c r="AN114" s="744"/>
      <c r="AO114" s="745"/>
      <c r="AP114" s="50"/>
      <c r="AQ114" s="743"/>
      <c r="AR114" s="744"/>
      <c r="AS114" s="744"/>
      <c r="AT114" s="744"/>
      <c r="AU114" s="744"/>
      <c r="AV114" s="744"/>
      <c r="AW114" s="744"/>
      <c r="AX114" s="744">
        <v>8841</v>
      </c>
      <c r="AY114" s="744"/>
      <c r="AZ114" s="744"/>
      <c r="BA114" s="744"/>
      <c r="BB114" s="744"/>
      <c r="BC114" s="744"/>
      <c r="BD114" s="744"/>
      <c r="BE114" s="744"/>
      <c r="BF114" s="744"/>
      <c r="BG114" s="744"/>
      <c r="BH114" s="744"/>
      <c r="BI114" s="744"/>
      <c r="BJ114" s="744"/>
      <c r="BK114" s="744"/>
      <c r="BL114" s="744"/>
      <c r="BM114" s="744"/>
      <c r="BN114" s="744"/>
      <c r="BO114" s="744"/>
      <c r="BP114" s="744"/>
      <c r="BQ114" s="744"/>
      <c r="BR114" s="744"/>
      <c r="BS114" s="744"/>
      <c r="BT114" s="745"/>
    </row>
    <row r="115" spans="1:72" s="17" customFormat="1" ht="15.5">
      <c r="A115" s="811"/>
      <c r="B115" s="742"/>
      <c r="C115" s="742">
        <v>463</v>
      </c>
      <c r="D115" s="742" t="s">
        <v>738</v>
      </c>
      <c r="E115" s="742" t="s">
        <v>717</v>
      </c>
      <c r="F115" s="742"/>
      <c r="G115" s="742"/>
      <c r="H115" s="742">
        <v>2017</v>
      </c>
      <c r="I115" s="639" t="s">
        <v>574</v>
      </c>
      <c r="J115" s="639" t="s">
        <v>586</v>
      </c>
      <c r="K115" s="50"/>
      <c r="L115" s="743"/>
      <c r="M115" s="744"/>
      <c r="N115" s="744"/>
      <c r="O115" s="744"/>
      <c r="P115" s="744"/>
      <c r="Q115" s="744"/>
      <c r="R115" s="744"/>
      <c r="S115" s="744">
        <v>6</v>
      </c>
      <c r="T115" s="744"/>
      <c r="U115" s="744"/>
      <c r="V115" s="744"/>
      <c r="W115" s="744"/>
      <c r="X115" s="744"/>
      <c r="Y115" s="744"/>
      <c r="Z115" s="744"/>
      <c r="AA115" s="744"/>
      <c r="AB115" s="744"/>
      <c r="AC115" s="744"/>
      <c r="AD115" s="744"/>
      <c r="AE115" s="744"/>
      <c r="AF115" s="744"/>
      <c r="AG115" s="744"/>
      <c r="AH115" s="744"/>
      <c r="AI115" s="744"/>
      <c r="AJ115" s="744"/>
      <c r="AK115" s="744"/>
      <c r="AL115" s="744"/>
      <c r="AM115" s="744"/>
      <c r="AN115" s="744"/>
      <c r="AO115" s="745"/>
      <c r="AP115" s="50"/>
      <c r="AQ115" s="743"/>
      <c r="AR115" s="744"/>
      <c r="AS115" s="744"/>
      <c r="AT115" s="744"/>
      <c r="AU115" s="744"/>
      <c r="AV115" s="744"/>
      <c r="AW115" s="744"/>
      <c r="AX115" s="744">
        <v>51633</v>
      </c>
      <c r="AY115" s="744"/>
      <c r="AZ115" s="744"/>
      <c r="BA115" s="744"/>
      <c r="BB115" s="744"/>
      <c r="BC115" s="744"/>
      <c r="BD115" s="744"/>
      <c r="BE115" s="744"/>
      <c r="BF115" s="744"/>
      <c r="BG115" s="744"/>
      <c r="BH115" s="744"/>
      <c r="BI115" s="744"/>
      <c r="BJ115" s="744"/>
      <c r="BK115" s="744"/>
      <c r="BL115" s="744"/>
      <c r="BM115" s="744"/>
      <c r="BN115" s="744"/>
      <c r="BO115" s="744"/>
      <c r="BP115" s="744"/>
      <c r="BQ115" s="744"/>
      <c r="BR115" s="744"/>
      <c r="BS115" s="744"/>
      <c r="BT115" s="745"/>
    </row>
    <row r="116" spans="1:72">
      <c r="A116" s="811"/>
      <c r="B116" s="742"/>
      <c r="C116" s="742">
        <v>495</v>
      </c>
      <c r="D116" s="742" t="s">
        <v>106</v>
      </c>
      <c r="E116" s="742" t="s">
        <v>717</v>
      </c>
      <c r="F116" s="742"/>
      <c r="G116" s="742"/>
      <c r="H116" s="742">
        <v>2018</v>
      </c>
      <c r="I116" s="639" t="s">
        <v>739</v>
      </c>
      <c r="J116" s="639" t="s">
        <v>586</v>
      </c>
      <c r="K116" s="50"/>
      <c r="L116" s="743"/>
      <c r="M116" s="744"/>
      <c r="N116" s="744"/>
      <c r="O116" s="744"/>
      <c r="P116" s="744"/>
      <c r="Q116" s="744"/>
      <c r="R116" s="744"/>
      <c r="S116" s="744">
        <v>0</v>
      </c>
      <c r="T116" s="744"/>
      <c r="U116" s="744"/>
      <c r="V116" s="744"/>
      <c r="W116" s="744"/>
      <c r="X116" s="744"/>
      <c r="Y116" s="744"/>
      <c r="Z116" s="744"/>
      <c r="AA116" s="744"/>
      <c r="AB116" s="744"/>
      <c r="AC116" s="744"/>
      <c r="AD116" s="744"/>
      <c r="AE116" s="744"/>
      <c r="AF116" s="744"/>
      <c r="AG116" s="744"/>
      <c r="AH116" s="744"/>
      <c r="AI116" s="744"/>
      <c r="AJ116" s="744"/>
      <c r="AK116" s="744"/>
      <c r="AL116" s="744"/>
      <c r="AM116" s="744"/>
      <c r="AN116" s="744"/>
      <c r="AO116" s="745"/>
      <c r="AP116" s="50"/>
      <c r="AQ116" s="743"/>
      <c r="AR116" s="744"/>
      <c r="AS116" s="744"/>
      <c r="AT116" s="744"/>
      <c r="AU116" s="744"/>
      <c r="AV116" s="744"/>
      <c r="AW116" s="744"/>
      <c r="AX116" s="744">
        <f>'[3]LDC Progress'!$BD$6</f>
        <v>276163.16591999982</v>
      </c>
      <c r="AY116" s="744"/>
      <c r="AZ116" s="744"/>
      <c r="BA116" s="744"/>
      <c r="BB116" s="744"/>
      <c r="BC116" s="744"/>
      <c r="BD116" s="744"/>
      <c r="BE116" s="744"/>
      <c r="BF116" s="744"/>
      <c r="BG116" s="744"/>
      <c r="BH116" s="744"/>
      <c r="BI116" s="744"/>
      <c r="BJ116" s="744"/>
      <c r="BK116" s="744"/>
      <c r="BL116" s="744"/>
      <c r="BM116" s="744"/>
      <c r="BN116" s="744"/>
      <c r="BO116" s="744"/>
      <c r="BP116" s="744"/>
      <c r="BQ116" s="744"/>
      <c r="BR116" s="744"/>
      <c r="BS116" s="744"/>
      <c r="BT116" s="745"/>
    </row>
    <row r="117" spans="1:72">
      <c r="A117" s="811"/>
      <c r="B117" s="742"/>
      <c r="C117" s="742">
        <v>496</v>
      </c>
      <c r="D117" s="742" t="s">
        <v>106</v>
      </c>
      <c r="E117" s="742" t="s">
        <v>717</v>
      </c>
      <c r="F117" s="742"/>
      <c r="G117" s="742"/>
      <c r="H117" s="742">
        <v>2016</v>
      </c>
      <c r="I117" s="639" t="s">
        <v>739</v>
      </c>
      <c r="J117" s="639" t="s">
        <v>579</v>
      </c>
      <c r="K117" s="50"/>
      <c r="L117" s="743"/>
      <c r="M117" s="744"/>
      <c r="N117" s="744"/>
      <c r="O117" s="744"/>
      <c r="P117" s="744"/>
      <c r="Q117" s="744"/>
      <c r="R117" s="744"/>
      <c r="S117" s="744">
        <v>4</v>
      </c>
      <c r="T117" s="744"/>
      <c r="U117" s="744"/>
      <c r="V117" s="744"/>
      <c r="W117" s="744"/>
      <c r="X117" s="744"/>
      <c r="Y117" s="744"/>
      <c r="Z117" s="744"/>
      <c r="AA117" s="744"/>
      <c r="AB117" s="744"/>
      <c r="AC117" s="744"/>
      <c r="AD117" s="744"/>
      <c r="AE117" s="744"/>
      <c r="AF117" s="744"/>
      <c r="AG117" s="744"/>
      <c r="AH117" s="744"/>
      <c r="AI117" s="744"/>
      <c r="AJ117" s="744"/>
      <c r="AK117" s="744"/>
      <c r="AL117" s="744"/>
      <c r="AM117" s="744"/>
      <c r="AN117" s="744"/>
      <c r="AO117" s="745"/>
      <c r="AP117" s="50"/>
      <c r="AQ117" s="743"/>
      <c r="AR117" s="744"/>
      <c r="AS117" s="744"/>
      <c r="AT117" s="744"/>
      <c r="AU117" s="744"/>
      <c r="AV117" s="744"/>
      <c r="AW117" s="744"/>
      <c r="AX117" s="744">
        <v>17802</v>
      </c>
      <c r="AY117" s="744"/>
      <c r="AZ117" s="744"/>
      <c r="BA117" s="744"/>
      <c r="BB117" s="744"/>
      <c r="BC117" s="744"/>
      <c r="BD117" s="744"/>
      <c r="BE117" s="744"/>
      <c r="BF117" s="744"/>
      <c r="BG117" s="744"/>
      <c r="BH117" s="744"/>
      <c r="BI117" s="744"/>
      <c r="BJ117" s="744"/>
      <c r="BK117" s="744"/>
      <c r="BL117" s="744"/>
      <c r="BM117" s="744"/>
      <c r="BN117" s="744"/>
      <c r="BO117" s="744"/>
      <c r="BP117" s="744"/>
      <c r="BQ117" s="744"/>
      <c r="BR117" s="744"/>
      <c r="BS117" s="744"/>
      <c r="BT117" s="745"/>
    </row>
    <row r="118" spans="1:72">
      <c r="A118" s="811"/>
      <c r="B118" s="742"/>
      <c r="C118" s="742">
        <v>497</v>
      </c>
      <c r="D118" s="742" t="s">
        <v>106</v>
      </c>
      <c r="E118" s="742" t="s">
        <v>717</v>
      </c>
      <c r="F118" s="742"/>
      <c r="G118" s="742"/>
      <c r="H118" s="742">
        <v>2017</v>
      </c>
      <c r="I118" s="639" t="s">
        <v>739</v>
      </c>
      <c r="J118" s="639" t="s">
        <v>579</v>
      </c>
      <c r="K118" s="50"/>
      <c r="L118" s="743"/>
      <c r="M118" s="744"/>
      <c r="N118" s="744"/>
      <c r="O118" s="744"/>
      <c r="P118" s="744"/>
      <c r="Q118" s="744"/>
      <c r="R118" s="744"/>
      <c r="S118" s="744">
        <v>132</v>
      </c>
      <c r="T118" s="744"/>
      <c r="U118" s="744"/>
      <c r="V118" s="744"/>
      <c r="W118" s="744"/>
      <c r="X118" s="744"/>
      <c r="Y118" s="744"/>
      <c r="Z118" s="744"/>
      <c r="AA118" s="744"/>
      <c r="AB118" s="744"/>
      <c r="AC118" s="744"/>
      <c r="AD118" s="744"/>
      <c r="AE118" s="744"/>
      <c r="AF118" s="744"/>
      <c r="AG118" s="744"/>
      <c r="AH118" s="744"/>
      <c r="AI118" s="744"/>
      <c r="AJ118" s="744"/>
      <c r="AK118" s="744"/>
      <c r="AL118" s="744"/>
      <c r="AM118" s="744"/>
      <c r="AN118" s="744"/>
      <c r="AO118" s="745"/>
      <c r="AP118" s="50"/>
      <c r="AQ118" s="743"/>
      <c r="AR118" s="744"/>
      <c r="AS118" s="744"/>
      <c r="AT118" s="744"/>
      <c r="AU118" s="744"/>
      <c r="AV118" s="744"/>
      <c r="AW118" s="744"/>
      <c r="AX118" s="744">
        <v>631244.08459999994</v>
      </c>
      <c r="AY118" s="744"/>
      <c r="AZ118" s="744"/>
      <c r="BA118" s="744"/>
      <c r="BB118" s="744"/>
      <c r="BC118" s="744"/>
      <c r="BD118" s="744"/>
      <c r="BE118" s="744"/>
      <c r="BF118" s="744"/>
      <c r="BG118" s="744"/>
      <c r="BH118" s="744"/>
      <c r="BI118" s="744"/>
      <c r="BJ118" s="744"/>
      <c r="BK118" s="744"/>
      <c r="BL118" s="744"/>
      <c r="BM118" s="744"/>
      <c r="BN118" s="744"/>
      <c r="BO118" s="744"/>
      <c r="BP118" s="744"/>
      <c r="BQ118" s="744"/>
      <c r="BR118" s="744"/>
      <c r="BS118" s="744"/>
      <c r="BT118" s="745"/>
    </row>
    <row r="119" spans="1:72">
      <c r="A119" s="811"/>
      <c r="B119" s="742"/>
      <c r="C119" s="742">
        <v>498</v>
      </c>
      <c r="D119" s="742" t="s">
        <v>118</v>
      </c>
      <c r="E119" s="742" t="s">
        <v>717</v>
      </c>
      <c r="F119" s="742"/>
      <c r="G119" s="742"/>
      <c r="H119" s="742">
        <v>2016</v>
      </c>
      <c r="I119" s="639" t="s">
        <v>739</v>
      </c>
      <c r="J119" s="639" t="s">
        <v>579</v>
      </c>
      <c r="K119" s="50"/>
      <c r="L119" s="743"/>
      <c r="M119" s="744"/>
      <c r="N119" s="744"/>
      <c r="O119" s="744"/>
      <c r="P119" s="744"/>
      <c r="Q119" s="744"/>
      <c r="R119" s="744"/>
      <c r="S119" s="744">
        <v>2</v>
      </c>
      <c r="T119" s="744"/>
      <c r="U119" s="744"/>
      <c r="V119" s="744"/>
      <c r="W119" s="744"/>
      <c r="X119" s="744"/>
      <c r="Y119" s="744"/>
      <c r="Z119" s="744"/>
      <c r="AA119" s="744"/>
      <c r="AB119" s="744"/>
      <c r="AC119" s="744"/>
      <c r="AD119" s="744"/>
      <c r="AE119" s="744"/>
      <c r="AF119" s="744"/>
      <c r="AG119" s="744"/>
      <c r="AH119" s="744"/>
      <c r="AI119" s="744"/>
      <c r="AJ119" s="744"/>
      <c r="AK119" s="744"/>
      <c r="AL119" s="744"/>
      <c r="AM119" s="744"/>
      <c r="AN119" s="744"/>
      <c r="AO119" s="745"/>
      <c r="AP119" s="50"/>
      <c r="AQ119" s="743"/>
      <c r="AR119" s="744"/>
      <c r="AS119" s="744"/>
      <c r="AT119" s="744"/>
      <c r="AU119" s="744"/>
      <c r="AV119" s="744"/>
      <c r="AW119" s="744"/>
      <c r="AX119" s="744">
        <v>17520.04</v>
      </c>
      <c r="AY119" s="744"/>
      <c r="AZ119" s="744"/>
      <c r="BA119" s="744"/>
      <c r="BB119" s="744"/>
      <c r="BC119" s="744"/>
      <c r="BD119" s="744"/>
      <c r="BE119" s="744"/>
      <c r="BF119" s="744"/>
      <c r="BG119" s="744"/>
      <c r="BH119" s="744"/>
      <c r="BI119" s="744"/>
      <c r="BJ119" s="744"/>
      <c r="BK119" s="744"/>
      <c r="BL119" s="744"/>
      <c r="BM119" s="744"/>
      <c r="BN119" s="744"/>
      <c r="BO119" s="744"/>
      <c r="BP119" s="744"/>
      <c r="BQ119" s="744"/>
      <c r="BR119" s="744"/>
      <c r="BS119" s="744"/>
      <c r="BT119" s="745"/>
    </row>
    <row r="120" spans="1:72">
      <c r="A120" s="811"/>
      <c r="B120" s="742"/>
      <c r="C120" s="742">
        <v>499</v>
      </c>
      <c r="D120" s="742" t="s">
        <v>118</v>
      </c>
      <c r="E120" s="742" t="s">
        <v>717</v>
      </c>
      <c r="F120" s="742"/>
      <c r="G120" s="742"/>
      <c r="H120" s="742">
        <v>2017</v>
      </c>
      <c r="I120" s="639" t="s">
        <v>739</v>
      </c>
      <c r="J120" s="639" t="s">
        <v>579</v>
      </c>
      <c r="K120" s="50"/>
      <c r="L120" s="743"/>
      <c r="M120" s="744"/>
      <c r="N120" s="744"/>
      <c r="O120" s="744"/>
      <c r="P120" s="744"/>
      <c r="Q120" s="744"/>
      <c r="R120" s="744"/>
      <c r="S120" s="744">
        <v>1</v>
      </c>
      <c r="T120" s="744"/>
      <c r="U120" s="744"/>
      <c r="V120" s="744"/>
      <c r="W120" s="744"/>
      <c r="X120" s="744"/>
      <c r="Y120" s="744"/>
      <c r="Z120" s="744"/>
      <c r="AA120" s="744"/>
      <c r="AB120" s="744"/>
      <c r="AC120" s="744"/>
      <c r="AD120" s="744"/>
      <c r="AE120" s="744"/>
      <c r="AF120" s="744"/>
      <c r="AG120" s="744"/>
      <c r="AH120" s="744"/>
      <c r="AI120" s="744"/>
      <c r="AJ120" s="744"/>
      <c r="AK120" s="744"/>
      <c r="AL120" s="744"/>
      <c r="AM120" s="744"/>
      <c r="AN120" s="744"/>
      <c r="AO120" s="745"/>
      <c r="AP120" s="50"/>
      <c r="AQ120" s="743"/>
      <c r="AR120" s="744"/>
      <c r="AS120" s="744"/>
      <c r="AT120" s="744"/>
      <c r="AU120" s="744"/>
      <c r="AV120" s="744"/>
      <c r="AW120" s="744"/>
      <c r="AX120" s="744">
        <v>5209.5</v>
      </c>
      <c r="AY120" s="744"/>
      <c r="AZ120" s="744"/>
      <c r="BA120" s="744"/>
      <c r="BB120" s="744"/>
      <c r="BC120" s="744"/>
      <c r="BD120" s="744"/>
      <c r="BE120" s="744"/>
      <c r="BF120" s="744"/>
      <c r="BG120" s="744"/>
      <c r="BH120" s="744"/>
      <c r="BI120" s="744"/>
      <c r="BJ120" s="744"/>
      <c r="BK120" s="744"/>
      <c r="BL120" s="744"/>
      <c r="BM120" s="744"/>
      <c r="BN120" s="744"/>
      <c r="BO120" s="744"/>
      <c r="BP120" s="744"/>
      <c r="BQ120" s="744"/>
      <c r="BR120" s="744"/>
      <c r="BS120" s="744"/>
      <c r="BT120" s="745"/>
    </row>
    <row r="121" spans="1:72">
      <c r="A121" s="811"/>
      <c r="B121" s="742"/>
      <c r="C121" s="742">
        <v>500</v>
      </c>
      <c r="D121" s="742" t="s">
        <v>118</v>
      </c>
      <c r="E121" s="742" t="s">
        <v>717</v>
      </c>
      <c r="F121" s="742"/>
      <c r="G121" s="742"/>
      <c r="H121" s="742">
        <v>2018</v>
      </c>
      <c r="I121" s="639" t="s">
        <v>739</v>
      </c>
      <c r="J121" s="639" t="s">
        <v>586</v>
      </c>
      <c r="K121" s="50"/>
      <c r="L121" s="743"/>
      <c r="M121" s="744"/>
      <c r="N121" s="744"/>
      <c r="O121" s="744"/>
      <c r="P121" s="744"/>
      <c r="Q121" s="744"/>
      <c r="R121" s="744"/>
      <c r="S121" s="744">
        <f>'[4]2018 Net Verified KW'!$B$6</f>
        <v>320.87319825353939</v>
      </c>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5"/>
      <c r="AP121" s="50"/>
      <c r="AQ121" s="743"/>
      <c r="AR121" s="744"/>
      <c r="AS121" s="744"/>
      <c r="AT121" s="744"/>
      <c r="AU121" s="744"/>
      <c r="AV121" s="744"/>
      <c r="AW121" s="744"/>
      <c r="AX121" s="744">
        <v>1924314</v>
      </c>
      <c r="AY121" s="744"/>
      <c r="AZ121" s="744"/>
      <c r="BA121" s="744"/>
      <c r="BB121" s="744"/>
      <c r="BC121" s="744"/>
      <c r="BD121" s="744"/>
      <c r="BE121" s="744"/>
      <c r="BF121" s="744"/>
      <c r="BG121" s="744"/>
      <c r="BH121" s="744"/>
      <c r="BI121" s="744"/>
      <c r="BJ121" s="744"/>
      <c r="BK121" s="744"/>
      <c r="BL121" s="744"/>
      <c r="BM121" s="744"/>
      <c r="BN121" s="744"/>
      <c r="BO121" s="744"/>
      <c r="BP121" s="744"/>
      <c r="BQ121" s="744"/>
      <c r="BR121" s="744"/>
      <c r="BS121" s="744"/>
      <c r="BT121" s="745"/>
    </row>
    <row r="122" spans="1:72">
      <c r="A122" s="811"/>
      <c r="B122" s="742"/>
      <c r="C122" s="742">
        <v>493</v>
      </c>
      <c r="D122" s="742" t="s">
        <v>102</v>
      </c>
      <c r="E122" s="742" t="s">
        <v>717</v>
      </c>
      <c r="F122" s="742"/>
      <c r="G122" s="742"/>
      <c r="H122" s="742">
        <v>2018</v>
      </c>
      <c r="I122" s="639" t="s">
        <v>739</v>
      </c>
      <c r="J122" s="639" t="s">
        <v>586</v>
      </c>
      <c r="K122" s="50"/>
      <c r="L122" s="743"/>
      <c r="M122" s="744"/>
      <c r="N122" s="744"/>
      <c r="O122" s="744"/>
      <c r="P122" s="744"/>
      <c r="Q122" s="744"/>
      <c r="R122" s="744"/>
      <c r="S122" s="744">
        <v>0</v>
      </c>
      <c r="T122" s="744"/>
      <c r="U122" s="744"/>
      <c r="V122" s="744"/>
      <c r="W122" s="744"/>
      <c r="X122" s="744"/>
      <c r="Y122" s="744"/>
      <c r="Z122" s="744"/>
      <c r="AA122" s="744"/>
      <c r="AB122" s="744"/>
      <c r="AC122" s="744"/>
      <c r="AD122" s="744"/>
      <c r="AE122" s="744"/>
      <c r="AF122" s="744"/>
      <c r="AG122" s="744"/>
      <c r="AH122" s="744"/>
      <c r="AI122" s="744"/>
      <c r="AJ122" s="744"/>
      <c r="AK122" s="744"/>
      <c r="AL122" s="744"/>
      <c r="AM122" s="744"/>
      <c r="AN122" s="744"/>
      <c r="AO122" s="745"/>
      <c r="AP122" s="50"/>
      <c r="AQ122" s="743"/>
      <c r="AR122" s="744"/>
      <c r="AS122" s="744"/>
      <c r="AT122" s="744"/>
      <c r="AU122" s="744"/>
      <c r="AV122" s="744"/>
      <c r="AW122" s="744"/>
      <c r="AX122" s="744">
        <f>'[3]LDC Progress'!$BD$22</f>
        <v>23775.403395341327</v>
      </c>
      <c r="AY122" s="744"/>
      <c r="AZ122" s="744"/>
      <c r="BA122" s="744"/>
      <c r="BB122" s="744"/>
      <c r="BC122" s="744"/>
      <c r="BD122" s="744"/>
      <c r="BE122" s="744"/>
      <c r="BF122" s="744"/>
      <c r="BG122" s="744"/>
      <c r="BH122" s="744"/>
      <c r="BI122" s="744"/>
      <c r="BJ122" s="744"/>
      <c r="BK122" s="744"/>
      <c r="BL122" s="744"/>
      <c r="BM122" s="744"/>
      <c r="BN122" s="744"/>
      <c r="BO122" s="744"/>
      <c r="BP122" s="744"/>
      <c r="BQ122" s="744"/>
      <c r="BR122" s="744"/>
      <c r="BS122" s="744"/>
      <c r="BT122" s="745"/>
    </row>
    <row r="123" spans="1:72">
      <c r="A123" s="811"/>
      <c r="B123" s="742"/>
      <c r="C123" s="742">
        <v>494</v>
      </c>
      <c r="D123" s="742" t="s">
        <v>95</v>
      </c>
      <c r="E123" s="742" t="s">
        <v>717</v>
      </c>
      <c r="F123" s="742"/>
      <c r="G123" s="742"/>
      <c r="H123" s="742">
        <v>2018</v>
      </c>
      <c r="I123" s="639" t="s">
        <v>739</v>
      </c>
      <c r="J123" s="639" t="s">
        <v>586</v>
      </c>
      <c r="K123" s="50"/>
      <c r="L123" s="743"/>
      <c r="M123" s="744"/>
      <c r="N123" s="744"/>
      <c r="O123" s="744"/>
      <c r="P123" s="744"/>
      <c r="Q123" s="744"/>
      <c r="R123" s="744"/>
      <c r="S123" s="744">
        <v>0</v>
      </c>
      <c r="T123" s="744"/>
      <c r="U123" s="744"/>
      <c r="V123" s="744"/>
      <c r="W123" s="744"/>
      <c r="X123" s="744"/>
      <c r="Y123" s="744"/>
      <c r="Z123" s="744"/>
      <c r="AA123" s="744"/>
      <c r="AB123" s="744"/>
      <c r="AC123" s="744"/>
      <c r="AD123" s="744"/>
      <c r="AE123" s="744"/>
      <c r="AF123" s="744"/>
      <c r="AG123" s="744"/>
      <c r="AH123" s="744"/>
      <c r="AI123" s="744"/>
      <c r="AJ123" s="744"/>
      <c r="AK123" s="744"/>
      <c r="AL123" s="744"/>
      <c r="AM123" s="744"/>
      <c r="AN123" s="744"/>
      <c r="AO123" s="745"/>
      <c r="AP123" s="50"/>
      <c r="AQ123" s="743"/>
      <c r="AR123" s="744"/>
      <c r="AS123" s="744"/>
      <c r="AT123" s="744"/>
      <c r="AU123" s="744"/>
      <c r="AV123" s="744"/>
      <c r="AW123" s="744"/>
      <c r="AX123" s="744">
        <f>'[3]LDC Progress'!$BD$36+'[3]LDC Progress'!$BD$8</f>
        <v>1291420.3037682967</v>
      </c>
      <c r="AY123" s="744"/>
      <c r="AZ123" s="744"/>
      <c r="BA123" s="744"/>
      <c r="BB123" s="744"/>
      <c r="BC123" s="744"/>
      <c r="BD123" s="744"/>
      <c r="BE123" s="744"/>
      <c r="BF123" s="744"/>
      <c r="BG123" s="744"/>
      <c r="BH123" s="744"/>
      <c r="BI123" s="744"/>
      <c r="BJ123" s="744"/>
      <c r="BK123" s="744"/>
      <c r="BL123" s="744"/>
      <c r="BM123" s="744"/>
      <c r="BN123" s="744"/>
      <c r="BO123" s="744"/>
      <c r="BP123" s="744"/>
      <c r="BQ123" s="744"/>
      <c r="BR123" s="744"/>
      <c r="BS123" s="744"/>
      <c r="BT123" s="745"/>
    </row>
    <row r="124" spans="1:72">
      <c r="A124" s="811"/>
      <c r="B124" s="742"/>
      <c r="C124" s="742"/>
      <c r="D124" s="742"/>
      <c r="E124" s="742"/>
      <c r="F124" s="742"/>
      <c r="G124" s="742"/>
      <c r="H124" s="742"/>
      <c r="I124" s="639"/>
      <c r="J124" s="639"/>
      <c r="K124" s="50"/>
      <c r="L124" s="743"/>
      <c r="M124" s="744"/>
      <c r="N124" s="744"/>
      <c r="O124" s="744"/>
      <c r="P124" s="744"/>
      <c r="Q124" s="744"/>
      <c r="R124" s="744"/>
      <c r="S124" s="744"/>
      <c r="T124" s="744"/>
      <c r="U124" s="744"/>
      <c r="V124" s="744"/>
      <c r="W124" s="744"/>
      <c r="X124" s="744"/>
      <c r="Y124" s="744"/>
      <c r="Z124" s="744"/>
      <c r="AA124" s="744"/>
      <c r="AB124" s="744"/>
      <c r="AC124" s="744"/>
      <c r="AD124" s="744"/>
      <c r="AE124" s="744"/>
      <c r="AF124" s="744"/>
      <c r="AG124" s="744"/>
      <c r="AH124" s="744"/>
      <c r="AI124" s="744"/>
      <c r="AJ124" s="744"/>
      <c r="AK124" s="744"/>
      <c r="AL124" s="744"/>
      <c r="AM124" s="744"/>
      <c r="AN124" s="744"/>
      <c r="AO124" s="745"/>
      <c r="AP124" s="50"/>
      <c r="AQ124" s="743"/>
      <c r="AR124" s="744"/>
      <c r="AS124" s="744"/>
      <c r="AT124" s="744"/>
      <c r="AU124" s="744"/>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4"/>
      <c r="BQ124" s="744"/>
      <c r="BR124" s="744"/>
      <c r="BS124" s="744"/>
      <c r="BT124" s="745"/>
    </row>
    <row r="125" spans="1:72">
      <c r="A125" s="811"/>
      <c r="B125" s="742"/>
      <c r="C125" s="742"/>
      <c r="D125" s="742"/>
      <c r="E125" s="742"/>
      <c r="F125" s="742"/>
      <c r="G125" s="742"/>
      <c r="H125" s="742"/>
      <c r="I125" s="639"/>
      <c r="J125" s="639"/>
      <c r="K125" s="50"/>
      <c r="L125" s="743"/>
      <c r="M125" s="744"/>
      <c r="N125" s="744"/>
      <c r="O125" s="744"/>
      <c r="P125" s="744"/>
      <c r="Q125" s="744"/>
      <c r="R125" s="744"/>
      <c r="S125" s="744"/>
      <c r="T125" s="744"/>
      <c r="U125" s="744"/>
      <c r="V125" s="744"/>
      <c r="W125" s="744"/>
      <c r="X125" s="744"/>
      <c r="Y125" s="744"/>
      <c r="Z125" s="744"/>
      <c r="AA125" s="744"/>
      <c r="AB125" s="744"/>
      <c r="AC125" s="744"/>
      <c r="AD125" s="744"/>
      <c r="AE125" s="744"/>
      <c r="AF125" s="744"/>
      <c r="AG125" s="744"/>
      <c r="AH125" s="744"/>
      <c r="AI125" s="744"/>
      <c r="AJ125" s="744"/>
      <c r="AK125" s="744"/>
      <c r="AL125" s="744"/>
      <c r="AM125" s="744"/>
      <c r="AN125" s="744"/>
      <c r="AO125" s="745"/>
      <c r="AP125" s="50"/>
      <c r="AQ125" s="743"/>
      <c r="AR125" s="744"/>
      <c r="AS125" s="744"/>
      <c r="AT125" s="744"/>
      <c r="AU125" s="744"/>
      <c r="AV125" s="744"/>
      <c r="AW125" s="744"/>
      <c r="AX125" s="744"/>
      <c r="AY125" s="744"/>
      <c r="AZ125" s="744"/>
      <c r="BA125" s="744"/>
      <c r="BB125" s="744"/>
      <c r="BC125" s="744"/>
      <c r="BD125" s="744"/>
      <c r="BE125" s="744"/>
      <c r="BF125" s="744"/>
      <c r="BG125" s="744"/>
      <c r="BH125" s="744"/>
      <c r="BI125" s="744"/>
      <c r="BJ125" s="744"/>
      <c r="BK125" s="744"/>
      <c r="BL125" s="744"/>
      <c r="BM125" s="744"/>
      <c r="BN125" s="744"/>
      <c r="BO125" s="744"/>
      <c r="BP125" s="744"/>
      <c r="BQ125" s="744"/>
      <c r="BR125" s="744"/>
      <c r="BS125" s="744"/>
      <c r="BT125" s="745"/>
    </row>
    <row r="126" spans="1:72">
      <c r="A126" s="811"/>
      <c r="B126" s="742"/>
      <c r="C126" s="742"/>
      <c r="D126" s="742"/>
      <c r="E126" s="742"/>
      <c r="F126" s="742"/>
      <c r="G126" s="742"/>
      <c r="H126" s="742"/>
      <c r="I126" s="639"/>
      <c r="J126" s="639"/>
      <c r="K126" s="50"/>
      <c r="L126" s="743"/>
      <c r="M126" s="744"/>
      <c r="N126" s="744"/>
      <c r="O126" s="744"/>
      <c r="P126" s="744"/>
      <c r="Q126" s="744"/>
      <c r="R126" s="744"/>
      <c r="S126" s="744"/>
      <c r="T126" s="744"/>
      <c r="U126" s="744"/>
      <c r="V126" s="744"/>
      <c r="W126" s="744"/>
      <c r="X126" s="744"/>
      <c r="Y126" s="744"/>
      <c r="Z126" s="744"/>
      <c r="AA126" s="744"/>
      <c r="AB126" s="744"/>
      <c r="AC126" s="744"/>
      <c r="AD126" s="744"/>
      <c r="AE126" s="744"/>
      <c r="AF126" s="744"/>
      <c r="AG126" s="744"/>
      <c r="AH126" s="744"/>
      <c r="AI126" s="744"/>
      <c r="AJ126" s="744"/>
      <c r="AK126" s="744"/>
      <c r="AL126" s="744"/>
      <c r="AM126" s="744"/>
      <c r="AN126" s="744"/>
      <c r="AO126" s="745"/>
      <c r="AP126" s="50"/>
      <c r="AQ126" s="743"/>
      <c r="AR126" s="744"/>
      <c r="AS126" s="744"/>
      <c r="AT126" s="744"/>
      <c r="AU126" s="744"/>
      <c r="AV126" s="744"/>
      <c r="AW126" s="744"/>
      <c r="AX126" s="744"/>
      <c r="AY126" s="744"/>
      <c r="AZ126" s="744"/>
      <c r="BA126" s="744"/>
      <c r="BB126" s="744"/>
      <c r="BC126" s="744"/>
      <c r="BD126" s="744"/>
      <c r="BE126" s="744"/>
      <c r="BF126" s="744"/>
      <c r="BG126" s="744"/>
      <c r="BH126" s="744"/>
      <c r="BI126" s="744"/>
      <c r="BJ126" s="744"/>
      <c r="BK126" s="744"/>
      <c r="BL126" s="744"/>
      <c r="BM126" s="744"/>
      <c r="BN126" s="744"/>
      <c r="BO126" s="744"/>
      <c r="BP126" s="744"/>
      <c r="BQ126" s="744"/>
      <c r="BR126" s="744"/>
      <c r="BS126" s="744"/>
      <c r="BT126" s="745"/>
    </row>
  </sheetData>
  <mergeCells count="1">
    <mergeCell ref="C24:G24"/>
  </mergeCells>
  <conditionalFormatting sqref="L95:AO124 AQ29:BT124 L27:AO90 AQ27:BT27">
    <cfRule type="cellIs" dxfId="4" priority="12" operator="equal">
      <formula>0</formula>
    </cfRule>
  </conditionalFormatting>
  <conditionalFormatting sqref="AQ125:BT126">
    <cfRule type="cellIs" dxfId="3" priority="73" operator="equal">
      <formula>0</formula>
    </cfRule>
  </conditionalFormatting>
  <conditionalFormatting sqref="AQ28:BT28">
    <cfRule type="cellIs" dxfId="2" priority="63" operator="equal">
      <formula>0</formula>
    </cfRule>
  </conditionalFormatting>
  <conditionalFormatting sqref="L125:AO126">
    <cfRule type="cellIs" dxfId="1" priority="61" operator="equal">
      <formula>0</formula>
    </cfRule>
  </conditionalFormatting>
  <conditionalFormatting sqref="L91:AO94">
    <cfRule type="cellIs" dxfId="0" priority="45" operator="equal">
      <formula>0</formula>
    </cfRule>
  </conditionalFormatting>
  <pageMargins left="0.7" right="0.7" top="0.75" bottom="0.75" header="0.3" footer="0.3"/>
  <pageSetup scale="3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0F2AE61-42A3-4907-9B2A-315126894090}">
          <x14:formula1>
            <xm:f>'N:\Regulatory\OEB\IRM\2020 IRM\5- Model LRAMVA 2018\NTRZ\LRAMVA Model\[2020_LRAMVA_NTRZv9.xlsx]DropDownList'!#REF!</xm:f>
          </x14:formula1>
          <xm:sqref>J27:J126</xm:sqref>
        </x14:dataValidation>
        <x14:dataValidation type="list" allowBlank="1" showInputMessage="1" showErrorMessage="1" xr:uid="{481DC33A-4459-4834-8384-6473F02B6FC7}">
          <x14:formula1>
            <xm:f>'N:\Regulatory\OEB\IRM\2020 IRM\5- Model LRAMVA 2018\NTRZ\LRAMVA Model\[2020_LRAMVA_NTRZv9.xlsx]DropDownList'!#REF!</xm:f>
          </x14:formula1>
          <xm:sqref>I27:I126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2:U49"/>
  <sheetViews>
    <sheetView zoomScale="90" zoomScaleNormal="90" workbookViewId="0">
      <selection activeCell="Q25" sqref="Q25"/>
    </sheetView>
  </sheetViews>
  <sheetFormatPr defaultColWidth="9.08984375" defaultRowHeight="14.5"/>
  <cols>
    <col min="1" max="1" width="9.08984375" style="12"/>
    <col min="2" max="2" width="10.08984375" style="12" customWidth="1"/>
    <col min="3" max="3" width="11.36328125" style="12" customWidth="1"/>
    <col min="4" max="4" width="13.36328125" style="12" customWidth="1"/>
    <col min="5" max="5" width="12.81640625" style="12" customWidth="1"/>
    <col min="6" max="6" width="12" style="12" customWidth="1"/>
    <col min="7" max="7" width="9.08984375" style="12"/>
    <col min="8" max="8" width="24.54296875" style="12" customWidth="1"/>
    <col min="9" max="9" width="11.08984375" style="12" customWidth="1"/>
    <col min="10" max="10" width="9.08984375" style="12"/>
    <col min="11" max="11" width="11.54296875" style="12" customWidth="1"/>
    <col min="12" max="12" width="9.08984375" style="12"/>
    <col min="13" max="13" width="26" style="12" customWidth="1"/>
    <col min="14" max="14" width="9.90625" style="12" customWidth="1"/>
    <col min="15" max="15" width="9.08984375" style="12"/>
    <col min="16" max="16" width="9.81640625" style="12" customWidth="1"/>
    <col min="17" max="29" width="9.08984375" style="12"/>
    <col min="30" max="38" width="0" style="12" hidden="1" customWidth="1"/>
    <col min="39" max="16384" width="9.08984375" style="12"/>
  </cols>
  <sheetData>
    <row r="12" spans="1:17" ht="24" customHeight="1" thickBot="1"/>
    <row r="13" spans="1:17" s="9" customFormat="1" ht="23.4" customHeight="1" thickBot="1">
      <c r="A13" s="584"/>
      <c r="B13" s="584" t="s">
        <v>171</v>
      </c>
      <c r="D13" s="126" t="s">
        <v>175</v>
      </c>
      <c r="E13" s="731"/>
      <c r="F13" s="177"/>
      <c r="G13" s="178"/>
      <c r="H13" s="179"/>
      <c r="K13" s="179"/>
      <c r="L13" s="177"/>
      <c r="M13" s="177"/>
      <c r="N13" s="177"/>
      <c r="O13" s="177"/>
      <c r="P13" s="177"/>
      <c r="Q13" s="180"/>
    </row>
    <row r="14" spans="1:17" s="9" customFormat="1" ht="15.65" customHeight="1">
      <c r="B14" s="547"/>
      <c r="D14" s="17"/>
      <c r="E14" s="17"/>
      <c r="F14" s="177"/>
      <c r="G14" s="178"/>
      <c r="H14" s="179"/>
      <c r="K14" s="179"/>
      <c r="L14" s="177"/>
      <c r="M14" s="177"/>
      <c r="N14" s="177"/>
      <c r="O14" s="177"/>
      <c r="P14" s="177"/>
      <c r="Q14" s="180"/>
    </row>
    <row r="15" spans="1:17" ht="15.5">
      <c r="B15" s="584" t="s">
        <v>504</v>
      </c>
    </row>
    <row r="16" spans="1:17" ht="15.5">
      <c r="B16" s="584"/>
    </row>
    <row r="17" spans="2:21" s="663" customFormat="1" ht="20.399999999999999" customHeight="1">
      <c r="B17" s="661" t="s">
        <v>661</v>
      </c>
      <c r="C17" s="662"/>
      <c r="D17" s="662"/>
      <c r="E17" s="662"/>
      <c r="F17" s="662"/>
      <c r="G17" s="662"/>
      <c r="H17" s="662"/>
      <c r="I17" s="662"/>
      <c r="J17" s="662"/>
      <c r="K17" s="662"/>
      <c r="L17" s="662"/>
      <c r="M17" s="662"/>
      <c r="N17" s="662"/>
      <c r="O17" s="662"/>
      <c r="P17" s="662"/>
      <c r="Q17" s="662"/>
      <c r="R17" s="662"/>
      <c r="S17" s="662"/>
      <c r="T17" s="662"/>
      <c r="U17" s="662"/>
    </row>
    <row r="18" spans="2:21" ht="60" customHeight="1">
      <c r="B18" s="887" t="s">
        <v>715</v>
      </c>
      <c r="C18" s="887"/>
      <c r="D18" s="887"/>
      <c r="E18" s="887"/>
      <c r="F18" s="887"/>
      <c r="G18" s="887"/>
      <c r="H18" s="887"/>
      <c r="I18" s="887"/>
      <c r="J18" s="887"/>
      <c r="K18" s="887"/>
      <c r="L18" s="887"/>
      <c r="M18" s="887"/>
      <c r="N18" s="887"/>
      <c r="O18" s="887"/>
      <c r="P18" s="887"/>
      <c r="Q18" s="887"/>
      <c r="R18" s="887"/>
      <c r="S18" s="887"/>
      <c r="T18" s="887"/>
      <c r="U18" s="887"/>
    </row>
    <row r="21" spans="2:21" ht="21">
      <c r="B21" s="729" t="s">
        <v>699</v>
      </c>
    </row>
    <row r="23" spans="2:21" ht="21">
      <c r="B23" s="729" t="s">
        <v>700</v>
      </c>
      <c r="C23" s="730"/>
      <c r="E23" s="730"/>
      <c r="F23" s="730"/>
      <c r="H23" s="729" t="s">
        <v>701</v>
      </c>
    </row>
    <row r="24" spans="2:21" ht="18.649999999999999" customHeight="1">
      <c r="B24" s="886" t="s">
        <v>677</v>
      </c>
      <c r="C24" s="886"/>
      <c r="D24" s="886"/>
      <c r="E24" s="886"/>
      <c r="F24" s="886"/>
      <c r="H24" s="12" t="s">
        <v>685</v>
      </c>
      <c r="M24" s="12" t="s">
        <v>686</v>
      </c>
    </row>
    <row r="25" spans="2:21" ht="43.5">
      <c r="B25" s="726" t="s">
        <v>62</v>
      </c>
      <c r="C25" s="726" t="s">
        <v>678</v>
      </c>
      <c r="D25" s="726" t="s">
        <v>679</v>
      </c>
      <c r="E25" s="726" t="s">
        <v>681</v>
      </c>
      <c r="F25" s="726" t="s">
        <v>680</v>
      </c>
      <c r="H25" s="726" t="s">
        <v>682</v>
      </c>
      <c r="I25" s="726" t="s">
        <v>683</v>
      </c>
      <c r="J25" s="726" t="s">
        <v>684</v>
      </c>
      <c r="K25" s="726" t="s">
        <v>678</v>
      </c>
      <c r="M25" s="726" t="s">
        <v>682</v>
      </c>
      <c r="N25" s="726" t="s">
        <v>683</v>
      </c>
      <c r="O25" s="726" t="s">
        <v>684</v>
      </c>
      <c r="P25" s="726" t="s">
        <v>678</v>
      </c>
    </row>
    <row r="26" spans="2:21" ht="16.5">
      <c r="B26" s="733"/>
      <c r="C26" s="733" t="s">
        <v>689</v>
      </c>
      <c r="D26" s="733" t="s">
        <v>690</v>
      </c>
      <c r="E26" s="733" t="s">
        <v>691</v>
      </c>
      <c r="F26" s="733" t="s">
        <v>692</v>
      </c>
      <c r="H26" s="733"/>
      <c r="I26" s="733" t="s">
        <v>693</v>
      </c>
      <c r="J26" s="733" t="s">
        <v>694</v>
      </c>
      <c r="K26" s="733" t="s">
        <v>695</v>
      </c>
      <c r="M26" s="733"/>
      <c r="N26" s="733" t="s">
        <v>696</v>
      </c>
      <c r="O26" s="733" t="s">
        <v>697</v>
      </c>
      <c r="P26" s="733" t="s">
        <v>698</v>
      </c>
    </row>
    <row r="27" spans="2:21" ht="15.65" customHeight="1">
      <c r="B27" s="728" t="s">
        <v>703</v>
      </c>
      <c r="C27" s="736">
        <f>K49</f>
        <v>0</v>
      </c>
      <c r="D27" s="734"/>
      <c r="E27" s="727"/>
      <c r="F27" s="727"/>
      <c r="H27" s="727"/>
      <c r="I27" s="727"/>
      <c r="J27" s="727"/>
      <c r="K27" s="727">
        <f>I27*J27</f>
        <v>0</v>
      </c>
      <c r="M27" s="727"/>
      <c r="N27" s="727"/>
      <c r="O27" s="727"/>
      <c r="P27" s="727">
        <f>N27*O27</f>
        <v>0</v>
      </c>
    </row>
    <row r="28" spans="2:21" ht="15.65" customHeight="1">
      <c r="B28" s="728" t="s">
        <v>704</v>
      </c>
      <c r="C28" s="737">
        <f>P49</f>
        <v>0</v>
      </c>
      <c r="D28" s="738">
        <f>C28-C27</f>
        <v>0</v>
      </c>
      <c r="E28" s="727"/>
      <c r="F28" s="735">
        <f>D28*E28</f>
        <v>0</v>
      </c>
      <c r="H28" s="727"/>
      <c r="I28" s="727"/>
      <c r="J28" s="727"/>
      <c r="K28" s="727"/>
      <c r="M28" s="727"/>
      <c r="N28" s="727"/>
      <c r="O28" s="727"/>
      <c r="P28" s="727"/>
    </row>
    <row r="29" spans="2:21" ht="15.65" customHeight="1">
      <c r="B29" s="728" t="s">
        <v>705</v>
      </c>
      <c r="C29" s="727"/>
      <c r="D29" s="727"/>
      <c r="E29" s="727"/>
      <c r="F29" s="727"/>
      <c r="H29" s="727"/>
      <c r="I29" s="727"/>
      <c r="J29" s="727"/>
      <c r="K29" s="727"/>
      <c r="M29" s="727"/>
      <c r="N29" s="727"/>
      <c r="O29" s="727"/>
      <c r="P29" s="727"/>
    </row>
    <row r="30" spans="2:21" ht="15.65" customHeight="1">
      <c r="B30" s="728" t="s">
        <v>706</v>
      </c>
      <c r="C30" s="727"/>
      <c r="D30" s="727"/>
      <c r="E30" s="727"/>
      <c r="F30" s="727"/>
      <c r="H30" s="727"/>
      <c r="I30" s="727"/>
      <c r="J30" s="727"/>
      <c r="K30" s="727"/>
      <c r="M30" s="727"/>
      <c r="N30" s="727"/>
      <c r="O30" s="727"/>
      <c r="P30" s="727"/>
    </row>
    <row r="31" spans="2:21" ht="15.65" customHeight="1">
      <c r="B31" s="728" t="s">
        <v>707</v>
      </c>
      <c r="C31" s="727"/>
      <c r="D31" s="727"/>
      <c r="E31" s="727"/>
      <c r="F31" s="727"/>
      <c r="H31" s="727"/>
      <c r="I31" s="727"/>
      <c r="J31" s="727"/>
      <c r="K31" s="727"/>
      <c r="M31" s="727"/>
      <c r="N31" s="727"/>
      <c r="O31" s="727"/>
      <c r="P31" s="727"/>
    </row>
    <row r="32" spans="2:21" ht="15.65" customHeight="1">
      <c r="B32" s="728" t="s">
        <v>708</v>
      </c>
      <c r="C32" s="727"/>
      <c r="D32" s="727"/>
      <c r="E32" s="727"/>
      <c r="F32" s="727"/>
      <c r="H32" s="727"/>
      <c r="I32" s="727"/>
      <c r="J32" s="727"/>
      <c r="K32" s="727"/>
      <c r="M32" s="727"/>
      <c r="N32" s="727"/>
      <c r="O32" s="727"/>
      <c r="P32" s="727"/>
    </row>
    <row r="33" spans="2:16" ht="15.65" customHeight="1">
      <c r="B33" s="728" t="s">
        <v>709</v>
      </c>
      <c r="C33" s="727"/>
      <c r="D33" s="727"/>
      <c r="E33" s="727"/>
      <c r="F33" s="727"/>
      <c r="H33" s="727"/>
      <c r="I33" s="727"/>
      <c r="J33" s="727"/>
      <c r="K33" s="727"/>
      <c r="M33" s="727"/>
      <c r="N33" s="727"/>
      <c r="O33" s="727"/>
      <c r="P33" s="727"/>
    </row>
    <row r="34" spans="2:16" ht="15.65" customHeight="1">
      <c r="B34" s="728" t="s">
        <v>710</v>
      </c>
      <c r="C34" s="727"/>
      <c r="D34" s="727"/>
      <c r="E34" s="727"/>
      <c r="F34" s="727"/>
      <c r="H34" s="727"/>
      <c r="I34" s="727"/>
      <c r="J34" s="727"/>
      <c r="K34" s="727"/>
      <c r="M34" s="727"/>
      <c r="N34" s="727"/>
      <c r="O34" s="727"/>
      <c r="P34" s="727"/>
    </row>
    <row r="35" spans="2:16" ht="15.65" customHeight="1">
      <c r="B35" s="728" t="s">
        <v>711</v>
      </c>
      <c r="C35" s="727"/>
      <c r="D35" s="727"/>
      <c r="E35" s="727"/>
      <c r="F35" s="727"/>
      <c r="H35" s="727"/>
      <c r="I35" s="727"/>
      <c r="J35" s="727"/>
      <c r="K35" s="727"/>
      <c r="M35" s="727"/>
      <c r="N35" s="727"/>
      <c r="O35" s="727"/>
      <c r="P35" s="727"/>
    </row>
    <row r="36" spans="2:16" ht="15.65" customHeight="1">
      <c r="B36" s="728" t="s">
        <v>712</v>
      </c>
      <c r="C36" s="727"/>
      <c r="D36" s="727"/>
      <c r="E36" s="727"/>
      <c r="F36" s="727"/>
      <c r="H36" s="727"/>
      <c r="I36" s="727"/>
      <c r="J36" s="727"/>
      <c r="K36" s="727"/>
      <c r="M36" s="727"/>
      <c r="N36" s="727"/>
      <c r="O36" s="727"/>
      <c r="P36" s="727"/>
    </row>
    <row r="37" spans="2:16" ht="15.65" customHeight="1">
      <c r="B37" s="728" t="s">
        <v>713</v>
      </c>
      <c r="C37" s="727"/>
      <c r="D37" s="727"/>
      <c r="E37" s="727"/>
      <c r="F37" s="727"/>
      <c r="H37" s="727"/>
      <c r="I37" s="727"/>
      <c r="J37" s="727"/>
      <c r="K37" s="727"/>
      <c r="M37" s="727"/>
      <c r="N37" s="727"/>
      <c r="O37" s="727"/>
      <c r="P37" s="727"/>
    </row>
    <row r="38" spans="2:16" ht="15.65" customHeight="1">
      <c r="B38" s="728" t="s">
        <v>714</v>
      </c>
      <c r="C38" s="727"/>
      <c r="D38" s="727"/>
      <c r="E38" s="727"/>
      <c r="F38" s="727"/>
      <c r="H38" s="727"/>
      <c r="I38" s="727"/>
      <c r="J38" s="727"/>
      <c r="K38" s="727"/>
      <c r="M38" s="727"/>
      <c r="N38" s="727"/>
      <c r="O38" s="727"/>
      <c r="P38" s="727"/>
    </row>
    <row r="39" spans="2:16" ht="16.25" customHeight="1">
      <c r="B39" s="739" t="s">
        <v>26</v>
      </c>
      <c r="C39" s="740"/>
      <c r="D39" s="740"/>
      <c r="E39" s="740"/>
      <c r="F39" s="741">
        <f>SUM(F28:F38)</f>
        <v>0</v>
      </c>
      <c r="H39" s="727"/>
      <c r="I39" s="727"/>
      <c r="J39" s="727"/>
      <c r="K39" s="727"/>
      <c r="M39" s="727"/>
      <c r="N39" s="727"/>
      <c r="O39" s="727"/>
      <c r="P39" s="727"/>
    </row>
    <row r="40" spans="2:16">
      <c r="B40" s="728" t="s">
        <v>702</v>
      </c>
      <c r="C40" s="727"/>
      <c r="D40" s="727"/>
      <c r="E40" s="727"/>
      <c r="F40" s="727"/>
      <c r="H40" s="727"/>
      <c r="I40" s="727"/>
      <c r="J40" s="727"/>
      <c r="K40" s="727"/>
      <c r="M40" s="727"/>
      <c r="N40" s="727"/>
      <c r="O40" s="727"/>
      <c r="P40" s="727"/>
    </row>
    <row r="41" spans="2:16">
      <c r="B41" s="728" t="s">
        <v>702</v>
      </c>
      <c r="C41" s="727"/>
      <c r="D41" s="727"/>
      <c r="E41" s="727"/>
      <c r="F41" s="727"/>
      <c r="H41" s="727"/>
      <c r="I41" s="727"/>
      <c r="J41" s="727"/>
      <c r="K41" s="727"/>
      <c r="M41" s="727"/>
      <c r="N41" s="727"/>
      <c r="O41" s="727"/>
      <c r="P41" s="727"/>
    </row>
    <row r="42" spans="2:16">
      <c r="B42" s="728" t="s">
        <v>702</v>
      </c>
      <c r="C42" s="727"/>
      <c r="D42" s="727"/>
      <c r="E42" s="727"/>
      <c r="F42" s="727"/>
      <c r="H42" s="727"/>
      <c r="I42" s="727"/>
      <c r="J42" s="727"/>
      <c r="K42" s="727"/>
      <c r="M42" s="727"/>
      <c r="N42" s="727"/>
      <c r="O42" s="727"/>
      <c r="P42" s="727"/>
    </row>
    <row r="43" spans="2:16">
      <c r="B43" s="728" t="s">
        <v>702</v>
      </c>
      <c r="C43" s="727"/>
      <c r="D43" s="727"/>
      <c r="E43" s="727"/>
      <c r="F43" s="727"/>
      <c r="H43" s="727"/>
      <c r="I43" s="727"/>
      <c r="J43" s="727"/>
      <c r="K43" s="727"/>
      <c r="M43" s="727"/>
      <c r="N43" s="727"/>
      <c r="O43" s="727"/>
      <c r="P43" s="727"/>
    </row>
    <row r="44" spans="2:16">
      <c r="H44" s="727"/>
      <c r="I44" s="727"/>
      <c r="J44" s="727"/>
      <c r="K44" s="727"/>
      <c r="M44" s="727"/>
      <c r="N44" s="727"/>
      <c r="O44" s="727"/>
      <c r="P44" s="727"/>
    </row>
    <row r="45" spans="2:16">
      <c r="H45" s="727"/>
      <c r="I45" s="727"/>
      <c r="J45" s="727"/>
      <c r="K45" s="727"/>
      <c r="M45" s="727"/>
      <c r="N45" s="727"/>
      <c r="O45" s="727"/>
      <c r="P45" s="727"/>
    </row>
    <row r="46" spans="2:16">
      <c r="H46" s="727"/>
      <c r="I46" s="727"/>
      <c r="J46" s="727"/>
      <c r="K46" s="727"/>
      <c r="M46" s="727"/>
      <c r="N46" s="727"/>
      <c r="O46" s="727"/>
      <c r="P46" s="727"/>
    </row>
    <row r="47" spans="2:16">
      <c r="H47" s="727"/>
      <c r="I47" s="727"/>
      <c r="J47" s="727"/>
      <c r="K47" s="727"/>
      <c r="M47" s="727"/>
      <c r="N47" s="727"/>
      <c r="O47" s="727"/>
      <c r="P47" s="727"/>
    </row>
    <row r="48" spans="2:16">
      <c r="H48" s="727"/>
      <c r="I48" s="727"/>
      <c r="J48" s="727"/>
      <c r="K48" s="727"/>
      <c r="M48" s="727"/>
      <c r="N48" s="727"/>
      <c r="O48" s="727"/>
      <c r="P48" s="727"/>
    </row>
    <row r="49" spans="8:16">
      <c r="H49" s="739" t="s">
        <v>26</v>
      </c>
      <c r="I49" s="740"/>
      <c r="J49" s="740"/>
      <c r="K49" s="736">
        <f>SUM(K27:K48)</f>
        <v>0</v>
      </c>
      <c r="M49" s="739" t="s">
        <v>26</v>
      </c>
      <c r="N49" s="740"/>
      <c r="O49" s="740"/>
      <c r="P49" s="737">
        <f>SUM(P27:P48)</f>
        <v>0</v>
      </c>
    </row>
  </sheetData>
  <mergeCells count="2">
    <mergeCell ref="B24:F24"/>
    <mergeCell ref="B18:U18"/>
  </mergeCells>
  <pageMargins left="0.7" right="0.7" top="0.75" bottom="0.75" header="0.3" footer="0.3"/>
  <pageSetup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17" activePane="bottomLeft" state="frozen"/>
      <selection activeCell="P51" sqref="A1:P51"/>
      <selection pane="bottomLeft" activeCell="C51" sqref="A1:U51"/>
    </sheetView>
  </sheetViews>
  <sheetFormatPr defaultColWidth="9.08984375" defaultRowHeight="14.5"/>
  <cols>
    <col min="1" max="1" width="9.08984375" style="12"/>
    <col min="2" max="2" width="36.90625" style="689" customWidth="1"/>
    <col min="3" max="3" width="9.08984375" style="10"/>
    <col min="4" max="16384" width="9.08984375" style="12"/>
  </cols>
  <sheetData>
    <row r="16" spans="2:21" ht="26.25" customHeight="1">
      <c r="B16" s="690" t="s">
        <v>560</v>
      </c>
      <c r="C16" s="821" t="s">
        <v>504</v>
      </c>
      <c r="D16" s="822"/>
      <c r="E16" s="822"/>
      <c r="F16" s="822"/>
      <c r="G16" s="822"/>
      <c r="H16" s="822"/>
      <c r="I16" s="822"/>
      <c r="J16" s="822"/>
      <c r="K16" s="822"/>
      <c r="L16" s="822"/>
      <c r="M16" s="822"/>
      <c r="N16" s="822"/>
      <c r="O16" s="822"/>
      <c r="P16" s="822"/>
      <c r="Q16" s="822"/>
      <c r="R16" s="822"/>
      <c r="S16" s="822"/>
      <c r="T16" s="822"/>
      <c r="U16" s="822"/>
    </row>
    <row r="17" spans="2:21" ht="55.5" customHeight="1">
      <c r="B17" s="691" t="s">
        <v>631</v>
      </c>
      <c r="C17" s="823" t="s">
        <v>716</v>
      </c>
      <c r="D17" s="823"/>
      <c r="E17" s="823"/>
      <c r="F17" s="823"/>
      <c r="G17" s="823"/>
      <c r="H17" s="823"/>
      <c r="I17" s="823"/>
      <c r="J17" s="823"/>
      <c r="K17" s="823"/>
      <c r="L17" s="823"/>
      <c r="M17" s="823"/>
      <c r="N17" s="823"/>
      <c r="O17" s="823"/>
      <c r="P17" s="823"/>
      <c r="Q17" s="823"/>
      <c r="R17" s="823"/>
      <c r="S17" s="823"/>
      <c r="T17" s="823"/>
      <c r="U17" s="824"/>
    </row>
    <row r="18" spans="2:21" ht="15.5">
      <c r="B18" s="692"/>
      <c r="C18" s="693"/>
      <c r="D18" s="694"/>
      <c r="E18" s="694"/>
      <c r="F18" s="694"/>
      <c r="G18" s="694"/>
      <c r="H18" s="694"/>
      <c r="I18" s="694"/>
      <c r="J18" s="694"/>
      <c r="K18" s="694"/>
      <c r="L18" s="694"/>
      <c r="M18" s="694"/>
      <c r="N18" s="694"/>
      <c r="O18" s="694"/>
      <c r="P18" s="694"/>
      <c r="Q18" s="694"/>
      <c r="R18" s="694"/>
      <c r="S18" s="694"/>
      <c r="T18" s="694"/>
      <c r="U18" s="695"/>
    </row>
    <row r="19" spans="2:21" ht="15.5">
      <c r="B19" s="692"/>
      <c r="C19" s="693" t="s">
        <v>635</v>
      </c>
      <c r="D19" s="694"/>
      <c r="E19" s="694"/>
      <c r="F19" s="694"/>
      <c r="G19" s="694"/>
      <c r="H19" s="694"/>
      <c r="I19" s="694"/>
      <c r="J19" s="694"/>
      <c r="K19" s="694"/>
      <c r="L19" s="694"/>
      <c r="M19" s="694"/>
      <c r="N19" s="694"/>
      <c r="O19" s="694"/>
      <c r="P19" s="694"/>
      <c r="Q19" s="694"/>
      <c r="R19" s="694"/>
      <c r="S19" s="694"/>
      <c r="T19" s="694"/>
      <c r="U19" s="695"/>
    </row>
    <row r="20" spans="2:21" ht="15.5">
      <c r="B20" s="692"/>
      <c r="C20" s="693"/>
      <c r="D20" s="694"/>
      <c r="E20" s="694"/>
      <c r="F20" s="694"/>
      <c r="G20" s="694"/>
      <c r="H20" s="694"/>
      <c r="I20" s="694"/>
      <c r="J20" s="694"/>
      <c r="K20" s="694"/>
      <c r="L20" s="694"/>
      <c r="M20" s="694"/>
      <c r="N20" s="694"/>
      <c r="O20" s="694"/>
      <c r="P20" s="694"/>
      <c r="Q20" s="694"/>
      <c r="R20" s="694"/>
      <c r="S20" s="694"/>
      <c r="T20" s="694"/>
      <c r="U20" s="695"/>
    </row>
    <row r="21" spans="2:21" ht="15.5">
      <c r="B21" s="692"/>
      <c r="C21" s="693" t="s">
        <v>632</v>
      </c>
      <c r="D21" s="694"/>
      <c r="E21" s="694"/>
      <c r="F21" s="694"/>
      <c r="G21" s="694"/>
      <c r="H21" s="694"/>
      <c r="I21" s="694"/>
      <c r="J21" s="694"/>
      <c r="K21" s="694"/>
      <c r="L21" s="694"/>
      <c r="M21" s="694"/>
      <c r="N21" s="694"/>
      <c r="O21" s="694"/>
      <c r="P21" s="694"/>
      <c r="Q21" s="694"/>
      <c r="R21" s="694"/>
      <c r="S21" s="694"/>
      <c r="T21" s="694"/>
      <c r="U21" s="695"/>
    </row>
    <row r="22" spans="2:21" ht="15.5">
      <c r="B22" s="692"/>
      <c r="C22" s="693"/>
      <c r="D22" s="694"/>
      <c r="E22" s="694"/>
      <c r="F22" s="694"/>
      <c r="G22" s="694"/>
      <c r="H22" s="694"/>
      <c r="I22" s="694"/>
      <c r="J22" s="694"/>
      <c r="K22" s="694"/>
      <c r="L22" s="694"/>
      <c r="M22" s="694"/>
      <c r="N22" s="694"/>
      <c r="O22" s="694"/>
      <c r="P22" s="694"/>
      <c r="Q22" s="694"/>
      <c r="R22" s="694"/>
      <c r="S22" s="694"/>
      <c r="T22" s="694"/>
      <c r="U22" s="695"/>
    </row>
    <row r="23" spans="2:21" ht="30" customHeight="1">
      <c r="B23" s="692"/>
      <c r="C23" s="817" t="s">
        <v>633</v>
      </c>
      <c r="D23" s="817"/>
      <c r="E23" s="817"/>
      <c r="F23" s="817"/>
      <c r="G23" s="817"/>
      <c r="H23" s="817"/>
      <c r="I23" s="817"/>
      <c r="J23" s="817"/>
      <c r="K23" s="817"/>
      <c r="L23" s="817"/>
      <c r="M23" s="817"/>
      <c r="N23" s="817"/>
      <c r="O23" s="817"/>
      <c r="P23" s="817"/>
      <c r="Q23" s="817"/>
      <c r="R23" s="817"/>
      <c r="S23" s="817"/>
      <c r="T23" s="694"/>
      <c r="U23" s="695"/>
    </row>
    <row r="24" spans="2:21" ht="15.5">
      <c r="B24" s="692"/>
      <c r="C24" s="693"/>
      <c r="D24" s="694"/>
      <c r="E24" s="694"/>
      <c r="F24" s="694"/>
      <c r="G24" s="694"/>
      <c r="H24" s="694"/>
      <c r="I24" s="694"/>
      <c r="J24" s="694"/>
      <c r="K24" s="694"/>
      <c r="L24" s="694"/>
      <c r="M24" s="694"/>
      <c r="N24" s="694"/>
      <c r="O24" s="694"/>
      <c r="P24" s="694"/>
      <c r="Q24" s="694"/>
      <c r="R24" s="694"/>
      <c r="S24" s="694"/>
      <c r="T24" s="694"/>
      <c r="U24" s="695"/>
    </row>
    <row r="25" spans="2:21" ht="15.5">
      <c r="B25" s="692"/>
      <c r="C25" s="693" t="s">
        <v>636</v>
      </c>
      <c r="D25" s="694"/>
      <c r="E25" s="694"/>
      <c r="F25" s="694"/>
      <c r="G25" s="694"/>
      <c r="H25" s="694"/>
      <c r="I25" s="694"/>
      <c r="J25" s="694"/>
      <c r="K25" s="694"/>
      <c r="L25" s="694"/>
      <c r="M25" s="694"/>
      <c r="N25" s="694"/>
      <c r="O25" s="694"/>
      <c r="P25" s="694"/>
      <c r="Q25" s="694"/>
      <c r="R25" s="694"/>
      <c r="S25" s="694"/>
      <c r="T25" s="694"/>
      <c r="U25" s="695"/>
    </row>
    <row r="26" spans="2:21" ht="15.5">
      <c r="B26" s="692"/>
      <c r="C26" s="693"/>
      <c r="D26" s="694"/>
      <c r="E26" s="694"/>
      <c r="F26" s="694"/>
      <c r="G26" s="694"/>
      <c r="H26" s="694"/>
      <c r="I26" s="694"/>
      <c r="J26" s="694"/>
      <c r="K26" s="694"/>
      <c r="L26" s="694"/>
      <c r="M26" s="694"/>
      <c r="N26" s="694"/>
      <c r="O26" s="694"/>
      <c r="P26" s="694"/>
      <c r="Q26" s="694"/>
      <c r="R26" s="694"/>
      <c r="S26" s="694"/>
      <c r="T26" s="694"/>
      <c r="U26" s="695"/>
    </row>
    <row r="27" spans="2:21" ht="31.5" customHeight="1">
      <c r="B27" s="692"/>
      <c r="C27" s="817" t="s">
        <v>634</v>
      </c>
      <c r="D27" s="817"/>
      <c r="E27" s="817"/>
      <c r="F27" s="817"/>
      <c r="G27" s="817"/>
      <c r="H27" s="817"/>
      <c r="I27" s="817"/>
      <c r="J27" s="817"/>
      <c r="K27" s="817"/>
      <c r="L27" s="817"/>
      <c r="M27" s="817"/>
      <c r="N27" s="817"/>
      <c r="O27" s="817"/>
      <c r="P27" s="817"/>
      <c r="Q27" s="817"/>
      <c r="R27" s="817"/>
      <c r="S27" s="817"/>
      <c r="T27" s="817"/>
      <c r="U27" s="818"/>
    </row>
    <row r="28" spans="2:21" ht="15.5">
      <c r="B28" s="692"/>
      <c r="C28" s="693"/>
      <c r="D28" s="694"/>
      <c r="E28" s="694"/>
      <c r="F28" s="694"/>
      <c r="G28" s="694"/>
      <c r="H28" s="694"/>
      <c r="I28" s="694"/>
      <c r="J28" s="694"/>
      <c r="K28" s="694"/>
      <c r="L28" s="694"/>
      <c r="M28" s="694"/>
      <c r="N28" s="694"/>
      <c r="O28" s="694"/>
      <c r="P28" s="694"/>
      <c r="Q28" s="694"/>
      <c r="R28" s="694"/>
      <c r="S28" s="694"/>
      <c r="T28" s="694"/>
      <c r="U28" s="695"/>
    </row>
    <row r="29" spans="2:21" ht="31.5" customHeight="1">
      <c r="B29" s="692"/>
      <c r="C29" s="817" t="s">
        <v>637</v>
      </c>
      <c r="D29" s="817"/>
      <c r="E29" s="817"/>
      <c r="F29" s="817"/>
      <c r="G29" s="817"/>
      <c r="H29" s="817"/>
      <c r="I29" s="817"/>
      <c r="J29" s="817"/>
      <c r="K29" s="817"/>
      <c r="L29" s="817"/>
      <c r="M29" s="817"/>
      <c r="N29" s="817"/>
      <c r="O29" s="817"/>
      <c r="P29" s="817"/>
      <c r="Q29" s="817"/>
      <c r="R29" s="817"/>
      <c r="S29" s="817"/>
      <c r="T29" s="817"/>
      <c r="U29" s="818"/>
    </row>
    <row r="30" spans="2:21" ht="15.5">
      <c r="B30" s="692"/>
      <c r="C30" s="693"/>
      <c r="D30" s="694"/>
      <c r="E30" s="694"/>
      <c r="F30" s="694"/>
      <c r="G30" s="694"/>
      <c r="H30" s="694"/>
      <c r="I30" s="694"/>
      <c r="J30" s="694"/>
      <c r="K30" s="694"/>
      <c r="L30" s="694"/>
      <c r="M30" s="694"/>
      <c r="N30" s="694"/>
      <c r="O30" s="694"/>
      <c r="P30" s="694"/>
      <c r="Q30" s="694"/>
      <c r="R30" s="694"/>
      <c r="S30" s="694"/>
      <c r="T30" s="694"/>
      <c r="U30" s="695"/>
    </row>
    <row r="31" spans="2:21" ht="15.5">
      <c r="B31" s="692"/>
      <c r="C31" s="693" t="s">
        <v>638</v>
      </c>
      <c r="D31" s="694"/>
      <c r="E31" s="694"/>
      <c r="F31" s="694"/>
      <c r="G31" s="694"/>
      <c r="H31" s="694"/>
      <c r="I31" s="694"/>
      <c r="J31" s="694"/>
      <c r="K31" s="694"/>
      <c r="L31" s="694"/>
      <c r="M31" s="694"/>
      <c r="N31" s="694"/>
      <c r="O31" s="694"/>
      <c r="P31" s="694"/>
      <c r="Q31" s="694"/>
      <c r="R31" s="694"/>
      <c r="S31" s="694"/>
      <c r="T31" s="694"/>
      <c r="U31" s="695"/>
    </row>
    <row r="32" spans="2:21" ht="15.5">
      <c r="B32" s="696"/>
      <c r="C32" s="697"/>
      <c r="D32" s="698"/>
      <c r="E32" s="698"/>
      <c r="F32" s="698"/>
      <c r="G32" s="698"/>
      <c r="H32" s="698"/>
      <c r="I32" s="698"/>
      <c r="J32" s="698"/>
      <c r="K32" s="698"/>
      <c r="L32" s="698"/>
      <c r="M32" s="698"/>
      <c r="N32" s="698"/>
      <c r="O32" s="698"/>
      <c r="P32" s="698"/>
      <c r="Q32" s="698"/>
      <c r="R32" s="698"/>
      <c r="S32" s="698"/>
      <c r="T32" s="698"/>
      <c r="U32" s="699"/>
    </row>
    <row r="33" spans="2:21" ht="39" customHeight="1">
      <c r="B33" s="700" t="s">
        <v>639</v>
      </c>
      <c r="C33" s="825" t="s">
        <v>640</v>
      </c>
      <c r="D33" s="825"/>
      <c r="E33" s="825"/>
      <c r="F33" s="825"/>
      <c r="G33" s="825"/>
      <c r="H33" s="825"/>
      <c r="I33" s="825"/>
      <c r="J33" s="825"/>
      <c r="K33" s="825"/>
      <c r="L33" s="825"/>
      <c r="M33" s="825"/>
      <c r="N33" s="825"/>
      <c r="O33" s="825"/>
      <c r="P33" s="825"/>
      <c r="Q33" s="825"/>
      <c r="R33" s="825"/>
      <c r="S33" s="825"/>
      <c r="T33" s="825"/>
      <c r="U33" s="826"/>
    </row>
    <row r="34" spans="2:21">
      <c r="B34" s="701"/>
      <c r="C34" s="702"/>
      <c r="D34" s="702"/>
      <c r="E34" s="702"/>
      <c r="F34" s="702"/>
      <c r="G34" s="702"/>
      <c r="H34" s="702"/>
      <c r="I34" s="702"/>
      <c r="J34" s="702"/>
      <c r="K34" s="702"/>
      <c r="L34" s="702"/>
      <c r="M34" s="702"/>
      <c r="N34" s="702"/>
      <c r="O34" s="702"/>
      <c r="P34" s="702"/>
      <c r="Q34" s="702"/>
      <c r="R34" s="702"/>
      <c r="S34" s="702"/>
      <c r="T34" s="702"/>
      <c r="U34" s="703"/>
    </row>
    <row r="35" spans="2:21" ht="15.5">
      <c r="B35" s="704" t="s">
        <v>641</v>
      </c>
      <c r="C35" s="705" t="s">
        <v>642</v>
      </c>
      <c r="D35" s="694"/>
      <c r="E35" s="694"/>
      <c r="F35" s="694"/>
      <c r="G35" s="694"/>
      <c r="H35" s="694"/>
      <c r="I35" s="694"/>
      <c r="J35" s="694"/>
      <c r="K35" s="694"/>
      <c r="L35" s="694"/>
      <c r="M35" s="694"/>
      <c r="N35" s="694"/>
      <c r="O35" s="694"/>
      <c r="P35" s="694"/>
      <c r="Q35" s="694"/>
      <c r="R35" s="694"/>
      <c r="S35" s="694"/>
      <c r="T35" s="694"/>
      <c r="U35" s="695"/>
    </row>
    <row r="36" spans="2:21">
      <c r="B36" s="706"/>
      <c r="C36" s="698"/>
      <c r="D36" s="698"/>
      <c r="E36" s="698"/>
      <c r="F36" s="698"/>
      <c r="G36" s="698"/>
      <c r="H36" s="698"/>
      <c r="I36" s="698"/>
      <c r="J36" s="698"/>
      <c r="K36" s="698"/>
      <c r="L36" s="698"/>
      <c r="M36" s="698"/>
      <c r="N36" s="698"/>
      <c r="O36" s="698"/>
      <c r="P36" s="698"/>
      <c r="Q36" s="698"/>
      <c r="R36" s="698"/>
      <c r="S36" s="698"/>
      <c r="T36" s="698"/>
      <c r="U36" s="699"/>
    </row>
    <row r="37" spans="2:21" ht="34.5" customHeight="1">
      <c r="B37" s="691" t="s">
        <v>643</v>
      </c>
      <c r="C37" s="819" t="s">
        <v>644</v>
      </c>
      <c r="D37" s="819"/>
      <c r="E37" s="819"/>
      <c r="F37" s="819"/>
      <c r="G37" s="819"/>
      <c r="H37" s="819"/>
      <c r="I37" s="819"/>
      <c r="J37" s="819"/>
      <c r="K37" s="819"/>
      <c r="L37" s="819"/>
      <c r="M37" s="819"/>
      <c r="N37" s="819"/>
      <c r="O37" s="819"/>
      <c r="P37" s="819"/>
      <c r="Q37" s="819"/>
      <c r="R37" s="819"/>
      <c r="S37" s="819"/>
      <c r="T37" s="819"/>
      <c r="U37" s="820"/>
    </row>
    <row r="38" spans="2:21">
      <c r="B38" s="706"/>
      <c r="C38" s="698"/>
      <c r="D38" s="698"/>
      <c r="E38" s="698"/>
      <c r="F38" s="698"/>
      <c r="G38" s="698"/>
      <c r="H38" s="698"/>
      <c r="I38" s="698"/>
      <c r="J38" s="698"/>
      <c r="K38" s="698"/>
      <c r="L38" s="698"/>
      <c r="M38" s="698"/>
      <c r="N38" s="698"/>
      <c r="O38" s="698"/>
      <c r="P38" s="698"/>
      <c r="Q38" s="698"/>
      <c r="R38" s="698"/>
      <c r="S38" s="698"/>
      <c r="T38" s="698"/>
      <c r="U38" s="699"/>
    </row>
    <row r="39" spans="2:21" ht="15.5">
      <c r="B39" s="691" t="s">
        <v>645</v>
      </c>
      <c r="C39" s="707" t="s">
        <v>646</v>
      </c>
      <c r="D39" s="702"/>
      <c r="E39" s="702"/>
      <c r="F39" s="702"/>
      <c r="G39" s="702"/>
      <c r="H39" s="702"/>
      <c r="I39" s="702"/>
      <c r="J39" s="702"/>
      <c r="K39" s="702"/>
      <c r="L39" s="702"/>
      <c r="M39" s="702"/>
      <c r="N39" s="702"/>
      <c r="O39" s="702"/>
      <c r="P39" s="702"/>
      <c r="Q39" s="702"/>
      <c r="R39" s="702"/>
      <c r="S39" s="702"/>
      <c r="T39" s="702"/>
      <c r="U39" s="703"/>
    </row>
    <row r="40" spans="2:21">
      <c r="B40" s="706"/>
      <c r="C40" s="698"/>
      <c r="D40" s="698"/>
      <c r="E40" s="698"/>
      <c r="F40" s="698"/>
      <c r="G40" s="698"/>
      <c r="H40" s="698"/>
      <c r="I40" s="698"/>
      <c r="J40" s="698"/>
      <c r="K40" s="698"/>
      <c r="L40" s="698"/>
      <c r="M40" s="698"/>
      <c r="N40" s="698"/>
      <c r="O40" s="698"/>
      <c r="P40" s="698"/>
      <c r="Q40" s="698"/>
      <c r="R40" s="698"/>
      <c r="S40" s="698"/>
      <c r="T40" s="698"/>
      <c r="U40" s="699"/>
    </row>
    <row r="41" spans="2:21" ht="38.25" customHeight="1">
      <c r="B41" s="700" t="s">
        <v>647</v>
      </c>
      <c r="C41" s="827" t="s">
        <v>648</v>
      </c>
      <c r="D41" s="827"/>
      <c r="E41" s="827"/>
      <c r="F41" s="827"/>
      <c r="G41" s="827"/>
      <c r="H41" s="827"/>
      <c r="I41" s="827"/>
      <c r="J41" s="827"/>
      <c r="K41" s="827"/>
      <c r="L41" s="827"/>
      <c r="M41" s="827"/>
      <c r="N41" s="827"/>
      <c r="O41" s="827"/>
      <c r="P41" s="827"/>
      <c r="Q41" s="827"/>
      <c r="R41" s="827"/>
      <c r="S41" s="827"/>
      <c r="T41" s="827"/>
      <c r="U41" s="828"/>
    </row>
    <row r="42" spans="2:21">
      <c r="B42" s="708"/>
      <c r="C42" s="702"/>
      <c r="D42" s="702"/>
      <c r="E42" s="702"/>
      <c r="F42" s="702"/>
      <c r="G42" s="702"/>
      <c r="H42" s="702"/>
      <c r="I42" s="702"/>
      <c r="J42" s="702"/>
      <c r="K42" s="702"/>
      <c r="L42" s="702"/>
      <c r="M42" s="702"/>
      <c r="N42" s="702"/>
      <c r="O42" s="702"/>
      <c r="P42" s="702"/>
      <c r="Q42" s="702"/>
      <c r="R42" s="702"/>
      <c r="S42" s="702"/>
      <c r="T42" s="702"/>
      <c r="U42" s="703"/>
    </row>
    <row r="43" spans="2:21" ht="15.5">
      <c r="B43" s="704" t="s">
        <v>649</v>
      </c>
      <c r="C43" s="705" t="s">
        <v>650</v>
      </c>
      <c r="D43" s="694"/>
      <c r="E43" s="694"/>
      <c r="F43" s="694"/>
      <c r="G43" s="694"/>
      <c r="H43" s="694"/>
      <c r="I43" s="694"/>
      <c r="J43" s="694"/>
      <c r="K43" s="694"/>
      <c r="L43" s="694"/>
      <c r="M43" s="694"/>
      <c r="N43" s="694"/>
      <c r="O43" s="694"/>
      <c r="P43" s="694"/>
      <c r="Q43" s="694"/>
      <c r="R43" s="694"/>
      <c r="S43" s="694"/>
      <c r="T43" s="694"/>
      <c r="U43" s="695"/>
    </row>
    <row r="44" spans="2:21">
      <c r="B44" s="709"/>
      <c r="C44" s="694"/>
      <c r="D44" s="694"/>
      <c r="E44" s="694"/>
      <c r="F44" s="694"/>
      <c r="G44" s="694"/>
      <c r="H44" s="694"/>
      <c r="I44" s="694"/>
      <c r="J44" s="694"/>
      <c r="K44" s="694"/>
      <c r="L44" s="694"/>
      <c r="M44" s="694"/>
      <c r="N44" s="694"/>
      <c r="O44" s="694"/>
      <c r="P44" s="694"/>
      <c r="Q44" s="694"/>
      <c r="R44" s="694"/>
      <c r="S44" s="694"/>
      <c r="T44" s="694"/>
      <c r="U44" s="695"/>
    </row>
    <row r="45" spans="2:21" ht="36" customHeight="1">
      <c r="B45" s="709"/>
      <c r="C45" s="815" t="s">
        <v>666</v>
      </c>
      <c r="D45" s="815"/>
      <c r="E45" s="815"/>
      <c r="F45" s="815"/>
      <c r="G45" s="815"/>
      <c r="H45" s="815"/>
      <c r="I45" s="815"/>
      <c r="J45" s="815"/>
      <c r="K45" s="815"/>
      <c r="L45" s="815"/>
      <c r="M45" s="815"/>
      <c r="N45" s="815"/>
      <c r="O45" s="815"/>
      <c r="P45" s="815"/>
      <c r="Q45" s="815"/>
      <c r="R45" s="815"/>
      <c r="S45" s="815"/>
      <c r="T45" s="815"/>
      <c r="U45" s="816"/>
    </row>
    <row r="46" spans="2:21">
      <c r="B46" s="709"/>
      <c r="C46" s="710"/>
      <c r="D46" s="694"/>
      <c r="E46" s="694"/>
      <c r="F46" s="694"/>
      <c r="G46" s="694"/>
      <c r="H46" s="694"/>
      <c r="I46" s="694"/>
      <c r="J46" s="694"/>
      <c r="K46" s="694"/>
      <c r="L46" s="694"/>
      <c r="M46" s="694"/>
      <c r="N46" s="694"/>
      <c r="O46" s="694"/>
      <c r="P46" s="694"/>
      <c r="Q46" s="694"/>
      <c r="R46" s="694"/>
      <c r="S46" s="694"/>
      <c r="T46" s="694"/>
      <c r="U46" s="695"/>
    </row>
    <row r="47" spans="2:21" ht="35.25" customHeight="1">
      <c r="B47" s="709"/>
      <c r="C47" s="815" t="s">
        <v>651</v>
      </c>
      <c r="D47" s="815"/>
      <c r="E47" s="815"/>
      <c r="F47" s="815"/>
      <c r="G47" s="815"/>
      <c r="H47" s="815"/>
      <c r="I47" s="815"/>
      <c r="J47" s="815"/>
      <c r="K47" s="815"/>
      <c r="L47" s="815"/>
      <c r="M47" s="815"/>
      <c r="N47" s="815"/>
      <c r="O47" s="815"/>
      <c r="P47" s="815"/>
      <c r="Q47" s="815"/>
      <c r="R47" s="815"/>
      <c r="S47" s="815"/>
      <c r="T47" s="815"/>
      <c r="U47" s="816"/>
    </row>
    <row r="48" spans="2:21">
      <c r="B48" s="709"/>
      <c r="C48" s="710"/>
      <c r="D48" s="694"/>
      <c r="E48" s="694"/>
      <c r="F48" s="694"/>
      <c r="G48" s="694"/>
      <c r="H48" s="694"/>
      <c r="I48" s="694"/>
      <c r="J48" s="694"/>
      <c r="K48" s="694"/>
      <c r="L48" s="694"/>
      <c r="M48" s="694"/>
      <c r="N48" s="694"/>
      <c r="O48" s="694"/>
      <c r="P48" s="694"/>
      <c r="Q48" s="694"/>
      <c r="R48" s="694"/>
      <c r="S48" s="694"/>
      <c r="T48" s="694"/>
      <c r="U48" s="695"/>
    </row>
    <row r="49" spans="2:21" ht="40.5" customHeight="1">
      <c r="B49" s="709"/>
      <c r="C49" s="815" t="s">
        <v>652</v>
      </c>
      <c r="D49" s="815"/>
      <c r="E49" s="815"/>
      <c r="F49" s="815"/>
      <c r="G49" s="815"/>
      <c r="H49" s="815"/>
      <c r="I49" s="815"/>
      <c r="J49" s="815"/>
      <c r="K49" s="815"/>
      <c r="L49" s="815"/>
      <c r="M49" s="815"/>
      <c r="N49" s="815"/>
      <c r="O49" s="815"/>
      <c r="P49" s="815"/>
      <c r="Q49" s="815"/>
      <c r="R49" s="815"/>
      <c r="S49" s="815"/>
      <c r="T49" s="815"/>
      <c r="U49" s="816"/>
    </row>
    <row r="50" spans="2:21">
      <c r="B50" s="709"/>
      <c r="C50" s="710"/>
      <c r="D50" s="694"/>
      <c r="E50" s="694"/>
      <c r="F50" s="694"/>
      <c r="G50" s="694"/>
      <c r="H50" s="694"/>
      <c r="I50" s="694"/>
      <c r="J50" s="694"/>
      <c r="K50" s="694"/>
      <c r="L50" s="694"/>
      <c r="M50" s="694"/>
      <c r="N50" s="694"/>
      <c r="O50" s="694"/>
      <c r="P50" s="694"/>
      <c r="Q50" s="694"/>
      <c r="R50" s="694"/>
      <c r="S50" s="694"/>
      <c r="T50" s="694"/>
      <c r="U50" s="695"/>
    </row>
    <row r="51" spans="2:21" ht="30" customHeight="1">
      <c r="B51" s="709"/>
      <c r="C51" s="815" t="s">
        <v>653</v>
      </c>
      <c r="D51" s="815"/>
      <c r="E51" s="815"/>
      <c r="F51" s="815"/>
      <c r="G51" s="815"/>
      <c r="H51" s="815"/>
      <c r="I51" s="815"/>
      <c r="J51" s="815"/>
      <c r="K51" s="815"/>
      <c r="L51" s="815"/>
      <c r="M51" s="815"/>
      <c r="N51" s="815"/>
      <c r="O51" s="815"/>
      <c r="P51" s="815"/>
      <c r="Q51" s="815"/>
      <c r="R51" s="815"/>
      <c r="S51" s="815"/>
      <c r="T51" s="815"/>
      <c r="U51" s="816"/>
    </row>
    <row r="52" spans="2:21" ht="15.5">
      <c r="B52" s="709"/>
      <c r="C52" s="693"/>
      <c r="D52" s="694"/>
      <c r="E52" s="694"/>
      <c r="F52" s="694"/>
      <c r="G52" s="694"/>
      <c r="H52" s="694"/>
      <c r="I52" s="694"/>
      <c r="J52" s="694"/>
      <c r="K52" s="694"/>
      <c r="L52" s="694"/>
      <c r="M52" s="694"/>
      <c r="N52" s="694"/>
      <c r="O52" s="694"/>
      <c r="P52" s="694"/>
      <c r="Q52" s="694"/>
      <c r="R52" s="694"/>
      <c r="S52" s="694"/>
      <c r="T52" s="694"/>
      <c r="U52" s="695"/>
    </row>
    <row r="53" spans="2:21" ht="31.5" customHeight="1">
      <c r="B53" s="709"/>
      <c r="C53" s="817" t="s">
        <v>665</v>
      </c>
      <c r="D53" s="817"/>
      <c r="E53" s="817"/>
      <c r="F53" s="817"/>
      <c r="G53" s="817"/>
      <c r="H53" s="817"/>
      <c r="I53" s="817"/>
      <c r="J53" s="817"/>
      <c r="K53" s="817"/>
      <c r="L53" s="817"/>
      <c r="M53" s="817"/>
      <c r="N53" s="817"/>
      <c r="O53" s="817"/>
      <c r="P53" s="817"/>
      <c r="Q53" s="817"/>
      <c r="R53" s="817"/>
      <c r="S53" s="817"/>
      <c r="T53" s="817"/>
      <c r="U53" s="818"/>
    </row>
    <row r="54" spans="2:21">
      <c r="B54" s="706"/>
      <c r="C54" s="698"/>
      <c r="D54" s="698"/>
      <c r="E54" s="698"/>
      <c r="F54" s="698"/>
      <c r="G54" s="698"/>
      <c r="H54" s="698"/>
      <c r="I54" s="698"/>
      <c r="J54" s="698"/>
      <c r="K54" s="698"/>
      <c r="L54" s="698"/>
      <c r="M54" s="698"/>
      <c r="N54" s="698"/>
      <c r="O54" s="698"/>
      <c r="P54" s="698"/>
      <c r="Q54" s="698"/>
      <c r="R54" s="698"/>
      <c r="S54" s="698"/>
      <c r="T54" s="698"/>
      <c r="U54" s="699"/>
    </row>
    <row r="55" spans="2:21" ht="48" customHeight="1">
      <c r="B55" s="691" t="s">
        <v>654</v>
      </c>
      <c r="C55" s="819" t="s">
        <v>655</v>
      </c>
      <c r="D55" s="819"/>
      <c r="E55" s="819"/>
      <c r="F55" s="819"/>
      <c r="G55" s="819"/>
      <c r="H55" s="819"/>
      <c r="I55" s="819"/>
      <c r="J55" s="819"/>
      <c r="K55" s="819"/>
      <c r="L55" s="819"/>
      <c r="M55" s="819"/>
      <c r="N55" s="819"/>
      <c r="O55" s="819"/>
      <c r="P55" s="819"/>
      <c r="Q55" s="819"/>
      <c r="R55" s="819"/>
      <c r="S55" s="819"/>
      <c r="T55" s="819"/>
      <c r="U55" s="820"/>
    </row>
    <row r="56" spans="2:21">
      <c r="B56" s="706"/>
      <c r="C56" s="698"/>
      <c r="D56" s="698"/>
      <c r="E56" s="698"/>
      <c r="F56" s="698"/>
      <c r="G56" s="698"/>
      <c r="H56" s="698"/>
      <c r="I56" s="698"/>
      <c r="J56" s="698"/>
      <c r="K56" s="698"/>
      <c r="L56" s="698"/>
      <c r="M56" s="698"/>
      <c r="N56" s="698"/>
      <c r="O56" s="698"/>
      <c r="P56" s="698"/>
      <c r="Q56" s="698"/>
      <c r="R56" s="698"/>
      <c r="S56" s="698"/>
      <c r="T56" s="698"/>
      <c r="U56" s="699"/>
    </row>
    <row r="57" spans="2:21" ht="34.5" customHeight="1">
      <c r="B57" s="691" t="s">
        <v>656</v>
      </c>
      <c r="C57" s="819" t="s">
        <v>657</v>
      </c>
      <c r="D57" s="819"/>
      <c r="E57" s="819"/>
      <c r="F57" s="819"/>
      <c r="G57" s="819"/>
      <c r="H57" s="819"/>
      <c r="I57" s="819"/>
      <c r="J57" s="819"/>
      <c r="K57" s="819"/>
      <c r="L57" s="819"/>
      <c r="M57" s="819"/>
      <c r="N57" s="819"/>
      <c r="O57" s="819"/>
      <c r="P57" s="819"/>
      <c r="Q57" s="819"/>
      <c r="R57" s="819"/>
      <c r="S57" s="819"/>
      <c r="T57" s="819"/>
      <c r="U57" s="820"/>
    </row>
    <row r="58" spans="2:21">
      <c r="B58" s="711"/>
      <c r="C58" s="698"/>
      <c r="D58" s="698"/>
      <c r="E58" s="698"/>
      <c r="F58" s="698"/>
      <c r="G58" s="698"/>
      <c r="H58" s="698"/>
      <c r="I58" s="698"/>
      <c r="J58" s="698"/>
      <c r="K58" s="698"/>
      <c r="L58" s="698"/>
      <c r="M58" s="698"/>
      <c r="N58" s="698"/>
      <c r="O58" s="698"/>
      <c r="P58" s="698"/>
      <c r="Q58" s="698"/>
      <c r="R58" s="698"/>
      <c r="S58" s="698"/>
      <c r="T58" s="698"/>
      <c r="U58" s="699"/>
    </row>
    <row r="59" spans="2:21" ht="30.75" customHeight="1">
      <c r="B59" s="700" t="s">
        <v>658</v>
      </c>
      <c r="C59" s="712" t="s">
        <v>659</v>
      </c>
      <c r="D59" s="713"/>
      <c r="E59" s="713"/>
      <c r="F59" s="713"/>
      <c r="G59" s="713"/>
      <c r="H59" s="713"/>
      <c r="I59" s="713"/>
      <c r="J59" s="713"/>
      <c r="K59" s="713"/>
      <c r="L59" s="713"/>
      <c r="M59" s="713"/>
      <c r="N59" s="713"/>
      <c r="O59" s="713"/>
      <c r="P59" s="713"/>
      <c r="Q59" s="713"/>
      <c r="R59" s="713"/>
      <c r="S59" s="713"/>
      <c r="T59" s="713"/>
      <c r="U59" s="714"/>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7" zoomScale="80" zoomScaleNormal="80" workbookViewId="0">
      <selection activeCell="P51" sqref="A1:P51"/>
    </sheetView>
  </sheetViews>
  <sheetFormatPr defaultColWidth="9.08984375" defaultRowHeight="15.5"/>
  <cols>
    <col min="1" max="1" width="3.08984375" style="12" customWidth="1"/>
    <col min="2" max="2" width="61.6328125" style="10" customWidth="1"/>
    <col min="3" max="3" width="58.6328125" style="12" customWidth="1"/>
    <col min="4" max="4" width="62.54296875" style="12" customWidth="1"/>
    <col min="5" max="5" width="53.54296875" style="12" customWidth="1"/>
    <col min="6" max="6" width="47.08984375" style="12" customWidth="1"/>
    <col min="7" max="7" width="9.08984375" style="16"/>
    <col min="8" max="10" width="9.08984375" style="12"/>
    <col min="11" max="11" width="26.08984375" style="12" customWidth="1"/>
    <col min="12" max="12" width="59.90625" style="17" customWidth="1"/>
    <col min="13" max="13" width="14.6328125" style="25" customWidth="1"/>
    <col min="14" max="14" width="29.6328125" style="17" customWidth="1"/>
    <col min="15" max="16384" width="9.08984375" style="12"/>
  </cols>
  <sheetData>
    <row r="1" spans="2:20" ht="146.25" customHeight="1"/>
    <row r="3" spans="2:20" ht="25.5" customHeight="1">
      <c r="B3" s="830" t="s">
        <v>688</v>
      </c>
      <c r="C3" s="831"/>
      <c r="D3" s="831"/>
      <c r="E3" s="831"/>
      <c r="F3" s="832"/>
      <c r="G3" s="122"/>
    </row>
    <row r="4" spans="2:20" ht="16.5" customHeight="1">
      <c r="B4" s="833"/>
      <c r="C4" s="834"/>
      <c r="D4" s="834"/>
      <c r="E4" s="834"/>
      <c r="F4" s="835"/>
      <c r="G4" s="122"/>
    </row>
    <row r="5" spans="2:20" ht="71.25" customHeight="1">
      <c r="B5" s="833"/>
      <c r="C5" s="834"/>
      <c r="D5" s="834"/>
      <c r="E5" s="834"/>
      <c r="F5" s="835"/>
      <c r="G5" s="122"/>
    </row>
    <row r="6" spans="2:20" ht="21.75" customHeight="1">
      <c r="B6" s="836"/>
      <c r="C6" s="837"/>
      <c r="D6" s="837"/>
      <c r="E6" s="837"/>
      <c r="F6" s="838"/>
      <c r="G6" s="122"/>
    </row>
    <row r="8" spans="2:20" ht="20">
      <c r="B8" s="829" t="s">
        <v>480</v>
      </c>
      <c r="C8" s="829"/>
      <c r="D8" s="829"/>
      <c r="E8" s="829"/>
      <c r="F8" s="829"/>
      <c r="G8" s="829"/>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585</v>
      </c>
      <c r="G12" s="28"/>
      <c r="L12" s="33"/>
      <c r="M12" s="33"/>
      <c r="N12" s="33"/>
      <c r="O12" s="33"/>
      <c r="P12" s="33"/>
      <c r="Q12" s="68"/>
      <c r="S12" s="8"/>
      <c r="T12" s="8"/>
    </row>
    <row r="13" spans="2:20" s="9" customFormat="1" ht="26.25" customHeight="1" thickBot="1">
      <c r="B13" s="102" t="s">
        <v>415</v>
      </c>
      <c r="C13" s="124" t="s">
        <v>624</v>
      </c>
      <c r="G13" s="109"/>
      <c r="L13" s="33"/>
      <c r="M13" s="33"/>
      <c r="N13" s="33"/>
      <c r="O13" s="33"/>
      <c r="P13" s="33"/>
      <c r="Q13" s="68"/>
      <c r="S13" s="8"/>
      <c r="T13" s="8"/>
    </row>
    <row r="14" spans="2:20" s="9" customFormat="1" ht="26.25" customHeight="1" thickBot="1">
      <c r="B14" s="102" t="s">
        <v>415</v>
      </c>
      <c r="C14" s="172" t="s">
        <v>619</v>
      </c>
      <c r="G14" s="123"/>
      <c r="L14" s="33"/>
      <c r="M14" s="33"/>
      <c r="N14" s="33"/>
      <c r="O14" s="33"/>
      <c r="P14" s="33"/>
      <c r="Q14" s="68"/>
      <c r="S14" s="8"/>
      <c r="T14" s="8"/>
    </row>
    <row r="15" spans="2:20" s="9" customFormat="1" ht="26.25" customHeight="1" thickBot="1">
      <c r="B15" s="102" t="s">
        <v>415</v>
      </c>
      <c r="C15" s="172" t="s">
        <v>620</v>
      </c>
      <c r="G15" s="123"/>
      <c r="L15" s="33"/>
      <c r="M15" s="33"/>
      <c r="N15" s="33"/>
      <c r="O15" s="33"/>
      <c r="P15" s="33"/>
      <c r="Q15" s="68"/>
      <c r="S15" s="8"/>
      <c r="T15" s="8"/>
    </row>
    <row r="16" spans="2:20" s="9" customFormat="1" ht="26.25" customHeight="1" thickBot="1">
      <c r="B16" s="102" t="s">
        <v>415</v>
      </c>
      <c r="C16" s="172" t="s">
        <v>621</v>
      </c>
      <c r="G16" s="123"/>
      <c r="L16" s="33"/>
      <c r="M16" s="33"/>
      <c r="N16" s="33"/>
      <c r="O16" s="33"/>
      <c r="P16" s="33"/>
      <c r="Q16" s="68"/>
      <c r="S16" s="8"/>
      <c r="T16" s="8"/>
    </row>
    <row r="17" spans="2:20" s="9" customFormat="1" ht="26.25" customHeight="1" thickBot="1">
      <c r="B17" s="102" t="s">
        <v>415</v>
      </c>
      <c r="C17" s="124" t="s">
        <v>622</v>
      </c>
      <c r="G17" s="109"/>
      <c r="L17" s="33"/>
      <c r="M17" s="33"/>
      <c r="N17" s="33"/>
      <c r="O17" s="33"/>
      <c r="P17" s="33"/>
      <c r="Q17" s="68"/>
      <c r="S17" s="8"/>
      <c r="T17" s="8"/>
    </row>
    <row r="18" spans="2:20" s="9" customFormat="1" ht="26.25" customHeight="1" thickBot="1">
      <c r="B18" s="102" t="s">
        <v>415</v>
      </c>
      <c r="C18" s="124" t="s">
        <v>623</v>
      </c>
      <c r="G18" s="123"/>
      <c r="L18" s="33"/>
      <c r="M18" s="33"/>
      <c r="N18" s="33"/>
      <c r="O18" s="33"/>
      <c r="P18" s="33"/>
      <c r="Q18" s="68"/>
      <c r="S18" s="8"/>
      <c r="T18" s="8"/>
    </row>
    <row r="19" spans="2:20" s="9" customFormat="1" ht="26.25" customHeight="1" thickBot="1">
      <c r="B19" s="102" t="s">
        <v>415</v>
      </c>
      <c r="C19" s="124" t="s">
        <v>625</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2" t="s">
        <v>542</v>
      </c>
      <c r="C22" s="648" t="s">
        <v>436</v>
      </c>
      <c r="D22" s="651" t="s">
        <v>442</v>
      </c>
      <c r="E22" s="655" t="s">
        <v>584</v>
      </c>
      <c r="F22" s="651" t="s">
        <v>447</v>
      </c>
      <c r="G22" s="174"/>
      <c r="M22" s="640"/>
      <c r="T22" s="640"/>
    </row>
    <row r="23" spans="2:20" s="103" customFormat="1" ht="35.25" customHeight="1">
      <c r="B23" s="643" t="s">
        <v>457</v>
      </c>
      <c r="C23" s="649" t="s">
        <v>437</v>
      </c>
      <c r="D23" s="652" t="s">
        <v>443</v>
      </c>
      <c r="E23" s="656" t="s">
        <v>584</v>
      </c>
      <c r="F23" s="652" t="s">
        <v>447</v>
      </c>
      <c r="G23" s="174"/>
      <c r="M23" s="640"/>
      <c r="T23" s="640"/>
    </row>
    <row r="24" spans="2:20" s="103" customFormat="1" ht="34.5" customHeight="1">
      <c r="B24" s="643" t="s">
        <v>454</v>
      </c>
      <c r="C24" s="649" t="s">
        <v>437</v>
      </c>
      <c r="D24" s="652" t="s">
        <v>444</v>
      </c>
      <c r="E24" s="656" t="s">
        <v>584</v>
      </c>
      <c r="F24" s="652" t="s">
        <v>447</v>
      </c>
      <c r="G24" s="174"/>
      <c r="M24" s="640"/>
      <c r="T24" s="640"/>
    </row>
    <row r="25" spans="2:20" s="103" customFormat="1" ht="32.25" customHeight="1">
      <c r="B25" s="644" t="s">
        <v>455</v>
      </c>
      <c r="C25" s="649" t="s">
        <v>436</v>
      </c>
      <c r="D25" s="652" t="s">
        <v>445</v>
      </c>
      <c r="E25" s="657" t="s">
        <v>603</v>
      </c>
      <c r="F25" s="660"/>
      <c r="G25" s="174"/>
      <c r="M25" s="640"/>
      <c r="T25" s="640"/>
    </row>
    <row r="26" spans="2:20" s="103" customFormat="1" ht="30.75" customHeight="1">
      <c r="B26" s="645" t="s">
        <v>540</v>
      </c>
      <c r="C26" s="649" t="s">
        <v>436</v>
      </c>
      <c r="D26" s="652"/>
      <c r="E26" s="657"/>
      <c r="F26" s="660"/>
      <c r="G26" s="174"/>
      <c r="M26" s="640"/>
      <c r="T26" s="640"/>
    </row>
    <row r="27" spans="2:20" s="103" customFormat="1" ht="32.25" customHeight="1">
      <c r="B27" s="646" t="s">
        <v>541</v>
      </c>
      <c r="C27" s="649" t="s">
        <v>436</v>
      </c>
      <c r="D27" s="653" t="s">
        <v>537</v>
      </c>
      <c r="E27" s="657"/>
      <c r="F27" s="660"/>
      <c r="G27" s="174"/>
      <c r="M27" s="640"/>
      <c r="T27" s="640"/>
    </row>
    <row r="28" spans="2:20" s="103" customFormat="1" ht="27" customHeight="1">
      <c r="B28" s="644" t="s">
        <v>456</v>
      </c>
      <c r="C28" s="649" t="s">
        <v>439</v>
      </c>
      <c r="D28" s="652" t="s">
        <v>481</v>
      </c>
      <c r="E28" s="657" t="s">
        <v>458</v>
      </c>
      <c r="F28" s="660"/>
      <c r="G28" s="174"/>
      <c r="M28" s="640"/>
      <c r="T28" s="640"/>
    </row>
    <row r="29" spans="2:20" s="103" customFormat="1" ht="27" customHeight="1">
      <c r="B29" s="646" t="s">
        <v>451</v>
      </c>
      <c r="C29" s="649" t="s">
        <v>436</v>
      </c>
      <c r="D29" s="652"/>
      <c r="E29" s="657"/>
      <c r="F29" s="652" t="s">
        <v>407</v>
      </c>
      <c r="G29" s="174"/>
      <c r="M29" s="640"/>
      <c r="T29" s="640"/>
    </row>
    <row r="30" spans="2:20" s="103" customFormat="1" ht="32.25" customHeight="1">
      <c r="B30" s="644" t="s">
        <v>207</v>
      </c>
      <c r="C30" s="649" t="s">
        <v>441</v>
      </c>
      <c r="D30" s="652" t="s">
        <v>554</v>
      </c>
      <c r="E30" s="658"/>
      <c r="F30" s="652" t="s">
        <v>553</v>
      </c>
      <c r="G30" s="641"/>
      <c r="M30" s="640"/>
    </row>
    <row r="31" spans="2:20" s="103" customFormat="1" ht="27.75" customHeight="1">
      <c r="B31" s="647" t="s">
        <v>538</v>
      </c>
      <c r="C31" s="650" t="s">
        <v>440</v>
      </c>
      <c r="D31" s="654"/>
      <c r="E31" s="659"/>
      <c r="F31" s="654"/>
      <c r="G31" s="641"/>
      <c r="M31" s="640"/>
    </row>
    <row r="32" spans="2:20" s="103" customFormat="1" ht="23.25" customHeight="1">
      <c r="C32" s="175"/>
      <c r="D32" s="175"/>
      <c r="E32" s="175"/>
      <c r="G32" s="641"/>
      <c r="M32" s="640"/>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08984375" defaultRowHeight="14.5"/>
  <cols>
    <col min="1" max="1" width="61.08984375" style="12" bestFit="1" customWidth="1"/>
    <col min="2" max="2" width="13.6328125" style="12" customWidth="1"/>
    <col min="3" max="3" width="9.08984375" style="10"/>
    <col min="4" max="4" width="15" style="12" customWidth="1"/>
    <col min="5" max="5" width="11.54296875" style="10" customWidth="1"/>
    <col min="6" max="6" width="24.08984375" style="12" customWidth="1"/>
    <col min="7" max="7" width="32" style="12" customWidth="1"/>
    <col min="8" max="8" width="14.6328125" style="12" customWidth="1"/>
    <col min="9" max="16384" width="9.08984375" style="12"/>
  </cols>
  <sheetData>
    <row r="1" spans="1:8">
      <c r="A1" s="8" t="s">
        <v>410</v>
      </c>
      <c r="B1" s="8" t="s">
        <v>41</v>
      </c>
      <c r="C1" s="120" t="s">
        <v>234</v>
      </c>
      <c r="D1" s="8" t="s">
        <v>414</v>
      </c>
      <c r="E1" s="120" t="s">
        <v>449</v>
      </c>
      <c r="F1" s="120" t="s">
        <v>548</v>
      </c>
      <c r="G1" s="120" t="s">
        <v>567</v>
      </c>
      <c r="H1" s="120" t="s">
        <v>578</v>
      </c>
    </row>
    <row r="2" spans="1:8">
      <c r="A2" s="12" t="s">
        <v>29</v>
      </c>
      <c r="B2" s="12" t="s">
        <v>27</v>
      </c>
      <c r="C2" s="10">
        <v>2006</v>
      </c>
      <c r="D2" s="12" t="s">
        <v>415</v>
      </c>
      <c r="E2" s="10">
        <f>'2. LRAMVA Threshold'!D9</f>
        <v>0</v>
      </c>
      <c r="F2" s="26" t="s">
        <v>170</v>
      </c>
      <c r="G2" s="12" t="s">
        <v>568</v>
      </c>
      <c r="H2" s="12" t="s">
        <v>586</v>
      </c>
    </row>
    <row r="3" spans="1:8">
      <c r="A3" s="12" t="s">
        <v>371</v>
      </c>
      <c r="B3" s="12" t="s">
        <v>27</v>
      </c>
      <c r="C3" s="10">
        <v>2007</v>
      </c>
      <c r="D3" s="12" t="s">
        <v>416</v>
      </c>
      <c r="E3" s="10">
        <f>'2. LRAMVA Threshold'!D24</f>
        <v>0</v>
      </c>
      <c r="F3" s="12" t="s">
        <v>549</v>
      </c>
      <c r="G3" s="12" t="s">
        <v>569</v>
      </c>
      <c r="H3" s="12" t="s">
        <v>579</v>
      </c>
    </row>
    <row r="4" spans="1:8">
      <c r="A4" s="12" t="s">
        <v>372</v>
      </c>
      <c r="B4" s="12" t="s">
        <v>28</v>
      </c>
      <c r="C4" s="10">
        <v>2008</v>
      </c>
      <c r="D4" s="12" t="s">
        <v>417</v>
      </c>
      <c r="F4" s="12" t="s">
        <v>169</v>
      </c>
      <c r="G4" s="12" t="s">
        <v>570</v>
      </c>
    </row>
    <row r="5" spans="1:8">
      <c r="A5" s="12" t="s">
        <v>373</v>
      </c>
      <c r="B5" s="12" t="s">
        <v>28</v>
      </c>
      <c r="C5" s="10">
        <v>2009</v>
      </c>
      <c r="F5" s="12" t="s">
        <v>368</v>
      </c>
      <c r="G5" s="12" t="s">
        <v>571</v>
      </c>
    </row>
    <row r="6" spans="1:8">
      <c r="A6" s="12" t="s">
        <v>374</v>
      </c>
      <c r="B6" s="12" t="s">
        <v>28</v>
      </c>
      <c r="C6" s="10">
        <v>2010</v>
      </c>
      <c r="F6" s="12" t="s">
        <v>369</v>
      </c>
      <c r="G6" s="12" t="s">
        <v>572</v>
      </c>
    </row>
    <row r="7" spans="1:8">
      <c r="A7" s="12" t="s">
        <v>375</v>
      </c>
      <c r="B7" s="12" t="s">
        <v>28</v>
      </c>
      <c r="C7" s="10">
        <v>2011</v>
      </c>
      <c r="F7" s="12" t="s">
        <v>370</v>
      </c>
      <c r="G7" s="12" t="s">
        <v>573</v>
      </c>
    </row>
    <row r="8" spans="1:8">
      <c r="A8" s="12" t="s">
        <v>376</v>
      </c>
      <c r="B8" s="12" t="s">
        <v>28</v>
      </c>
      <c r="C8" s="10">
        <v>2012</v>
      </c>
      <c r="F8" s="12" t="s">
        <v>557</v>
      </c>
      <c r="G8" s="12" t="s">
        <v>574</v>
      </c>
    </row>
    <row r="9" spans="1:8">
      <c r="A9" s="12" t="s">
        <v>377</v>
      </c>
      <c r="B9" s="12" t="s">
        <v>28</v>
      </c>
      <c r="C9" s="10">
        <v>2013</v>
      </c>
      <c r="G9" s="12" t="s">
        <v>575</v>
      </c>
    </row>
    <row r="10" spans="1:8">
      <c r="A10" s="12" t="s">
        <v>378</v>
      </c>
      <c r="B10" s="12" t="s">
        <v>28</v>
      </c>
      <c r="C10" s="10">
        <v>2014</v>
      </c>
      <c r="G10" s="12" t="s">
        <v>576</v>
      </c>
    </row>
    <row r="11" spans="1:8">
      <c r="A11" s="12" t="s">
        <v>379</v>
      </c>
      <c r="B11" s="12" t="s">
        <v>28</v>
      </c>
      <c r="C11" s="10">
        <v>2015</v>
      </c>
      <c r="G11" s="12" t="s">
        <v>577</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showZeros="0" tabSelected="1" zoomScale="40" zoomScaleNormal="40" workbookViewId="0">
      <selection activeCell="I33" sqref="I33"/>
    </sheetView>
  </sheetViews>
  <sheetFormatPr defaultColWidth="9.08984375" defaultRowHeight="15.5"/>
  <cols>
    <col min="1" max="1" width="2.632812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90625" style="9" customWidth="1"/>
    <col min="9" max="9" width="23.08984375" style="9" customWidth="1"/>
    <col min="10" max="10" width="22" style="9" customWidth="1"/>
    <col min="11" max="11" width="19.6328125" style="9" customWidth="1"/>
    <col min="12" max="12" width="21.6328125" style="9" customWidth="1"/>
    <col min="13" max="13" width="24" style="9" hidden="1" customWidth="1"/>
    <col min="14" max="14" width="24.08984375" style="9" hidden="1" customWidth="1"/>
    <col min="15" max="15" width="21.453125" style="9" hidden="1" customWidth="1"/>
    <col min="16" max="16" width="22.08984375" style="9" hidden="1" customWidth="1"/>
    <col min="17" max="17" width="16.453125" style="9" hidden="1" customWidth="1"/>
    <col min="18" max="18" width="15.54296875" style="9" customWidth="1"/>
    <col min="19" max="19" width="17.08984375" style="9" customWidth="1"/>
    <col min="20" max="20" width="13.6328125" style="8" customWidth="1"/>
    <col min="21" max="21" width="6.36328125" style="8" customWidth="1"/>
    <col min="22" max="22" width="13.54296875" style="9" customWidth="1"/>
    <col min="23" max="23" width="15.36328125" style="9" customWidth="1"/>
    <col min="24" max="29" width="9.08984375" style="9"/>
    <col min="30" max="38" width="0" style="9" hidden="1" customWidth="1"/>
    <col min="39" max="16384" width="9.08984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5" t="s">
        <v>550</v>
      </c>
      <c r="D6" s="17"/>
      <c r="E6" s="9"/>
      <c r="T6" s="9"/>
      <c r="V6" s="8"/>
    </row>
    <row r="7" spans="2:22" ht="21" customHeight="1">
      <c r="B7" s="533"/>
      <c r="C7" s="17"/>
      <c r="D7" s="17"/>
      <c r="E7" s="9"/>
      <c r="T7" s="9"/>
      <c r="V7" s="8"/>
    </row>
    <row r="8" spans="2:22" ht="24.75" customHeight="1">
      <c r="B8" s="117" t="s">
        <v>239</v>
      </c>
      <c r="C8" s="189" t="s">
        <v>757</v>
      </c>
      <c r="D8" s="806" t="s">
        <v>758</v>
      </c>
      <c r="E8" s="9"/>
      <c r="T8" s="9"/>
      <c r="V8" s="8"/>
    </row>
    <row r="9" spans="2:22" ht="41.25" customHeight="1">
      <c r="B9" s="547" t="s">
        <v>519</v>
      </c>
      <c r="C9" s="543"/>
      <c r="D9" s="541"/>
      <c r="E9" s="541"/>
      <c r="F9" s="541"/>
      <c r="G9" s="541"/>
      <c r="H9" s="541"/>
      <c r="I9" s="541"/>
      <c r="J9" s="542"/>
      <c r="K9" s="542"/>
      <c r="L9" s="542"/>
      <c r="M9" s="18"/>
      <c r="T9" s="9"/>
      <c r="V9" s="8"/>
    </row>
    <row r="10" spans="2:22" ht="10.5" customHeight="1">
      <c r="B10" s="547"/>
      <c r="C10" s="543"/>
      <c r="D10" s="541"/>
      <c r="E10" s="541"/>
      <c r="F10" s="541"/>
      <c r="G10" s="541"/>
      <c r="H10" s="541"/>
      <c r="I10" s="541"/>
      <c r="J10" s="542"/>
      <c r="K10" s="542"/>
      <c r="L10" s="542"/>
      <c r="M10" s="18"/>
      <c r="T10" s="9"/>
      <c r="V10" s="8"/>
    </row>
    <row r="11" spans="2:22" s="545" customFormat="1" ht="26.25" customHeight="1">
      <c r="B11" s="564" t="s">
        <v>555</v>
      </c>
      <c r="C11" s="563"/>
      <c r="D11" s="563"/>
      <c r="E11" s="563"/>
      <c r="F11" s="563"/>
      <c r="G11" s="563"/>
      <c r="H11" s="563"/>
      <c r="T11" s="546"/>
      <c r="U11" s="546"/>
    </row>
    <row r="12" spans="2:22" s="32" customFormat="1" ht="18.75" customHeight="1">
      <c r="B12" s="540"/>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38" t="s">
        <v>740</v>
      </c>
      <c r="E14" s="130"/>
      <c r="F14" s="124" t="s">
        <v>547</v>
      </c>
      <c r="H14" s="538" t="s">
        <v>743</v>
      </c>
      <c r="J14" s="124" t="s">
        <v>514</v>
      </c>
      <c r="L14" s="132"/>
      <c r="N14" s="103"/>
      <c r="Q14" s="99"/>
      <c r="R14" s="96"/>
    </row>
    <row r="15" spans="2:22" ht="26.25" customHeight="1" thickBot="1">
      <c r="B15" s="124" t="s">
        <v>423</v>
      </c>
      <c r="C15" s="106"/>
      <c r="D15" s="538" t="s">
        <v>741</v>
      </c>
      <c r="F15" s="124" t="s">
        <v>413</v>
      </c>
      <c r="G15" s="127"/>
      <c r="H15" s="538" t="s">
        <v>744</v>
      </c>
      <c r="I15" s="17"/>
      <c r="J15" s="124" t="s">
        <v>515</v>
      </c>
      <c r="L15" s="132"/>
      <c r="M15" s="103"/>
      <c r="Q15" s="108"/>
      <c r="R15" s="96"/>
    </row>
    <row r="16" spans="2:22" ht="28.5" customHeight="1" thickBot="1">
      <c r="B16" s="124" t="s">
        <v>453</v>
      </c>
      <c r="C16" s="106"/>
      <c r="D16" s="539" t="s">
        <v>742</v>
      </c>
      <c r="E16" s="103"/>
      <c r="F16" s="124" t="s">
        <v>433</v>
      </c>
      <c r="G16" s="125"/>
      <c r="H16" s="539">
        <v>2017</v>
      </c>
      <c r="I16" s="103"/>
      <c r="K16" s="195"/>
      <c r="L16" s="195"/>
      <c r="M16" s="195"/>
      <c r="N16" s="195"/>
      <c r="Q16" s="115"/>
      <c r="R16" s="96"/>
    </row>
    <row r="17" spans="1:21" ht="29.25" customHeight="1">
      <c r="B17" s="124" t="s">
        <v>420</v>
      </c>
      <c r="C17" s="106"/>
      <c r="D17" s="718">
        <v>467008</v>
      </c>
      <c r="E17" s="121"/>
      <c r="F17" s="725" t="s">
        <v>669</v>
      </c>
      <c r="G17" s="195"/>
      <c r="H17" s="719">
        <v>1</v>
      </c>
      <c r="I17" s="17"/>
      <c r="M17" s="195"/>
      <c r="N17" s="195"/>
      <c r="P17" s="99"/>
      <c r="Q17" s="99"/>
      <c r="R17" s="96"/>
    </row>
    <row r="18" spans="1:21" s="28" customFormat="1" ht="29.25" customHeight="1">
      <c r="B18" s="124"/>
      <c r="C18" s="720"/>
      <c r="D18" s="717"/>
      <c r="E18" s="721"/>
      <c r="F18" s="716"/>
      <c r="G18" s="722"/>
      <c r="H18" s="723"/>
      <c r="I18" s="163"/>
      <c r="M18" s="722"/>
      <c r="N18" s="722"/>
      <c r="P18" s="722"/>
      <c r="Q18" s="722"/>
      <c r="R18" s="724"/>
      <c r="T18" s="37"/>
      <c r="U18" s="37"/>
    </row>
    <row r="19" spans="1:21" ht="27.75" customHeight="1" thickBot="1">
      <c r="E19" s="9"/>
      <c r="F19" s="124" t="s">
        <v>434</v>
      </c>
      <c r="G19" s="599" t="s">
        <v>363</v>
      </c>
      <c r="H19" s="242">
        <f>SUM(R54,R57,R60,R63,R66,R69,R72,R75)</f>
        <v>432891.14791059628</v>
      </c>
      <c r="I19" s="17"/>
      <c r="J19" s="115"/>
      <c r="K19" s="115"/>
      <c r="L19" s="115"/>
      <c r="M19" s="115"/>
      <c r="N19" s="115"/>
      <c r="P19" s="115"/>
      <c r="Q19" s="115"/>
      <c r="R19" s="96"/>
    </row>
    <row r="20" spans="1:21" ht="27.75" customHeight="1" thickBot="1">
      <c r="E20" s="9"/>
      <c r="F20" s="124" t="s">
        <v>435</v>
      </c>
      <c r="G20" s="599" t="s">
        <v>364</v>
      </c>
      <c r="H20" s="131">
        <f>-SUM(R55,R58,R61,R64,R67,R70,R73,R76)</f>
        <v>0</v>
      </c>
      <c r="I20" s="17"/>
      <c r="J20" s="115"/>
      <c r="P20" s="115"/>
      <c r="Q20" s="115"/>
      <c r="R20" s="96"/>
    </row>
    <row r="21" spans="1:21" ht="27.75" customHeight="1" thickBot="1">
      <c r="C21" s="32"/>
      <c r="D21" s="32"/>
      <c r="E21" s="32"/>
      <c r="F21" s="124" t="s">
        <v>408</v>
      </c>
      <c r="G21" s="599" t="s">
        <v>365</v>
      </c>
      <c r="H21" s="188">
        <f>R84</f>
        <v>13696.49554857964</v>
      </c>
      <c r="I21" s="103"/>
      <c r="P21" s="115"/>
      <c r="Q21" s="115"/>
      <c r="R21" s="96"/>
    </row>
    <row r="22" spans="1:21" ht="27.75" customHeight="1">
      <c r="C22" s="32"/>
      <c r="D22" s="32"/>
      <c r="E22" s="32"/>
      <c r="F22" s="124" t="s">
        <v>509</v>
      </c>
      <c r="G22" s="599" t="s">
        <v>448</v>
      </c>
      <c r="H22" s="188">
        <f>H19-H20+H21</f>
        <v>446587.64345917595</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841" t="s">
        <v>676</v>
      </c>
      <c r="C26" s="841"/>
      <c r="D26" s="841"/>
      <c r="E26" s="841"/>
      <c r="F26" s="841"/>
      <c r="G26" s="841"/>
    </row>
    <row r="27" spans="1:21" ht="14.25" customHeight="1">
      <c r="A27" s="28"/>
      <c r="B27" s="544"/>
      <c r="C27" s="544"/>
      <c r="D27" s="534"/>
      <c r="E27" s="534"/>
      <c r="F27" s="534"/>
      <c r="G27" s="544"/>
    </row>
    <row r="28" spans="1:21" s="17" customFormat="1" ht="27" customHeight="1">
      <c r="B28" s="844" t="s">
        <v>506</v>
      </c>
      <c r="C28" s="845"/>
      <c r="D28" s="133" t="s">
        <v>41</v>
      </c>
      <c r="E28" s="134" t="s">
        <v>667</v>
      </c>
      <c r="F28" s="134" t="s">
        <v>408</v>
      </c>
      <c r="G28" s="135" t="s">
        <v>409</v>
      </c>
      <c r="T28" s="136"/>
      <c r="U28" s="136"/>
    </row>
    <row r="29" spans="1:21" ht="20.25" customHeight="1">
      <c r="B29" s="839" t="s">
        <v>29</v>
      </c>
      <c r="C29" s="840"/>
      <c r="D29" s="633" t="s">
        <v>27</v>
      </c>
      <c r="E29" s="138">
        <f>SUM(D54:D83)</f>
        <v>67270.778088143095</v>
      </c>
      <c r="F29" s="139">
        <f>D84</f>
        <v>2128.4193892179774</v>
      </c>
      <c r="G29" s="138">
        <f>E29+F29</f>
        <v>69399.197477361071</v>
      </c>
    </row>
    <row r="30" spans="1:21" ht="20.25" customHeight="1">
      <c r="B30" s="839" t="s">
        <v>371</v>
      </c>
      <c r="C30" s="840"/>
      <c r="D30" s="633" t="s">
        <v>27</v>
      </c>
      <c r="E30" s="140">
        <f>SUM(E54:E83)</f>
        <v>142389.60873628577</v>
      </c>
      <c r="F30" s="141">
        <f>E84</f>
        <v>4505.1478914124418</v>
      </c>
      <c r="G30" s="140">
        <f>E30+F30</f>
        <v>146894.7566276982</v>
      </c>
    </row>
    <row r="31" spans="1:21" ht="20.25" customHeight="1">
      <c r="B31" s="839" t="s">
        <v>745</v>
      </c>
      <c r="C31" s="840"/>
      <c r="D31" s="633" t="s">
        <v>28</v>
      </c>
      <c r="E31" s="140">
        <f>SUM(F54:F83)</f>
        <v>176319.60301931234</v>
      </c>
      <c r="F31" s="141">
        <f>F84</f>
        <v>5578.6787730297865</v>
      </c>
      <c r="G31" s="140">
        <f t="shared" ref="G31:G34" si="0">E31+F31</f>
        <v>181898.28179234214</v>
      </c>
    </row>
    <row r="32" spans="1:21" ht="20.25" customHeight="1">
      <c r="B32" s="839" t="s">
        <v>746</v>
      </c>
      <c r="C32" s="840"/>
      <c r="D32" s="633" t="s">
        <v>28</v>
      </c>
      <c r="E32" s="140">
        <f>SUM(G54:G83)</f>
        <v>7487.926322855119</v>
      </c>
      <c r="F32" s="141">
        <f>G84</f>
        <v>236.91486888583478</v>
      </c>
      <c r="G32" s="140">
        <f t="shared" si="0"/>
        <v>7724.8411917409539</v>
      </c>
    </row>
    <row r="33" spans="2:22" ht="20.25" customHeight="1">
      <c r="B33" s="839" t="s">
        <v>31</v>
      </c>
      <c r="C33" s="840"/>
      <c r="D33" s="633" t="s">
        <v>759</v>
      </c>
      <c r="E33" s="140">
        <f>SUM(H54:H83)</f>
        <v>39423.231744000004</v>
      </c>
      <c r="F33" s="141">
        <f>H84</f>
        <v>1247.3346260336</v>
      </c>
      <c r="G33" s="140">
        <f>E33+F33</f>
        <v>40670.566370033601</v>
      </c>
    </row>
    <row r="34" spans="2:22" ht="20.25" hidden="1" customHeight="1">
      <c r="B34" s="839"/>
      <c r="C34" s="840"/>
      <c r="D34" s="633"/>
      <c r="E34" s="140">
        <f>SUM(I54:I83)</f>
        <v>0</v>
      </c>
      <c r="F34" s="141">
        <f>I84</f>
        <v>0</v>
      </c>
      <c r="G34" s="140">
        <f t="shared" si="0"/>
        <v>0</v>
      </c>
    </row>
    <row r="35" spans="2:22" ht="20.25" hidden="1" customHeight="1">
      <c r="B35" s="839"/>
      <c r="C35" s="840"/>
      <c r="D35" s="633"/>
      <c r="E35" s="140">
        <f>SUM(J54:J83)</f>
        <v>0</v>
      </c>
      <c r="F35" s="141">
        <f>J84</f>
        <v>0</v>
      </c>
      <c r="G35" s="140">
        <f>E35+F35</f>
        <v>0</v>
      </c>
    </row>
    <row r="36" spans="2:22" ht="20.25" hidden="1" customHeight="1">
      <c r="B36" s="839"/>
      <c r="C36" s="840"/>
      <c r="D36" s="633"/>
      <c r="E36" s="140">
        <f>SUM(K54:K83)</f>
        <v>0</v>
      </c>
      <c r="F36" s="141">
        <f>K84</f>
        <v>0</v>
      </c>
      <c r="G36" s="140">
        <f t="shared" ref="G36:G42" si="1">E36+F36</f>
        <v>0</v>
      </c>
    </row>
    <row r="37" spans="2:22" ht="20.25" hidden="1" customHeight="1">
      <c r="B37" s="839"/>
      <c r="C37" s="840"/>
      <c r="D37" s="633"/>
      <c r="E37" s="140">
        <f>SUM(L54:L83)</f>
        <v>0</v>
      </c>
      <c r="F37" s="141">
        <f>L84</f>
        <v>0</v>
      </c>
      <c r="G37" s="140">
        <f t="shared" si="1"/>
        <v>0</v>
      </c>
    </row>
    <row r="38" spans="2:22" ht="20.25" hidden="1" customHeight="1">
      <c r="B38" s="839"/>
      <c r="C38" s="840"/>
      <c r="D38" s="633"/>
      <c r="E38" s="140">
        <f>SUM(M54:M83)</f>
        <v>0</v>
      </c>
      <c r="F38" s="141">
        <f>M84</f>
        <v>0</v>
      </c>
      <c r="G38" s="140">
        <f t="shared" si="1"/>
        <v>0</v>
      </c>
    </row>
    <row r="39" spans="2:22" ht="20.25" hidden="1" customHeight="1">
      <c r="B39" s="839"/>
      <c r="C39" s="840"/>
      <c r="D39" s="633"/>
      <c r="E39" s="140">
        <f>SUM(N54:N83)</f>
        <v>0</v>
      </c>
      <c r="F39" s="141">
        <f>N84</f>
        <v>0</v>
      </c>
      <c r="G39" s="140">
        <f t="shared" si="1"/>
        <v>0</v>
      </c>
    </row>
    <row r="40" spans="2:22" ht="20.25" hidden="1" customHeight="1">
      <c r="B40" s="839"/>
      <c r="C40" s="840"/>
      <c r="D40" s="633"/>
      <c r="E40" s="140">
        <f>SUM(O54:O83)</f>
        <v>0</v>
      </c>
      <c r="F40" s="141">
        <f>O84</f>
        <v>0</v>
      </c>
      <c r="G40" s="140">
        <f t="shared" si="1"/>
        <v>0</v>
      </c>
    </row>
    <row r="41" spans="2:22" ht="20.25" hidden="1" customHeight="1">
      <c r="B41" s="839"/>
      <c r="C41" s="840"/>
      <c r="D41" s="633"/>
      <c r="E41" s="140">
        <f>SUM(P54:P83)</f>
        <v>0</v>
      </c>
      <c r="F41" s="141">
        <f>P84</f>
        <v>0</v>
      </c>
      <c r="G41" s="140">
        <f t="shared" si="1"/>
        <v>0</v>
      </c>
    </row>
    <row r="42" spans="2:22" ht="20.25" hidden="1" customHeight="1">
      <c r="B42" s="839"/>
      <c r="C42" s="840"/>
      <c r="D42" s="634"/>
      <c r="E42" s="142">
        <f>SUM(Q54:Q83)</f>
        <v>0</v>
      </c>
      <c r="F42" s="143">
        <f>Q84</f>
        <v>0</v>
      </c>
      <c r="G42" s="142">
        <f t="shared" si="1"/>
        <v>0</v>
      </c>
    </row>
    <row r="43" spans="2:22" s="8" customFormat="1" ht="21" customHeight="1">
      <c r="B43" s="842" t="s">
        <v>26</v>
      </c>
      <c r="C43" s="843"/>
      <c r="D43" s="137"/>
      <c r="E43" s="144">
        <f>SUM(E29:E42)</f>
        <v>432891.14791059628</v>
      </c>
      <c r="F43" s="144">
        <f>SUM(F29:F42)</f>
        <v>13696.49554857964</v>
      </c>
      <c r="G43" s="144">
        <f>SUM(G29:G42)</f>
        <v>446587.64345917595</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3"/>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41" t="s">
        <v>606</v>
      </c>
      <c r="C48" s="841"/>
      <c r="D48" s="841"/>
      <c r="E48" s="841"/>
      <c r="F48" s="841"/>
      <c r="G48" s="841"/>
      <c r="H48" s="841"/>
      <c r="I48" s="841"/>
      <c r="J48" s="841"/>
      <c r="K48" s="841"/>
      <c r="L48" s="841"/>
      <c r="M48" s="613"/>
      <c r="N48" s="105"/>
      <c r="O48" s="105"/>
      <c r="P48" s="105"/>
      <c r="Q48" s="105"/>
      <c r="R48" s="105"/>
      <c r="T48" s="37"/>
      <c r="U48" s="19"/>
      <c r="V48" s="38"/>
    </row>
    <row r="49" spans="2:22" s="28" customFormat="1" ht="41" customHeight="1">
      <c r="B49" s="841" t="s">
        <v>563</v>
      </c>
      <c r="C49" s="841"/>
      <c r="D49" s="841"/>
      <c r="E49" s="841"/>
      <c r="F49" s="841"/>
      <c r="G49" s="841"/>
      <c r="H49" s="841"/>
      <c r="I49" s="841"/>
      <c r="J49" s="841"/>
      <c r="K49" s="841"/>
      <c r="L49" s="841"/>
      <c r="M49" s="613"/>
      <c r="N49" s="105"/>
      <c r="O49" s="105"/>
      <c r="P49" s="105"/>
      <c r="Q49" s="105"/>
      <c r="R49" s="105"/>
      <c r="T49" s="37"/>
      <c r="U49" s="19"/>
      <c r="V49" s="38"/>
    </row>
    <row r="50" spans="2:22" s="28" customFormat="1" ht="18" customHeight="1">
      <c r="B50" s="841" t="s">
        <v>675</v>
      </c>
      <c r="C50" s="841"/>
      <c r="D50" s="841"/>
      <c r="E50" s="841"/>
      <c r="F50" s="841"/>
      <c r="G50" s="841"/>
      <c r="H50" s="841"/>
      <c r="I50" s="841"/>
      <c r="J50" s="841"/>
      <c r="K50" s="841"/>
      <c r="L50" s="841"/>
      <c r="M50" s="613"/>
      <c r="N50" s="105"/>
      <c r="O50" s="105"/>
      <c r="P50" s="105"/>
      <c r="Q50" s="105"/>
      <c r="R50" s="105"/>
      <c r="T50" s="37"/>
      <c r="U50" s="19"/>
      <c r="V50" s="38"/>
    </row>
    <row r="51" spans="2:22" ht="15" customHeight="1">
      <c r="B51" s="609"/>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GS&gt;50 kW - Thermal Demand Meter</v>
      </c>
      <c r="G52" s="135" t="str">
        <f>IF($B32&lt;&gt;"",$B32,"")</f>
        <v>GS&gt;50 kW - Interval Meter</v>
      </c>
      <c r="H52" s="135" t="str">
        <f>IF($B33&lt;&gt;"",$B33,"")</f>
        <v>Street Lighting</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1"/>
      <c r="C53" s="572"/>
      <c r="D53" s="572" t="str">
        <f>D29</f>
        <v>kWh</v>
      </c>
      <c r="E53" s="572" t="str">
        <f>D30</f>
        <v>kWh</v>
      </c>
      <c r="F53" s="572" t="str">
        <f>D31</f>
        <v>kW</v>
      </c>
      <c r="G53" s="572" t="str">
        <f>D32</f>
        <v>kW</v>
      </c>
      <c r="H53" s="572" t="str">
        <f>D33</f>
        <v>KW</v>
      </c>
      <c r="I53" s="572">
        <f>D34</f>
        <v>0</v>
      </c>
      <c r="J53" s="572">
        <f>D35</f>
        <v>0</v>
      </c>
      <c r="K53" s="572">
        <f>D36</f>
        <v>0</v>
      </c>
      <c r="L53" s="572">
        <f>D37</f>
        <v>0</v>
      </c>
      <c r="M53" s="572">
        <f>D38</f>
        <v>0</v>
      </c>
      <c r="N53" s="572">
        <f>D39</f>
        <v>0</v>
      </c>
      <c r="O53" s="572">
        <f>D40</f>
        <v>0</v>
      </c>
      <c r="P53" s="572">
        <f>D41</f>
        <v>0</v>
      </c>
      <c r="Q53" s="572">
        <f>D42</f>
        <v>0</v>
      </c>
      <c r="R53" s="573"/>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1" t="s">
        <v>67</v>
      </c>
      <c r="C56" s="617"/>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1" t="s">
        <v>67</v>
      </c>
      <c r="C59" s="617"/>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1" t="s">
        <v>67</v>
      </c>
      <c r="C62" s="617"/>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1" t="s">
        <v>67</v>
      </c>
      <c r="C65" s="617"/>
      <c r="D65" s="160"/>
      <c r="E65" s="160"/>
      <c r="F65" s="160"/>
      <c r="G65" s="160"/>
      <c r="H65" s="160"/>
      <c r="I65" s="160"/>
      <c r="J65" s="160"/>
      <c r="K65" s="161"/>
      <c r="L65" s="161"/>
      <c r="M65" s="161"/>
      <c r="N65" s="161"/>
      <c r="O65" s="161"/>
      <c r="P65" s="161"/>
      <c r="Q65" s="161"/>
      <c r="R65" s="162"/>
      <c r="U65" s="159"/>
      <c r="V65" s="153"/>
    </row>
    <row r="66" spans="2:22" s="163" customFormat="1">
      <c r="B66" s="154" t="s">
        <v>94</v>
      </c>
      <c r="C66" s="531"/>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1" t="s">
        <v>67</v>
      </c>
      <c r="C68" s="617"/>
      <c r="D68" s="160"/>
      <c r="E68" s="160"/>
      <c r="F68" s="160"/>
      <c r="G68" s="160"/>
      <c r="H68" s="160"/>
      <c r="I68" s="160"/>
      <c r="J68" s="160"/>
      <c r="K68" s="161"/>
      <c r="L68" s="161"/>
      <c r="M68" s="161"/>
      <c r="N68" s="161"/>
      <c r="O68" s="161"/>
      <c r="P68" s="161"/>
      <c r="Q68" s="161"/>
      <c r="R68" s="162"/>
      <c r="U68" s="159"/>
      <c r="V68" s="153"/>
    </row>
    <row r="69" spans="2:22" s="163" customFormat="1">
      <c r="B69" s="154" t="s">
        <v>225</v>
      </c>
      <c r="C69" s="531"/>
      <c r="D69" s="156">
        <f>'5.  2015-2020 LRAM'!Y388</f>
        <v>0</v>
      </c>
      <c r="E69" s="156">
        <f>'5.  2015-2020 LRAM'!Z388</f>
        <v>0</v>
      </c>
      <c r="F69" s="156">
        <f>'5.  2015-2020 LRAM'!AA388</f>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1" t="s">
        <v>67</v>
      </c>
      <c r="C71" s="617"/>
      <c r="D71" s="160"/>
      <c r="E71" s="160"/>
      <c r="F71" s="160"/>
      <c r="G71" s="160"/>
      <c r="H71" s="160"/>
      <c r="I71" s="160"/>
      <c r="J71" s="160"/>
      <c r="K71" s="161"/>
      <c r="L71" s="161"/>
      <c r="M71" s="161"/>
      <c r="N71" s="161"/>
      <c r="O71" s="161"/>
      <c r="P71" s="161"/>
      <c r="Q71" s="161"/>
      <c r="R71" s="162"/>
      <c r="U71" s="159"/>
      <c r="V71" s="153"/>
    </row>
    <row r="72" spans="2:22" s="163" customFormat="1">
      <c r="B72" s="154" t="s">
        <v>227</v>
      </c>
      <c r="C72" s="531"/>
      <c r="D72" s="156">
        <f>'5.  2015-2020 LRAM'!Y572</f>
        <v>0</v>
      </c>
      <c r="E72" s="156">
        <f>'5.  2015-2020 LRAM'!Z572</f>
        <v>0</v>
      </c>
      <c r="F72" s="156">
        <f>'5.  2015-2020 LRAM'!AA572</f>
        <v>0</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U72" s="152"/>
      <c r="V72" s="153"/>
    </row>
    <row r="73" spans="2:22" s="163" customFormat="1">
      <c r="B73" s="154" t="s">
        <v>226</v>
      </c>
      <c r="C73" s="155"/>
      <c r="D73" s="156">
        <f>-'5.  2015-2020 LRAM'!Y573</f>
        <v>0</v>
      </c>
      <c r="E73" s="156">
        <f>-'5.  2015-2020 LRAM'!Z573</f>
        <v>0</v>
      </c>
      <c r="F73" s="156">
        <f>-'5.  2015-2020 LRAM'!AA573</f>
        <v>0</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158"/>
      <c r="U73" s="152"/>
      <c r="V73" s="153"/>
    </row>
    <row r="74" spans="2:22" s="136" customFormat="1">
      <c r="B74" s="621" t="s">
        <v>67</v>
      </c>
      <c r="C74" s="617"/>
      <c r="D74" s="160"/>
      <c r="E74" s="160"/>
      <c r="F74" s="160"/>
      <c r="G74" s="160"/>
      <c r="H74" s="160"/>
      <c r="I74" s="160"/>
      <c r="J74" s="160"/>
      <c r="K74" s="161"/>
      <c r="L74" s="161"/>
      <c r="M74" s="161"/>
      <c r="N74" s="161"/>
      <c r="O74" s="161"/>
      <c r="P74" s="161"/>
      <c r="Q74" s="161"/>
      <c r="R74" s="162"/>
      <c r="U74" s="159"/>
      <c r="V74" s="153"/>
    </row>
    <row r="75" spans="2:22" s="163" customFormat="1">
      <c r="B75" s="154" t="s">
        <v>229</v>
      </c>
      <c r="C75" s="531"/>
      <c r="D75" s="156">
        <f>'5.  2015-2020 LRAM'!Y756</f>
        <v>67270.778088143095</v>
      </c>
      <c r="E75" s="156">
        <f>'5.  2015-2020 LRAM'!Z756</f>
        <v>142389.60873628577</v>
      </c>
      <c r="F75" s="156">
        <f>'5.  2015-2020 LRAM'!AA756</f>
        <v>176319.60301931234</v>
      </c>
      <c r="G75" s="156">
        <f>'5.  2015-2020 LRAM'!AB756</f>
        <v>7487.926322855119</v>
      </c>
      <c r="H75" s="156">
        <f>'5.  2015-2020 LRAM'!AC756</f>
        <v>39423.231744000004</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432891.14791059628</v>
      </c>
      <c r="U75" s="152"/>
      <c r="V75" s="153"/>
    </row>
    <row r="76" spans="2:22" s="163" customFormat="1" ht="16.5"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c r="B77" s="621" t="s">
        <v>67</v>
      </c>
      <c r="C77" s="617"/>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hidden="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hidden="1">
      <c r="B80" s="621" t="s">
        <v>67</v>
      </c>
      <c r="C80" s="617"/>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1"/>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1" t="s">
        <v>67</v>
      </c>
      <c r="C83" s="617"/>
      <c r="D83" s="160"/>
      <c r="E83" s="160"/>
      <c r="F83" s="160"/>
      <c r="G83" s="160"/>
      <c r="H83" s="160"/>
      <c r="I83" s="160"/>
      <c r="J83" s="160"/>
      <c r="K83" s="161"/>
      <c r="L83" s="161"/>
      <c r="M83" s="161"/>
      <c r="N83" s="161"/>
      <c r="O83" s="161"/>
      <c r="P83" s="161"/>
      <c r="Q83" s="161"/>
      <c r="R83" s="162"/>
      <c r="U83" s="159"/>
      <c r="V83" s="153"/>
    </row>
    <row r="84" spans="2:22" s="17" customFormat="1" ht="20.25" customHeight="1">
      <c r="B84" s="618" t="s">
        <v>43</v>
      </c>
      <c r="C84" s="617"/>
      <c r="D84" s="674">
        <f>'6.  Carrying Charges'!I162</f>
        <v>2128.4193892179774</v>
      </c>
      <c r="E84" s="674">
        <f>'6.  Carrying Charges'!J162</f>
        <v>4505.1478914124418</v>
      </c>
      <c r="F84" s="674">
        <f>'6.  Carrying Charges'!K162</f>
        <v>5578.6787730297865</v>
      </c>
      <c r="G84" s="674">
        <f>'6.  Carrying Charges'!L162</f>
        <v>236.91486888583478</v>
      </c>
      <c r="H84" s="674">
        <f>'6.  Carrying Charges'!M162</f>
        <v>1247.3346260336</v>
      </c>
      <c r="I84" s="674">
        <f>'6.  Carrying Charges'!N162</f>
        <v>0</v>
      </c>
      <c r="J84" s="674">
        <f>'6.  Carrying Charges'!O162</f>
        <v>0</v>
      </c>
      <c r="K84" s="674">
        <f>'6.  Carrying Charges'!P162</f>
        <v>0</v>
      </c>
      <c r="L84" s="674">
        <f>'6.  Carrying Charges'!Q162</f>
        <v>0</v>
      </c>
      <c r="M84" s="674">
        <f>'6.  Carrying Charges'!R162</f>
        <v>0</v>
      </c>
      <c r="N84" s="674">
        <f>'6.  Carrying Charges'!S162</f>
        <v>0</v>
      </c>
      <c r="O84" s="674">
        <f>'6.  Carrying Charges'!T162</f>
        <v>0</v>
      </c>
      <c r="P84" s="674">
        <f>'6.  Carrying Charges'!U162</f>
        <v>0</v>
      </c>
      <c r="Q84" s="674">
        <f>'6.  Carrying Charges'!V162</f>
        <v>0</v>
      </c>
      <c r="R84" s="675">
        <f>SUM(D84:Q84)</f>
        <v>13696.49554857964</v>
      </c>
      <c r="U84" s="152"/>
      <c r="V84" s="153"/>
    </row>
    <row r="85" spans="2:22" s="163" customFormat="1" ht="21.75" customHeight="1">
      <c r="B85" s="619" t="s">
        <v>240</v>
      </c>
      <c r="C85" s="620"/>
      <c r="D85" s="619">
        <f>SUM(D54:D77)+D84</f>
        <v>69399.197477361071</v>
      </c>
      <c r="E85" s="619">
        <f>SUM(E54:E77)+E84</f>
        <v>146894.7566276982</v>
      </c>
      <c r="F85" s="619">
        <f>SUM(F54:F77)+F84</f>
        <v>181898.28179234214</v>
      </c>
      <c r="G85" s="619">
        <f>SUM(G54:G77)+G84</f>
        <v>7724.8411917409539</v>
      </c>
      <c r="H85" s="619">
        <f>SUM(H54:H77)+H84</f>
        <v>40670.566370033601</v>
      </c>
      <c r="I85" s="619">
        <f t="shared" ref="I85:O85" si="2">SUM(I54:I77)+I84</f>
        <v>0</v>
      </c>
      <c r="J85" s="619">
        <f t="shared" si="2"/>
        <v>0</v>
      </c>
      <c r="K85" s="619">
        <f t="shared" si="2"/>
        <v>0</v>
      </c>
      <c r="L85" s="619">
        <f t="shared" si="2"/>
        <v>0</v>
      </c>
      <c r="M85" s="619">
        <f t="shared" si="2"/>
        <v>0</v>
      </c>
      <c r="N85" s="619">
        <f>SUM(N54:N77)+N84</f>
        <v>0</v>
      </c>
      <c r="O85" s="619">
        <f t="shared" si="2"/>
        <v>0</v>
      </c>
      <c r="P85" s="619">
        <f>SUM(P54:P77)+P84</f>
        <v>0</v>
      </c>
      <c r="Q85" s="619">
        <f>SUM(Q54:Q77)+Q84</f>
        <v>0</v>
      </c>
      <c r="R85" s="619">
        <f>SUM(R54:R77)+R84</f>
        <v>446587.64345917595</v>
      </c>
      <c r="U85" s="152"/>
      <c r="V85" s="153"/>
    </row>
    <row r="86" spans="2:22" ht="20.25" customHeight="1">
      <c r="B86" s="453" t="s">
        <v>535</v>
      </c>
      <c r="C86" s="598"/>
      <c r="D86" s="597"/>
      <c r="E86" s="597"/>
      <c r="F86" s="597"/>
      <c r="G86" s="597"/>
      <c r="H86" s="597"/>
      <c r="I86" s="597"/>
      <c r="J86" s="597"/>
      <c r="K86" s="597"/>
      <c r="L86" s="597"/>
      <c r="M86" s="597"/>
      <c r="N86" s="597"/>
      <c r="O86" s="597"/>
      <c r="P86" s="597"/>
      <c r="Q86" s="597"/>
      <c r="R86" s="597"/>
      <c r="V86" s="13"/>
    </row>
    <row r="87" spans="2:22" ht="20.25" customHeight="1">
      <c r="B87" s="616"/>
      <c r="C87" s="66"/>
      <c r="E87" s="9"/>
      <c r="V87" s="13"/>
    </row>
    <row r="88" spans="2:22" ht="14.5">
      <c r="E88" s="9"/>
    </row>
    <row r="89" spans="2:22" ht="21" hidden="1" customHeight="1">
      <c r="B89" s="118" t="s">
        <v>536</v>
      </c>
      <c r="F89" s="585"/>
    </row>
    <row r="90" spans="2:22" s="545" customFormat="1" ht="27.75" hidden="1" customHeight="1">
      <c r="B90" s="566" t="s">
        <v>556</v>
      </c>
      <c r="C90" s="562"/>
      <c r="D90" s="562"/>
      <c r="E90" s="569"/>
      <c r="F90" s="562"/>
      <c r="G90" s="562"/>
      <c r="H90" s="562"/>
      <c r="I90" s="562"/>
      <c r="J90" s="562"/>
      <c r="T90" s="546"/>
      <c r="U90" s="546"/>
    </row>
    <row r="91" spans="2:22" ht="11.25" hidden="1" customHeight="1">
      <c r="B91" s="110"/>
    </row>
    <row r="92" spans="2:22" s="558" customFormat="1" ht="25.5" hidden="1" customHeight="1">
      <c r="B92" s="560"/>
      <c r="C92" s="556">
        <v>2011</v>
      </c>
      <c r="D92" s="556">
        <v>2012</v>
      </c>
      <c r="E92" s="556">
        <v>2013</v>
      </c>
      <c r="F92" s="556">
        <v>2014</v>
      </c>
      <c r="G92" s="556">
        <v>2015</v>
      </c>
      <c r="H92" s="556">
        <v>2016</v>
      </c>
      <c r="I92" s="556">
        <v>2017</v>
      </c>
      <c r="J92" s="556">
        <v>2018</v>
      </c>
      <c r="K92" s="556">
        <v>2019</v>
      </c>
      <c r="L92" s="556">
        <v>2020</v>
      </c>
      <c r="M92" s="557" t="s">
        <v>26</v>
      </c>
      <c r="T92" s="559"/>
      <c r="U92" s="559"/>
    </row>
    <row r="93" spans="2:22" s="90" customFormat="1" ht="23.25" hidden="1" customHeight="1">
      <c r="B93" s="198">
        <v>2011</v>
      </c>
      <c r="C93" s="551">
        <f>'4.  2011-2014 LRAM'!AM131</f>
        <v>0</v>
      </c>
      <c r="D93" s="552">
        <f>SUM('4.  2011-2014 LRAM'!Y259:AL259)</f>
        <v>0</v>
      </c>
      <c r="E93" s="552">
        <f>SUM('4.  2011-2014 LRAM'!Y388:AL388)</f>
        <v>0</v>
      </c>
      <c r="F93" s="553">
        <f>SUM('4.  2011-2014 LRAM'!Y517:AL517)</f>
        <v>0</v>
      </c>
      <c r="G93" s="553">
        <f>SUM('5.  2015-2020 LRAM'!Y199:AL199)</f>
        <v>0</v>
      </c>
      <c r="H93" s="552">
        <f>SUM('5.  2015-2020 LRAM'!Y382:AL382)</f>
        <v>0</v>
      </c>
      <c r="I93" s="553">
        <f>SUM('5.  2015-2020 LRAM'!Y565:AL565)</f>
        <v>0</v>
      </c>
      <c r="J93" s="552">
        <f>SUM('5.  2015-2020 LRAM'!Y748:AL748)</f>
        <v>37279.204294004448</v>
      </c>
      <c r="K93" s="552">
        <f>SUM('5.  2015-2020 LRAM'!Y931:AL931)</f>
        <v>0</v>
      </c>
      <c r="L93" s="552">
        <f>SUM('5.  2015-2020 LRAM'!Y1114:AL1114)</f>
        <v>0</v>
      </c>
      <c r="M93" s="552">
        <f>SUM(C93:L93)</f>
        <v>37279.204294004448</v>
      </c>
      <c r="T93" s="197"/>
      <c r="U93" s="197"/>
    </row>
    <row r="94" spans="2:22" s="90" customFormat="1" ht="23.25" hidden="1" customHeight="1">
      <c r="B94" s="198">
        <v>2012</v>
      </c>
      <c r="C94" s="554"/>
      <c r="D94" s="553">
        <f>SUM('4.  2011-2014 LRAM'!Y260:AL260)</f>
        <v>0</v>
      </c>
      <c r="E94" s="552">
        <f>SUM('4.  2011-2014 LRAM'!Y389:AL389)</f>
        <v>0</v>
      </c>
      <c r="F94" s="553">
        <f>SUM('4.  2011-2014 LRAM'!Y518:AL518)</f>
        <v>0</v>
      </c>
      <c r="G94" s="553">
        <f>SUM('5.  2015-2020 LRAM'!Y200:AL200)</f>
        <v>0</v>
      </c>
      <c r="H94" s="552">
        <f>SUM('5.  2015-2020 LRAM'!Y383:AL383)</f>
        <v>0</v>
      </c>
      <c r="I94" s="553">
        <f>SUM('5.  2015-2020 LRAM'!Y566:AL566)</f>
        <v>0</v>
      </c>
      <c r="J94" s="552">
        <f>SUM('5.  2015-2020 LRAM'!Y749:AL749)</f>
        <v>37642.539012465728</v>
      </c>
      <c r="K94" s="552">
        <f>SUM('5.  2015-2020 LRAM'!Y932:AL932)</f>
        <v>0</v>
      </c>
      <c r="L94" s="552">
        <f>SUM('5.  2015-2020 LRAM'!Y1115:AL1115)</f>
        <v>0</v>
      </c>
      <c r="M94" s="552">
        <f>SUM(D94:L94)</f>
        <v>37642.539012465728</v>
      </c>
      <c r="T94" s="197"/>
      <c r="U94" s="197"/>
    </row>
    <row r="95" spans="2:22" s="90" customFormat="1" ht="23.25" hidden="1" customHeight="1">
      <c r="B95" s="198">
        <v>2013</v>
      </c>
      <c r="C95" s="555"/>
      <c r="D95" s="555"/>
      <c r="E95" s="553">
        <f>SUM('4.  2011-2014 LRAM'!Y390:AL390)</f>
        <v>0</v>
      </c>
      <c r="F95" s="553">
        <f>SUM('4.  2011-2014 LRAM'!Y519:AL519)</f>
        <v>0</v>
      </c>
      <c r="G95" s="553">
        <f>SUM('5.  2015-2020 LRAM'!Y201:AL201)</f>
        <v>0</v>
      </c>
      <c r="H95" s="552">
        <f>SUM('5.  2015-2020 LRAM'!Y384:AL384)</f>
        <v>0</v>
      </c>
      <c r="I95" s="553">
        <f>SUM('5.  2015-2020 LRAM'!Y567:AL567)</f>
        <v>0</v>
      </c>
      <c r="J95" s="552">
        <f>SUM('5.  2015-2020 LRAM'!Y750:AL750)</f>
        <v>28889.825277914872</v>
      </c>
      <c r="K95" s="552">
        <f>SUM('5.  2015-2020 LRAM'!Y933:AL933)</f>
        <v>0</v>
      </c>
      <c r="L95" s="552">
        <f>SUM('5.  2015-2020 LRAM'!Y1116:AL1116)</f>
        <v>0</v>
      </c>
      <c r="M95" s="552">
        <f>SUM(C95:L95)</f>
        <v>28889.825277914872</v>
      </c>
      <c r="T95" s="197"/>
      <c r="U95" s="197"/>
    </row>
    <row r="96" spans="2:22" s="90" customFormat="1" ht="23.25" hidden="1" customHeight="1">
      <c r="B96" s="198">
        <v>2014</v>
      </c>
      <c r="C96" s="555"/>
      <c r="D96" s="555"/>
      <c r="E96" s="555"/>
      <c r="F96" s="553">
        <f>SUM('4.  2011-2014 LRAM'!Y520:AL520)</f>
        <v>0</v>
      </c>
      <c r="G96" s="553">
        <f>SUM('5.  2015-2020 LRAM'!Y202:AL202)</f>
        <v>0</v>
      </c>
      <c r="H96" s="552">
        <f>SUM('5.  2015-2020 LRAM'!Y385:AL385)</f>
        <v>0</v>
      </c>
      <c r="I96" s="553">
        <f>SUM('5.  2015-2020 LRAM'!Y568:AL568)</f>
        <v>0</v>
      </c>
      <c r="J96" s="552">
        <f>SUM('5.  2015-2020 LRAM'!Y751:AL751)</f>
        <v>30445.073759349099</v>
      </c>
      <c r="K96" s="552">
        <f>SUM('5.  2015-2020 LRAM'!Y934:AL934)</f>
        <v>0</v>
      </c>
      <c r="L96" s="552">
        <f>SUM('5.  2015-2020 LRAM'!Y1117:AL1117)</f>
        <v>0</v>
      </c>
      <c r="M96" s="552">
        <f>SUM(F96:L96)</f>
        <v>30445.073759349099</v>
      </c>
      <c r="T96" s="197"/>
      <c r="U96" s="197"/>
    </row>
    <row r="97" spans="2:21" s="90" customFormat="1" ht="23.25" hidden="1" customHeight="1">
      <c r="B97" s="198">
        <v>2015</v>
      </c>
      <c r="C97" s="555"/>
      <c r="D97" s="555"/>
      <c r="E97" s="555"/>
      <c r="F97" s="555"/>
      <c r="G97" s="553">
        <f>SUM('5.  2015-2020 LRAM'!Y203:AL203)</f>
        <v>0</v>
      </c>
      <c r="H97" s="552">
        <f>SUM('5.  2015-2020 LRAM'!Y386:AL386)</f>
        <v>0</v>
      </c>
      <c r="I97" s="553">
        <f>SUM('5.  2015-2020 LRAM'!Y569:AL569)</f>
        <v>0</v>
      </c>
      <c r="J97" s="552">
        <f>SUM('5.  2015-2020 LRAM'!Y752:AL752)</f>
        <v>108811.78341200002</v>
      </c>
      <c r="K97" s="552">
        <f>SUM('5.  2015-2020 LRAM'!Y935:AL935)</f>
        <v>0</v>
      </c>
      <c r="L97" s="552">
        <f>SUM('5.  2015-2020 LRAM'!Y1118:AL1118)</f>
        <v>0</v>
      </c>
      <c r="M97" s="552">
        <f>SUM(G97:L97)</f>
        <v>108811.78341200002</v>
      </c>
      <c r="T97" s="197"/>
      <c r="U97" s="197"/>
    </row>
    <row r="98" spans="2:21" s="90" customFormat="1" ht="23.25" hidden="1" customHeight="1">
      <c r="B98" s="198">
        <v>2016</v>
      </c>
      <c r="C98" s="555"/>
      <c r="D98" s="555"/>
      <c r="E98" s="555"/>
      <c r="F98" s="555"/>
      <c r="G98" s="555"/>
      <c r="H98" s="552">
        <f>SUM('5.  2015-2020 LRAM'!Y387:AL387)</f>
        <v>0</v>
      </c>
      <c r="I98" s="553">
        <f>SUM('5.  2015-2020 LRAM'!Y570:AL570)</f>
        <v>0</v>
      </c>
      <c r="J98" s="552">
        <f>SUM('5.  2015-2020 LRAM'!Y753:AL753)</f>
        <v>85412.261840000006</v>
      </c>
      <c r="K98" s="552">
        <f>SUM('5.  2015-2020 LRAM'!Y936:AL936)</f>
        <v>0</v>
      </c>
      <c r="L98" s="552">
        <f>SUM('5.  2015-2020 LRAM'!Y1119:AL1119)</f>
        <v>0</v>
      </c>
      <c r="M98" s="552">
        <f>SUM(H98:L98)</f>
        <v>85412.261840000006</v>
      </c>
      <c r="T98" s="197"/>
      <c r="U98" s="197"/>
    </row>
    <row r="99" spans="2:21" s="90" customFormat="1" ht="23.25" hidden="1" customHeight="1">
      <c r="B99" s="198">
        <v>2017</v>
      </c>
      <c r="C99" s="555"/>
      <c r="D99" s="555"/>
      <c r="E99" s="555"/>
      <c r="F99" s="555"/>
      <c r="G99" s="555"/>
      <c r="H99" s="555"/>
      <c r="I99" s="552">
        <f>SUM('5.  2015-2020 LRAM'!Y571:AL571)</f>
        <v>0</v>
      </c>
      <c r="J99" s="552">
        <f>SUM('5.  2015-2020 LRAM'!Y754:AL754)</f>
        <v>77366.829220000014</v>
      </c>
      <c r="K99" s="552">
        <f>SUM('5.  2015-2020 LRAM'!Y937:AL937)</f>
        <v>0</v>
      </c>
      <c r="L99" s="552">
        <f>SUM('5.  2015-2020 LRAM'!Y1120:AL1120)</f>
        <v>0</v>
      </c>
      <c r="M99" s="552">
        <f>SUM(I99:L99)</f>
        <v>77366.829220000014</v>
      </c>
      <c r="T99" s="197"/>
      <c r="U99" s="197"/>
    </row>
    <row r="100" spans="2:21" s="90" customFormat="1" ht="23.25" hidden="1" customHeight="1">
      <c r="B100" s="198">
        <v>2018</v>
      </c>
      <c r="C100" s="555"/>
      <c r="D100" s="555"/>
      <c r="E100" s="555"/>
      <c r="F100" s="555"/>
      <c r="G100" s="555"/>
      <c r="H100" s="555"/>
      <c r="I100" s="555"/>
      <c r="J100" s="552">
        <f>SUM('5.  2015-2020 LRAM'!Y755:AL755)</f>
        <v>27043.631094862161</v>
      </c>
      <c r="K100" s="552">
        <f>SUM('5.  2015-2020 LRAM'!Y938:AL938)</f>
        <v>0</v>
      </c>
      <c r="L100" s="552">
        <f>SUM('5.  2015-2020 LRAM'!Y1121:AL1121)</f>
        <v>0</v>
      </c>
      <c r="M100" s="552">
        <f>SUM(J100:L100)</f>
        <v>27043.631094862161</v>
      </c>
      <c r="T100" s="197"/>
      <c r="U100" s="197"/>
    </row>
    <row r="101" spans="2:21" s="90" customFormat="1" ht="23.25" hidden="1" customHeight="1">
      <c r="B101" s="198">
        <v>2019</v>
      </c>
      <c r="C101" s="555"/>
      <c r="D101" s="555"/>
      <c r="E101" s="555"/>
      <c r="F101" s="555"/>
      <c r="G101" s="555"/>
      <c r="H101" s="555"/>
      <c r="I101" s="555"/>
      <c r="J101" s="555"/>
      <c r="K101" s="552">
        <f>SUM('5.  2015-2020 LRAM'!Y939:AL939)</f>
        <v>0</v>
      </c>
      <c r="L101" s="552">
        <f>SUM('5.  2015-2020 LRAM'!Y1122:AL1122)</f>
        <v>0</v>
      </c>
      <c r="M101" s="552">
        <f>SUM(K101:L101)</f>
        <v>0</v>
      </c>
      <c r="T101" s="197"/>
      <c r="U101" s="197"/>
    </row>
    <row r="102" spans="2:21" s="90" customFormat="1" ht="23.25" hidden="1" customHeight="1">
      <c r="B102" s="198">
        <v>2020</v>
      </c>
      <c r="C102" s="555"/>
      <c r="D102" s="555"/>
      <c r="E102" s="555"/>
      <c r="F102" s="555"/>
      <c r="G102" s="555"/>
      <c r="H102" s="555"/>
      <c r="I102" s="555"/>
      <c r="J102" s="555"/>
      <c r="K102" s="555"/>
      <c r="L102" s="554">
        <f>SUM('5.  2015-2020 LRAM'!Y1123:AL1123)</f>
        <v>0</v>
      </c>
      <c r="M102" s="554">
        <f>L102</f>
        <v>0</v>
      </c>
      <c r="T102" s="197"/>
      <c r="U102" s="197"/>
    </row>
    <row r="103" spans="2:21" s="196" customFormat="1" ht="24" hidden="1" customHeight="1">
      <c r="B103" s="567" t="s">
        <v>518</v>
      </c>
      <c r="C103" s="551">
        <f>C93</f>
        <v>0</v>
      </c>
      <c r="D103" s="552">
        <f>D93+D94</f>
        <v>0</v>
      </c>
      <c r="E103" s="552">
        <f>E93+E94+E95</f>
        <v>0</v>
      </c>
      <c r="F103" s="552">
        <f>F93+F94+F95+F96</f>
        <v>0</v>
      </c>
      <c r="G103" s="552">
        <f>G93+G94+G95+G96+G97</f>
        <v>0</v>
      </c>
      <c r="H103" s="552">
        <f>H93+H94+H95+H96+H97+H98</f>
        <v>0</v>
      </c>
      <c r="I103" s="552">
        <f>I93+I94+I95+I96+I97+I98+I99</f>
        <v>0</v>
      </c>
      <c r="J103" s="552">
        <f>J93+J94+J95+J96+J97+J98+J99+J100</f>
        <v>432891.1479105964</v>
      </c>
      <c r="K103" s="552">
        <f>K93+K94+K95+K96+K97+K98+K99+K100+K101</f>
        <v>0</v>
      </c>
      <c r="L103" s="552">
        <f>SUM(L93:L102)</f>
        <v>0</v>
      </c>
      <c r="M103" s="552">
        <f>SUM(M93:M102)</f>
        <v>432891.1479105964</v>
      </c>
      <c r="T103" s="199"/>
      <c r="U103" s="199"/>
    </row>
    <row r="104" spans="2:21" s="27" customFormat="1" ht="24.75" hidden="1" customHeight="1">
      <c r="B104" s="568" t="s">
        <v>517</v>
      </c>
      <c r="C104" s="550">
        <f>'4.  2011-2014 LRAM'!AM132</f>
        <v>0</v>
      </c>
      <c r="D104" s="550">
        <f>'4.  2011-2014 LRAM'!AM262</f>
        <v>0</v>
      </c>
      <c r="E104" s="550">
        <f>'4.  2011-2014 LRAM'!AM392</f>
        <v>0</v>
      </c>
      <c r="F104" s="550">
        <f>'4.  2011-2014 LRAM'!AM522</f>
        <v>0</v>
      </c>
      <c r="G104" s="550">
        <f>'5.  2015-2020 LRAM'!AM205</f>
        <v>0</v>
      </c>
      <c r="H104" s="550">
        <f>'5.  2015-2020 LRAM'!AM389</f>
        <v>0</v>
      </c>
      <c r="I104" s="550">
        <f>'5.  2015-2020 LRAM'!AM573</f>
        <v>0</v>
      </c>
      <c r="J104" s="550">
        <f>'5.  2015-2020 LRAM'!AM757</f>
        <v>0</v>
      </c>
      <c r="K104" s="550">
        <f>'5.  2015-2020 LRAM'!AM941</f>
        <v>0</v>
      </c>
      <c r="L104" s="550">
        <f>'5.  2015-2020 LRAM'!AM1125</f>
        <v>0</v>
      </c>
      <c r="M104" s="552">
        <f>SUM(C104:L104)</f>
        <v>0</v>
      </c>
      <c r="T104" s="89"/>
      <c r="U104" s="89"/>
    </row>
    <row r="105" spans="2:21" ht="24.75" hidden="1" customHeight="1">
      <c r="B105" s="568" t="s">
        <v>43</v>
      </c>
      <c r="C105" s="550">
        <f>'6.  Carrying Charges'!W27</f>
        <v>0</v>
      </c>
      <c r="D105" s="550">
        <f>'6.  Carrying Charges'!W42</f>
        <v>0</v>
      </c>
      <c r="E105" s="550">
        <f>'6.  Carrying Charges'!W57</f>
        <v>0</v>
      </c>
      <c r="F105" s="550">
        <f>'6.  Carrying Charges'!W72</f>
        <v>0</v>
      </c>
      <c r="G105" s="550">
        <f>'6.  Carrying Charges'!W87</f>
        <v>0</v>
      </c>
      <c r="H105" s="550">
        <f>'6.  Carrying Charges'!W102</f>
        <v>0</v>
      </c>
      <c r="I105" s="550">
        <f>'6.  Carrying Charges'!W117</f>
        <v>0</v>
      </c>
      <c r="J105" s="550">
        <f>'6.  Carrying Charges'!W132</f>
        <v>3967.266999288986</v>
      </c>
      <c r="K105" s="550">
        <f>'6.  Carrying Charges'!W147</f>
        <v>13696.49554857964</v>
      </c>
      <c r="L105" s="550">
        <f>'6.  Carrying Charges'!W162</f>
        <v>13696.49554857964</v>
      </c>
      <c r="M105" s="552">
        <f>SUM(C105:L105)</f>
        <v>31360.258096448262</v>
      </c>
    </row>
    <row r="106" spans="2:21" ht="23.25" hidden="1" customHeight="1">
      <c r="B106" s="567" t="s">
        <v>26</v>
      </c>
      <c r="C106" s="550">
        <f>C103-C104+C105</f>
        <v>0</v>
      </c>
      <c r="D106" s="550">
        <f t="shared" ref="D106:J106" si="3">D103-D104+D105</f>
        <v>0</v>
      </c>
      <c r="E106" s="550">
        <f t="shared" si="3"/>
        <v>0</v>
      </c>
      <c r="F106" s="550">
        <f t="shared" si="3"/>
        <v>0</v>
      </c>
      <c r="G106" s="550">
        <f t="shared" si="3"/>
        <v>0</v>
      </c>
      <c r="H106" s="550">
        <f t="shared" si="3"/>
        <v>0</v>
      </c>
      <c r="I106" s="550">
        <f t="shared" si="3"/>
        <v>0</v>
      </c>
      <c r="J106" s="550">
        <f t="shared" si="3"/>
        <v>436858.41490988538</v>
      </c>
      <c r="K106" s="550">
        <f>K103-K104+K105</f>
        <v>13696.49554857964</v>
      </c>
      <c r="L106" s="550">
        <f>L103-L104+L105</f>
        <v>13696.49554857964</v>
      </c>
      <c r="M106" s="550">
        <f>M103-M104+M105</f>
        <v>464251.40600704466</v>
      </c>
    </row>
    <row r="107" spans="2:21" hidden="1"/>
    <row r="108" spans="2:21">
      <c r="B108" s="585"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1"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958850</xdr:colOff>
                    <xdr:row>53</xdr:row>
                    <xdr:rowOff>25400</xdr:rowOff>
                  </from>
                  <to>
                    <xdr:col>2</xdr:col>
                    <xdr:colOff>1377950</xdr:colOff>
                    <xdr:row>54</xdr:row>
                    <xdr:rowOff>158750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958850</xdr:colOff>
                    <xdr:row>56</xdr:row>
                    <xdr:rowOff>25400</xdr:rowOff>
                  </from>
                  <to>
                    <xdr:col>2</xdr:col>
                    <xdr:colOff>1377950</xdr:colOff>
                    <xdr:row>57</xdr:row>
                    <xdr:rowOff>158750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958850</xdr:colOff>
                    <xdr:row>59</xdr:row>
                    <xdr:rowOff>25400</xdr:rowOff>
                  </from>
                  <to>
                    <xdr:col>2</xdr:col>
                    <xdr:colOff>1377950</xdr:colOff>
                    <xdr:row>60</xdr:row>
                    <xdr:rowOff>158750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958850</xdr:colOff>
                    <xdr:row>62</xdr:row>
                    <xdr:rowOff>25400</xdr:rowOff>
                  </from>
                  <to>
                    <xdr:col>2</xdr:col>
                    <xdr:colOff>1377950</xdr:colOff>
                    <xdr:row>63</xdr:row>
                    <xdr:rowOff>158750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958850</xdr:colOff>
                    <xdr:row>65</xdr:row>
                    <xdr:rowOff>25400</xdr:rowOff>
                  </from>
                  <to>
                    <xdr:col>2</xdr:col>
                    <xdr:colOff>1377950</xdr:colOff>
                    <xdr:row>66</xdr:row>
                    <xdr:rowOff>158750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958850</xdr:colOff>
                    <xdr:row>68</xdr:row>
                    <xdr:rowOff>38100</xdr:rowOff>
                  </from>
                  <to>
                    <xdr:col>2</xdr:col>
                    <xdr:colOff>1377950</xdr:colOff>
                    <xdr:row>69</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958850</xdr:colOff>
                    <xdr:row>71</xdr:row>
                    <xdr:rowOff>38100</xdr:rowOff>
                  </from>
                  <to>
                    <xdr:col>2</xdr:col>
                    <xdr:colOff>1377950</xdr:colOff>
                    <xdr:row>72</xdr:row>
                    <xdr:rowOff>177800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zoomScale="80" zoomScaleNormal="80" workbookViewId="0">
      <selection activeCell="C51" sqref="A1:P51"/>
    </sheetView>
  </sheetViews>
  <sheetFormatPr defaultColWidth="9.08984375" defaultRowHeight="14.5"/>
  <cols>
    <col min="1" max="1" width="5.453125" style="12" customWidth="1"/>
    <col min="2" max="2" width="27" style="12" customWidth="1"/>
    <col min="3" max="3" width="24.36328125" style="12" customWidth="1"/>
    <col min="4" max="4" width="23.453125" style="12" customWidth="1"/>
    <col min="5" max="5" width="28.6328125" style="12" customWidth="1"/>
    <col min="6" max="6" width="43.90625" style="12" customWidth="1"/>
    <col min="7" max="7" width="72.6328125" style="12" customWidth="1"/>
    <col min="8" max="29" width="9.08984375" style="12"/>
    <col min="30" max="38" width="0" style="12" hidden="1" customWidth="1"/>
    <col min="39" max="16384" width="9.08984375" style="12"/>
  </cols>
  <sheetData>
    <row r="13" spans="2:3" ht="15" thickBot="1"/>
    <row r="14" spans="2:3" ht="26.25" customHeight="1" thickBot="1">
      <c r="B14" s="533" t="s">
        <v>171</v>
      </c>
      <c r="C14" s="126" t="s">
        <v>175</v>
      </c>
    </row>
    <row r="15" spans="2:3" ht="26.25" customHeight="1" thickBot="1">
      <c r="C15" s="128" t="s">
        <v>406</v>
      </c>
    </row>
    <row r="16" spans="2:3" ht="27" customHeight="1" thickBot="1">
      <c r="C16" s="565" t="s">
        <v>550</v>
      </c>
    </row>
    <row r="19" spans="2:8" ht="15.5">
      <c r="B19" s="533" t="s">
        <v>611</v>
      </c>
    </row>
    <row r="20" spans="2:8" ht="13.5" customHeight="1"/>
    <row r="21" spans="2:8" ht="41" customHeight="1">
      <c r="B21" s="841" t="s">
        <v>674</v>
      </c>
      <c r="C21" s="841"/>
      <c r="D21" s="841"/>
      <c r="E21" s="841"/>
      <c r="F21" s="841"/>
      <c r="G21" s="841"/>
      <c r="H21" s="841"/>
    </row>
    <row r="23" spans="2:8" s="605" customFormat="1" ht="15.5">
      <c r="B23" s="615" t="s">
        <v>545</v>
      </c>
      <c r="C23" s="615" t="s">
        <v>560</v>
      </c>
      <c r="D23" s="615" t="s">
        <v>544</v>
      </c>
      <c r="E23" s="850" t="s">
        <v>34</v>
      </c>
      <c r="F23" s="851"/>
      <c r="G23" s="850" t="s">
        <v>543</v>
      </c>
      <c r="H23" s="851"/>
    </row>
    <row r="24" spans="2:8">
      <c r="B24" s="604">
        <v>1</v>
      </c>
      <c r="C24" s="639"/>
      <c r="D24" s="603"/>
      <c r="E24" s="846"/>
      <c r="F24" s="847"/>
      <c r="G24" s="848"/>
      <c r="H24" s="849"/>
    </row>
    <row r="25" spans="2:8">
      <c r="B25" s="604">
        <v>2</v>
      </c>
      <c r="C25" s="639"/>
      <c r="D25" s="603"/>
      <c r="E25" s="846"/>
      <c r="F25" s="847"/>
      <c r="G25" s="848"/>
      <c r="H25" s="849"/>
    </row>
    <row r="26" spans="2:8">
      <c r="B26" s="604">
        <v>3</v>
      </c>
      <c r="C26" s="639"/>
      <c r="D26" s="603"/>
      <c r="E26" s="846"/>
      <c r="F26" s="847"/>
      <c r="G26" s="848"/>
      <c r="H26" s="849"/>
    </row>
    <row r="27" spans="2:8">
      <c r="B27" s="604">
        <v>4</v>
      </c>
      <c r="C27" s="639"/>
      <c r="D27" s="603"/>
      <c r="E27" s="846"/>
      <c r="F27" s="847"/>
      <c r="G27" s="848"/>
      <c r="H27" s="849"/>
    </row>
    <row r="28" spans="2:8">
      <c r="B28" s="604">
        <v>5</v>
      </c>
      <c r="C28" s="639"/>
      <c r="D28" s="603"/>
      <c r="E28" s="846"/>
      <c r="F28" s="847"/>
      <c r="G28" s="848"/>
      <c r="H28" s="849"/>
    </row>
    <row r="29" spans="2:8">
      <c r="B29" s="604">
        <v>6</v>
      </c>
      <c r="C29" s="639"/>
      <c r="D29" s="603"/>
      <c r="E29" s="846"/>
      <c r="F29" s="847"/>
      <c r="G29" s="848"/>
      <c r="H29" s="849"/>
    </row>
    <row r="30" spans="2:8">
      <c r="B30" s="604">
        <v>7</v>
      </c>
      <c r="C30" s="639"/>
      <c r="D30" s="603"/>
      <c r="E30" s="846"/>
      <c r="F30" s="847"/>
      <c r="G30" s="848"/>
      <c r="H30" s="849"/>
    </row>
    <row r="31" spans="2:8">
      <c r="B31" s="604">
        <v>8</v>
      </c>
      <c r="C31" s="639"/>
      <c r="D31" s="603"/>
      <c r="E31" s="846"/>
      <c r="F31" s="847"/>
      <c r="G31" s="848"/>
      <c r="H31" s="849"/>
    </row>
    <row r="32" spans="2:8">
      <c r="B32" s="604">
        <v>9</v>
      </c>
      <c r="C32" s="639"/>
      <c r="D32" s="603"/>
      <c r="E32" s="846"/>
      <c r="F32" s="847"/>
      <c r="G32" s="848"/>
      <c r="H32" s="849"/>
    </row>
    <row r="33" spans="2:8">
      <c r="B33" s="604">
        <v>10</v>
      </c>
      <c r="C33" s="639"/>
      <c r="D33" s="603"/>
      <c r="E33" s="846"/>
      <c r="F33" s="847"/>
      <c r="G33" s="848"/>
      <c r="H33" s="849"/>
    </row>
    <row r="34" spans="2:8">
      <c r="B34" s="604" t="s">
        <v>479</v>
      </c>
      <c r="C34" s="639"/>
      <c r="D34" s="603"/>
      <c r="E34" s="846"/>
      <c r="F34" s="847"/>
      <c r="G34" s="848"/>
      <c r="H34" s="849"/>
    </row>
    <row r="36" spans="2:8" ht="30.75" customHeight="1">
      <c r="B36" s="533" t="s">
        <v>607</v>
      </c>
    </row>
    <row r="37" spans="2:8" ht="23.25" customHeight="1">
      <c r="B37" s="564" t="s">
        <v>612</v>
      </c>
      <c r="C37" s="601"/>
      <c r="D37" s="601"/>
      <c r="E37" s="601"/>
      <c r="F37" s="601"/>
      <c r="G37" s="601"/>
      <c r="H37" s="601"/>
    </row>
    <row r="39" spans="2:8" s="90" customFormat="1" ht="15.5">
      <c r="B39" s="615" t="s">
        <v>545</v>
      </c>
      <c r="C39" s="615" t="s">
        <v>560</v>
      </c>
      <c r="D39" s="615" t="s">
        <v>544</v>
      </c>
      <c r="E39" s="850" t="s">
        <v>34</v>
      </c>
      <c r="F39" s="851"/>
      <c r="G39" s="850" t="s">
        <v>543</v>
      </c>
      <c r="H39" s="851"/>
    </row>
    <row r="40" spans="2:8">
      <c r="B40" s="604">
        <v>1</v>
      </c>
      <c r="C40" s="639"/>
      <c r="D40" s="603"/>
      <c r="E40" s="846"/>
      <c r="F40" s="847"/>
      <c r="G40" s="848"/>
      <c r="H40" s="849"/>
    </row>
    <row r="41" spans="2:8">
      <c r="B41" s="604">
        <v>2</v>
      </c>
      <c r="C41" s="639"/>
      <c r="D41" s="603"/>
      <c r="E41" s="846"/>
      <c r="F41" s="847"/>
      <c r="G41" s="848"/>
      <c r="H41" s="849"/>
    </row>
    <row r="42" spans="2:8">
      <c r="B42" s="604">
        <v>3</v>
      </c>
      <c r="C42" s="639"/>
      <c r="D42" s="603"/>
      <c r="E42" s="846"/>
      <c r="F42" s="847"/>
      <c r="G42" s="848"/>
      <c r="H42" s="849"/>
    </row>
    <row r="43" spans="2:8">
      <c r="B43" s="604">
        <v>4</v>
      </c>
      <c r="C43" s="639"/>
      <c r="D43" s="603"/>
      <c r="E43" s="846"/>
      <c r="F43" s="847"/>
      <c r="G43" s="848"/>
      <c r="H43" s="849"/>
    </row>
    <row r="44" spans="2:8">
      <c r="B44" s="604">
        <v>5</v>
      </c>
      <c r="C44" s="639"/>
      <c r="D44" s="603"/>
      <c r="E44" s="846"/>
      <c r="F44" s="847"/>
      <c r="G44" s="848"/>
      <c r="H44" s="849"/>
    </row>
    <row r="45" spans="2:8">
      <c r="B45" s="604">
        <v>6</v>
      </c>
      <c r="C45" s="639"/>
      <c r="D45" s="603"/>
      <c r="E45" s="846"/>
      <c r="F45" s="847"/>
      <c r="G45" s="848"/>
      <c r="H45" s="849"/>
    </row>
    <row r="46" spans="2:8">
      <c r="B46" s="604">
        <v>7</v>
      </c>
      <c r="C46" s="639"/>
      <c r="D46" s="603"/>
      <c r="E46" s="846"/>
      <c r="F46" s="847"/>
      <c r="G46" s="848"/>
      <c r="H46" s="849"/>
    </row>
    <row r="47" spans="2:8">
      <c r="B47" s="604">
        <v>8</v>
      </c>
      <c r="C47" s="639"/>
      <c r="D47" s="603"/>
      <c r="E47" s="846"/>
      <c r="F47" s="847"/>
      <c r="G47" s="848"/>
      <c r="H47" s="849"/>
    </row>
    <row r="48" spans="2:8">
      <c r="B48" s="604">
        <v>9</v>
      </c>
      <c r="C48" s="639"/>
      <c r="D48" s="603"/>
      <c r="E48" s="846"/>
      <c r="F48" s="847"/>
      <c r="G48" s="848"/>
      <c r="H48" s="849"/>
    </row>
    <row r="49" spans="2:8">
      <c r="B49" s="604">
        <v>10</v>
      </c>
      <c r="C49" s="639"/>
      <c r="D49" s="603"/>
      <c r="E49" s="846"/>
      <c r="F49" s="847"/>
      <c r="G49" s="848"/>
      <c r="H49" s="849"/>
    </row>
    <row r="50" spans="2:8">
      <c r="B50" s="604" t="s">
        <v>479</v>
      </c>
      <c r="C50" s="639"/>
      <c r="D50" s="603"/>
      <c r="E50" s="846"/>
      <c r="F50" s="847"/>
      <c r="G50" s="848"/>
      <c r="H50" s="849"/>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33" zoomScale="60" zoomScaleNormal="60" workbookViewId="0">
      <selection activeCell="C51" sqref="A1:P51"/>
    </sheetView>
  </sheetViews>
  <sheetFormatPr defaultColWidth="9.08984375" defaultRowHeight="14.5"/>
  <cols>
    <col min="1" max="1" width="5.36328125" style="12" customWidth="1"/>
    <col min="2" max="2" width="27.36328125" style="10" customWidth="1"/>
    <col min="3" max="3" width="23" style="10" customWidth="1"/>
    <col min="4" max="4" width="32.36328125" style="12" customWidth="1"/>
    <col min="5" max="5" width="26.36328125" style="12" customWidth="1"/>
    <col min="6" max="6" width="24" style="12" customWidth="1"/>
    <col min="7" max="7" width="21.453125" style="12" customWidth="1"/>
    <col min="8" max="8" width="24.08984375" style="12" customWidth="1"/>
    <col min="9" max="13" width="22.08984375" style="12" customWidth="1"/>
    <col min="14" max="14" width="26" style="12" hidden="1" customWidth="1"/>
    <col min="15" max="16" width="22.08984375" style="12" hidden="1" customWidth="1"/>
    <col min="17" max="17" width="16.36328125" style="12" hidden="1" customWidth="1"/>
    <col min="18" max="18" width="13.54296875" style="12" customWidth="1"/>
    <col min="19" max="19" width="13.90625" style="12" customWidth="1"/>
    <col min="20" max="20" width="20" style="12" customWidth="1"/>
    <col min="21" max="21" width="10.08984375" style="12" customWidth="1"/>
    <col min="22" max="29" width="14" style="12" customWidth="1"/>
    <col min="30" max="30" width="14" style="12" hidden="1" customWidth="1"/>
    <col min="31" max="38" width="0" style="12" hidden="1" customWidth="1"/>
    <col min="39" max="16384" width="9.08984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5" t="s">
        <v>550</v>
      </c>
      <c r="P7" s="105"/>
      <c r="Q7" s="105"/>
    </row>
    <row r="8" spans="2:17" s="104" customFormat="1" ht="30" customHeight="1">
      <c r="D8" s="570"/>
      <c r="P8" s="105"/>
      <c r="Q8" s="105"/>
    </row>
    <row r="9" spans="2:17" s="2" customFormat="1" ht="24.75" customHeight="1">
      <c r="B9" s="118" t="s">
        <v>411</v>
      </c>
      <c r="C9" s="17"/>
      <c r="D9" s="455"/>
    </row>
    <row r="10" spans="2:17" s="17" customFormat="1" ht="16.5" customHeight="1"/>
    <row r="11" spans="2:17" s="17" customFormat="1" ht="36.75" customHeight="1">
      <c r="B11" s="852" t="s">
        <v>562</v>
      </c>
      <c r="C11" s="852"/>
      <c r="D11" s="852"/>
      <c r="E11" s="852"/>
      <c r="F11" s="852"/>
      <c r="G11" s="852"/>
      <c r="H11" s="852"/>
      <c r="I11" s="852"/>
      <c r="J11" s="852"/>
      <c r="K11" s="852"/>
      <c r="L11" s="852"/>
      <c r="M11" s="852"/>
      <c r="N11" s="610"/>
      <c r="O11" s="610"/>
      <c r="P11" s="610"/>
      <c r="Q11" s="610"/>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 - Thermal Demand Meter</v>
      </c>
      <c r="G13" s="243" t="str">
        <f>'1.  LRAMVA Summary'!G52</f>
        <v>GS&gt;50 kW - Interval Meter</v>
      </c>
      <c r="H13" s="243" t="str">
        <f>'1.  LRAMVA Summary'!H52</f>
        <v>Street Lighting</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4"/>
      <c r="D14" s="575" t="str">
        <f>'1.  LRAMVA Summary'!D53</f>
        <v>kWh</v>
      </c>
      <c r="E14" s="575" t="str">
        <f>'1.  LRAMVA Summary'!E53</f>
        <v>kWh</v>
      </c>
      <c r="F14" s="575" t="str">
        <f>'1.  LRAMVA Summary'!F53</f>
        <v>kW</v>
      </c>
      <c r="G14" s="575" t="str">
        <f>'1.  LRAMVA Summary'!G53</f>
        <v>kW</v>
      </c>
      <c r="H14" s="575" t="str">
        <f>'1.  LRAMVA Summary'!H53</f>
        <v>KW</v>
      </c>
      <c r="I14" s="575">
        <f>'1.  LRAMVA Summary'!I53</f>
        <v>0</v>
      </c>
      <c r="J14" s="575">
        <f>'1.  LRAMVA Summary'!J53</f>
        <v>0</v>
      </c>
      <c r="K14" s="575">
        <f>'1.  LRAMVA Summary'!K53</f>
        <v>0</v>
      </c>
      <c r="L14" s="575">
        <f>'1.  LRAMVA Summary'!L53</f>
        <v>0</v>
      </c>
      <c r="M14" s="575">
        <f>'1.  LRAMVA Summary'!M53</f>
        <v>0</v>
      </c>
      <c r="N14" s="575">
        <f>'1.  LRAMVA Summary'!N53</f>
        <v>0</v>
      </c>
      <c r="O14" s="575">
        <f>'1.  LRAMVA Summary'!O53</f>
        <v>0</v>
      </c>
      <c r="P14" s="575">
        <f>'1.  LRAMVA Summary'!P53</f>
        <v>0</v>
      </c>
      <c r="Q14" s="576">
        <f>'1.  LRAMVA Summary'!Q53</f>
        <v>0</v>
      </c>
    </row>
    <row r="15" spans="2:17" s="456" customFormat="1" ht="15.75" customHeight="1">
      <c r="B15" s="461" t="s">
        <v>27</v>
      </c>
      <c r="C15" s="622">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2">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450</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668</v>
      </c>
      <c r="C20" s="453"/>
      <c r="D20" s="454"/>
    </row>
    <row r="21" spans="2:17" s="438" customFormat="1" ht="21" customHeight="1">
      <c r="B21" s="460" t="s">
        <v>366</v>
      </c>
      <c r="C21" s="368" t="s">
        <v>747</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852" t="s">
        <v>561</v>
      </c>
      <c r="C26" s="852"/>
      <c r="D26" s="852"/>
      <c r="E26" s="852"/>
      <c r="F26" s="852"/>
      <c r="G26" s="852"/>
      <c r="H26" s="852"/>
      <c r="I26" s="852"/>
      <c r="J26" s="852"/>
      <c r="K26" s="852"/>
      <c r="L26" s="852"/>
      <c r="M26" s="852"/>
      <c r="N26" s="610"/>
      <c r="O26" s="610"/>
      <c r="P26" s="610"/>
      <c r="Q26" s="610"/>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 - Thermal Demand Meter</v>
      </c>
      <c r="G28" s="243" t="str">
        <f>'1.  LRAMVA Summary'!G52</f>
        <v>GS&gt;50 kW - Interval Meter</v>
      </c>
      <c r="H28" s="243" t="str">
        <f>'1.  LRAMVA Summary'!H52</f>
        <v>Street Lighting</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4"/>
      <c r="D29" s="575" t="str">
        <f>'1.  LRAMVA Summary'!D53</f>
        <v>kWh</v>
      </c>
      <c r="E29" s="575" t="str">
        <f>'1.  LRAMVA Summary'!E53</f>
        <v>kWh</v>
      </c>
      <c r="F29" s="575" t="str">
        <f>'1.  LRAMVA Summary'!F53</f>
        <v>kW</v>
      </c>
      <c r="G29" s="575" t="str">
        <f>'1.  LRAMVA Summary'!G53</f>
        <v>kW</v>
      </c>
      <c r="H29" s="575" t="str">
        <f>'1.  LRAMVA Summary'!H53</f>
        <v>KW</v>
      </c>
      <c r="I29" s="575">
        <f>'1.  LRAMVA Summary'!I53</f>
        <v>0</v>
      </c>
      <c r="J29" s="575">
        <f>'1.  LRAMVA Summary'!J53</f>
        <v>0</v>
      </c>
      <c r="K29" s="575">
        <f>'1.  LRAMVA Summary'!K53</f>
        <v>0</v>
      </c>
      <c r="L29" s="575">
        <f>'1.  LRAMVA Summary'!L53</f>
        <v>0</v>
      </c>
      <c r="M29" s="575">
        <f>'1.  LRAMVA Summary'!M53</f>
        <v>0</v>
      </c>
      <c r="N29" s="575">
        <f>'1.  LRAMVA Summary'!N53</f>
        <v>0</v>
      </c>
      <c r="O29" s="575">
        <f>'1.  LRAMVA Summary'!O53</f>
        <v>0</v>
      </c>
      <c r="P29" s="575">
        <f>'1.  LRAMVA Summary'!P53</f>
        <v>0</v>
      </c>
      <c r="Q29" s="576">
        <f>'1.  LRAMVA Summary'!Q53</f>
        <v>0</v>
      </c>
    </row>
    <row r="30" spans="2:17" s="456" customFormat="1" ht="15.75" customHeight="1">
      <c r="B30" s="461" t="s">
        <v>27</v>
      </c>
      <c r="C30" s="622">
        <f>SUM(D30:Q30)</f>
        <v>0</v>
      </c>
      <c r="D30" s="462"/>
      <c r="E30" s="462"/>
      <c r="F30" s="462"/>
      <c r="G30" s="462"/>
      <c r="H30" s="462"/>
      <c r="I30" s="462"/>
      <c r="J30" s="462"/>
      <c r="K30" s="462"/>
      <c r="L30" s="462"/>
      <c r="M30" s="462"/>
      <c r="N30" s="462"/>
      <c r="O30" s="462"/>
      <c r="P30" s="462"/>
      <c r="Q30" s="452"/>
    </row>
    <row r="31" spans="2:17" s="463" customFormat="1" ht="15" customHeight="1">
      <c r="B31" s="461" t="s">
        <v>28</v>
      </c>
      <c r="C31" s="622">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450</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668</v>
      </c>
      <c r="C35" s="453"/>
      <c r="D35" s="454"/>
      <c r="E35" s="93"/>
      <c r="F35" s="93"/>
      <c r="G35" s="93"/>
      <c r="H35" s="93"/>
      <c r="I35" s="93"/>
      <c r="J35" s="93"/>
      <c r="K35" s="93"/>
      <c r="L35" s="93"/>
      <c r="M35" s="93"/>
      <c r="N35" s="93"/>
      <c r="O35" s="93"/>
      <c r="P35" s="93"/>
      <c r="Q35" s="93"/>
    </row>
    <row r="36" spans="2:32" s="438" customFormat="1" ht="21" customHeight="1">
      <c r="B36" s="460" t="s">
        <v>366</v>
      </c>
      <c r="C36" s="368" t="s">
        <v>747</v>
      </c>
      <c r="D36" s="454"/>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452</v>
      </c>
      <c r="C39" s="35"/>
      <c r="D39" s="34"/>
      <c r="E39" s="39"/>
      <c r="F39" s="40"/>
    </row>
    <row r="40" spans="2:32" s="70" customFormat="1" ht="39" customHeight="1">
      <c r="B40" s="852" t="s">
        <v>605</v>
      </c>
      <c r="C40" s="852"/>
      <c r="D40" s="852"/>
      <c r="E40" s="852"/>
      <c r="F40" s="852"/>
      <c r="G40" s="852"/>
      <c r="H40" s="852"/>
      <c r="I40" s="852"/>
      <c r="J40" s="852"/>
      <c r="K40" s="852"/>
      <c r="L40" s="852"/>
      <c r="M40" s="852"/>
      <c r="N40" s="610"/>
      <c r="O40" s="610"/>
      <c r="P40" s="610"/>
      <c r="Q40" s="610"/>
    </row>
    <row r="41" spans="2:32" s="2" customFormat="1" ht="16.5" customHeight="1">
      <c r="B41" s="10"/>
      <c r="C41" s="10"/>
      <c r="D41" s="22"/>
      <c r="E41" s="20"/>
      <c r="F41" s="20"/>
      <c r="G41" s="20"/>
      <c r="R41" s="20"/>
    </row>
    <row r="42" spans="2:32" s="17" customFormat="1" ht="56.25" customHeight="1">
      <c r="B42" s="243" t="s">
        <v>234</v>
      </c>
      <c r="C42" s="243" t="s">
        <v>602</v>
      </c>
      <c r="D42" s="243" t="str">
        <f>'1.  LRAMVA Summary'!D52</f>
        <v>Residential</v>
      </c>
      <c r="E42" s="243" t="str">
        <f>'1.  LRAMVA Summary'!E52</f>
        <v>GS&lt;50 kW</v>
      </c>
      <c r="F42" s="243" t="str">
        <f>'1.  LRAMVA Summary'!F52</f>
        <v>GS&gt;50 kW - Thermal Demand Meter</v>
      </c>
      <c r="G42" s="243" t="str">
        <f>'1.  LRAMVA Summary'!G52</f>
        <v>GS&gt;50 kW - Interval Meter</v>
      </c>
      <c r="H42" s="243" t="str">
        <f>'1.  LRAMVA Summary'!H52</f>
        <v>Street Lighting</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7"/>
      <c r="C43" s="578"/>
      <c r="D43" s="579" t="str">
        <f>'1.  LRAMVA Summary'!D53</f>
        <v>kWh</v>
      </c>
      <c r="E43" s="579" t="str">
        <f>'1.  LRAMVA Summary'!E53</f>
        <v>kWh</v>
      </c>
      <c r="F43" s="579" t="str">
        <f>'1.  LRAMVA Summary'!F53</f>
        <v>kW</v>
      </c>
      <c r="G43" s="579" t="str">
        <f>'1.  LRAMVA Summary'!G53</f>
        <v>kW</v>
      </c>
      <c r="H43" s="579" t="str">
        <f>'1.  LRAMVA Summary'!H53</f>
        <v>KW</v>
      </c>
      <c r="I43" s="579">
        <f>'1.  LRAMVA Summary'!I53</f>
        <v>0</v>
      </c>
      <c r="J43" s="579">
        <f>'1.  LRAMVA Summary'!J53</f>
        <v>0</v>
      </c>
      <c r="K43" s="579">
        <f>'1.  LRAMVA Summary'!K53</f>
        <v>0</v>
      </c>
      <c r="L43" s="579">
        <f>'1.  LRAMVA Summary'!L53</f>
        <v>0</v>
      </c>
      <c r="M43" s="579">
        <f>'1.  LRAMVA Summary'!M53</f>
        <v>0</v>
      </c>
      <c r="N43" s="579">
        <f>'1.  LRAMVA Summary'!N53</f>
        <v>0</v>
      </c>
      <c r="O43" s="579">
        <f>'1.  LRAMVA Summary'!O53</f>
        <v>0</v>
      </c>
      <c r="P43" s="579">
        <f>'1.  LRAMVA Summary'!P53</f>
        <v>0</v>
      </c>
      <c r="Q43" s="580">
        <f>'1.  LRAMVA Summary'!Q53</f>
        <v>0</v>
      </c>
      <c r="R43" s="169"/>
    </row>
    <row r="44" spans="2:32" s="17" customFormat="1" ht="15.5">
      <c r="B44" s="170">
        <v>2011</v>
      </c>
      <c r="C44" s="530"/>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5">
      <c r="B45" s="170">
        <v>2012</v>
      </c>
      <c r="C45" s="530"/>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5">
      <c r="B46" s="171">
        <v>2013</v>
      </c>
      <c r="C46" s="530"/>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5">
      <c r="B47" s="171">
        <v>2014</v>
      </c>
      <c r="C47" s="530"/>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5">
      <c r="B48" s="171">
        <v>2015</v>
      </c>
      <c r="C48" s="530"/>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5">
      <c r="B49" s="171">
        <v>2016</v>
      </c>
      <c r="C49" s="530"/>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5">
      <c r="B50" s="171">
        <v>2017</v>
      </c>
      <c r="C50" s="530"/>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5">
      <c r="B51" s="171">
        <v>2018</v>
      </c>
      <c r="C51" s="530"/>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5" hidden="1">
      <c r="B52" s="171">
        <v>2019</v>
      </c>
      <c r="C52" s="530"/>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5" hidden="1">
      <c r="B53" s="171">
        <v>2020</v>
      </c>
      <c r="C53" s="530"/>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535</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3"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40" zoomScaleNormal="40" workbookViewId="0">
      <pane ySplit="14" topLeftCell="A15" activePane="bottomLeft" state="frozen"/>
      <selection activeCell="C51" sqref="A1:P51"/>
      <selection pane="bottomLeft" activeCell="C51" sqref="A1:P51"/>
    </sheetView>
  </sheetViews>
  <sheetFormatPr defaultColWidth="9.08984375" defaultRowHeight="14.5" outlineLevelRow="1"/>
  <cols>
    <col min="1" max="1" width="6.54296875" style="4" customWidth="1"/>
    <col min="2" max="2" width="36.54296875" style="5" customWidth="1"/>
    <col min="3" max="3" width="16.90625" style="78" customWidth="1"/>
    <col min="4" max="5" width="17.90625" style="5" customWidth="1"/>
    <col min="6" max="6" width="18.6328125" style="5" customWidth="1"/>
    <col min="7" max="8" width="15.453125" style="5" customWidth="1"/>
    <col min="9" max="9" width="17.36328125" style="5" customWidth="1"/>
    <col min="10" max="13" width="15.90625" style="5" customWidth="1"/>
    <col min="14" max="14" width="18.90625" style="5" customWidth="1"/>
    <col min="15" max="15" width="16.54296875" style="5" customWidth="1"/>
    <col min="16" max="16" width="17.08984375" style="5" customWidth="1"/>
    <col min="17" max="29" width="9.08984375" style="5"/>
    <col min="30" max="38" width="0" style="5" hidden="1" customWidth="1"/>
    <col min="39" max="16384" width="9.08984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58" t="s">
        <v>171</v>
      </c>
      <c r="C4" s="85" t="s">
        <v>175</v>
      </c>
      <c r="D4" s="85"/>
      <c r="E4" s="49"/>
    </row>
    <row r="5" spans="1:26" s="18" customFormat="1" ht="26.25" hidden="1" customHeight="1" outlineLevel="1" thickBot="1">
      <c r="A5" s="4"/>
      <c r="B5" s="858"/>
      <c r="C5" s="86" t="s">
        <v>172</v>
      </c>
      <c r="D5" s="86"/>
      <c r="E5" s="49"/>
    </row>
    <row r="6" spans="1:26" ht="26.25" hidden="1" customHeight="1" outlineLevel="1" thickBot="1">
      <c r="B6" s="858"/>
      <c r="C6" s="861" t="s">
        <v>550</v>
      </c>
      <c r="D6" s="862"/>
      <c r="F6" s="18"/>
      <c r="M6" s="6"/>
      <c r="N6" s="6"/>
      <c r="O6" s="6"/>
      <c r="P6" s="6"/>
      <c r="Q6" s="6"/>
      <c r="R6" s="6"/>
      <c r="S6" s="6"/>
      <c r="T6" s="6"/>
      <c r="U6" s="6"/>
      <c r="V6" s="6"/>
      <c r="W6" s="6"/>
      <c r="X6" s="6"/>
      <c r="Y6" s="6"/>
      <c r="Z6" s="6"/>
    </row>
    <row r="7" spans="1:26" s="18" customFormat="1" ht="26.25" hidden="1" customHeight="1" outlineLevel="1">
      <c r="A7" s="4"/>
      <c r="B7" s="536"/>
      <c r="M7" s="6"/>
      <c r="N7" s="6"/>
      <c r="O7" s="6"/>
      <c r="P7" s="6"/>
      <c r="Q7" s="6"/>
      <c r="R7" s="6"/>
      <c r="S7" s="6"/>
      <c r="T7" s="6"/>
      <c r="U7" s="6"/>
      <c r="V7" s="6"/>
      <c r="W7" s="6"/>
      <c r="X7" s="6"/>
      <c r="Y7" s="6"/>
      <c r="Z7" s="6"/>
    </row>
    <row r="8" spans="1:26" s="18" customFormat="1" ht="19.5" hidden="1" customHeight="1" outlineLevel="1">
      <c r="A8" s="4"/>
      <c r="B8" s="536" t="s">
        <v>526</v>
      </c>
      <c r="C8" s="590" t="s">
        <v>481</v>
      </c>
      <c r="D8" s="589"/>
      <c r="M8" s="6"/>
      <c r="N8" s="6"/>
      <c r="O8" s="6"/>
      <c r="P8" s="6"/>
      <c r="Q8" s="6"/>
      <c r="R8" s="6"/>
      <c r="S8" s="6"/>
      <c r="T8" s="6"/>
      <c r="U8" s="6"/>
      <c r="V8" s="6"/>
      <c r="W8" s="6"/>
      <c r="X8" s="6"/>
      <c r="Y8" s="6"/>
      <c r="Z8" s="6"/>
    </row>
    <row r="9" spans="1:26" s="18" customFormat="1" ht="19.5" hidden="1" customHeight="1" outlineLevel="1">
      <c r="A9" s="4"/>
      <c r="B9" s="536"/>
      <c r="C9" s="590" t="s">
        <v>527</v>
      </c>
      <c r="D9" s="589"/>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8"/>
    </row>
    <row r="12" spans="1:26" ht="58.5" customHeight="1">
      <c r="B12" s="856" t="s">
        <v>613</v>
      </c>
      <c r="C12" s="856"/>
      <c r="D12" s="856"/>
      <c r="E12" s="856"/>
      <c r="F12" s="856"/>
      <c r="G12" s="856"/>
      <c r="H12" s="856"/>
      <c r="I12" s="856"/>
      <c r="J12" s="856"/>
      <c r="K12" s="856"/>
      <c r="L12" s="856"/>
      <c r="M12" s="856"/>
      <c r="N12" s="856"/>
      <c r="O12" s="856"/>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9"/>
      <c r="C14" s="471" t="s">
        <v>41</v>
      </c>
      <c r="D14" s="472" t="s">
        <v>748</v>
      </c>
      <c r="E14" s="472" t="s">
        <v>748</v>
      </c>
      <c r="F14" s="472" t="s">
        <v>749</v>
      </c>
      <c r="G14" s="472" t="s">
        <v>750</v>
      </c>
      <c r="H14" s="472" t="s">
        <v>750</v>
      </c>
      <c r="I14" s="472" t="s">
        <v>751</v>
      </c>
      <c r="J14" s="472" t="s">
        <v>752</v>
      </c>
      <c r="K14" s="472" t="s">
        <v>753</v>
      </c>
      <c r="L14" s="472" t="s">
        <v>740</v>
      </c>
      <c r="M14" s="472"/>
      <c r="N14" s="472"/>
      <c r="O14" s="472"/>
      <c r="P14" s="7"/>
    </row>
    <row r="15" spans="1:26" s="7" customFormat="1" ht="18.75" customHeight="1">
      <c r="B15" s="473" t="s">
        <v>188</v>
      </c>
      <c r="C15" s="859"/>
      <c r="D15" s="474">
        <v>2011</v>
      </c>
      <c r="E15" s="474">
        <v>2012</v>
      </c>
      <c r="F15" s="474">
        <v>2013</v>
      </c>
      <c r="G15" s="474">
        <v>2014</v>
      </c>
      <c r="H15" s="474">
        <v>2015</v>
      </c>
      <c r="I15" s="474">
        <v>2016</v>
      </c>
      <c r="J15" s="474">
        <v>2017</v>
      </c>
      <c r="K15" s="474">
        <v>2018</v>
      </c>
      <c r="L15" s="474">
        <v>2019</v>
      </c>
      <c r="M15" s="474">
        <v>2020</v>
      </c>
      <c r="N15" s="474">
        <v>2021</v>
      </c>
      <c r="O15" s="475">
        <v>2022</v>
      </c>
    </row>
    <row r="16" spans="1:26" s="111" customFormat="1" ht="18" customHeight="1">
      <c r="B16" s="476" t="s">
        <v>558</v>
      </c>
      <c r="C16" s="854"/>
      <c r="D16" s="477">
        <v>0</v>
      </c>
      <c r="E16" s="477">
        <v>0</v>
      </c>
      <c r="F16" s="477">
        <v>0</v>
      </c>
      <c r="G16" s="477">
        <v>5</v>
      </c>
      <c r="H16" s="477">
        <v>0</v>
      </c>
      <c r="I16" s="477">
        <v>0</v>
      </c>
      <c r="J16" s="477">
        <v>4</v>
      </c>
      <c r="K16" s="477">
        <v>4</v>
      </c>
      <c r="L16" s="477">
        <v>4</v>
      </c>
      <c r="M16" s="477"/>
      <c r="N16" s="477"/>
      <c r="O16" s="478"/>
    </row>
    <row r="17" spans="1:15" s="111" customFormat="1" ht="17.25" customHeight="1">
      <c r="B17" s="479" t="s">
        <v>559</v>
      </c>
      <c r="C17" s="860"/>
      <c r="D17" s="112">
        <f>12-D16</f>
        <v>12</v>
      </c>
      <c r="E17" s="112">
        <f t="shared" ref="E17:K17" si="0">12-E16</f>
        <v>12</v>
      </c>
      <c r="F17" s="112">
        <f t="shared" si="0"/>
        <v>12</v>
      </c>
      <c r="G17" s="112">
        <f t="shared" si="0"/>
        <v>7</v>
      </c>
      <c r="H17" s="112">
        <f t="shared" si="0"/>
        <v>12</v>
      </c>
      <c r="I17" s="112">
        <f t="shared" si="0"/>
        <v>12</v>
      </c>
      <c r="J17" s="112">
        <f t="shared" si="0"/>
        <v>8</v>
      </c>
      <c r="K17" s="112">
        <f t="shared" si="0"/>
        <v>8</v>
      </c>
      <c r="L17" s="112">
        <f t="shared" ref="L17" si="1">12-L16</f>
        <v>8</v>
      </c>
      <c r="M17" s="112"/>
      <c r="N17" s="112"/>
      <c r="O17" s="113"/>
    </row>
    <row r="18" spans="1:15" s="7" customFormat="1" ht="17.25" customHeight="1">
      <c r="B18" s="480" t="str">
        <f>'1.  LRAMVA Summary'!B29</f>
        <v>Residential</v>
      </c>
      <c r="C18" s="853" t="s">
        <v>27</v>
      </c>
      <c r="D18" s="46">
        <v>1.43E-2</v>
      </c>
      <c r="E18" s="46">
        <f>D18</f>
        <v>1.43E-2</v>
      </c>
      <c r="F18" s="46">
        <v>1.44E-2</v>
      </c>
      <c r="G18" s="46">
        <v>1.46E-2</v>
      </c>
      <c r="H18" s="46">
        <f>G18</f>
        <v>1.46E-2</v>
      </c>
      <c r="I18" s="46">
        <v>1.11E-2</v>
      </c>
      <c r="J18" s="46">
        <v>7.4999999999999997E-3</v>
      </c>
      <c r="K18" s="46">
        <v>3.8E-3</v>
      </c>
      <c r="L18" s="46"/>
      <c r="M18" s="46"/>
      <c r="N18" s="46"/>
      <c r="O18" s="69"/>
    </row>
    <row r="19" spans="1:15" s="7" customFormat="1" ht="15" customHeight="1" outlineLevel="1">
      <c r="B19" s="532" t="s">
        <v>510</v>
      </c>
      <c r="C19" s="854"/>
      <c r="D19" s="46"/>
      <c r="E19" s="46"/>
      <c r="F19" s="46">
        <v>-2.0000000000000001E-4</v>
      </c>
      <c r="G19" s="46">
        <v>-2.0000000000000001E-4</v>
      </c>
      <c r="H19" s="46">
        <f>G19</f>
        <v>-2.0000000000000001E-4</v>
      </c>
      <c r="I19" s="46"/>
      <c r="J19" s="46"/>
      <c r="K19" s="46"/>
      <c r="L19" s="46">
        <v>-0.06</v>
      </c>
      <c r="M19" s="46"/>
      <c r="N19" s="46"/>
      <c r="O19" s="69"/>
    </row>
    <row r="20" spans="1:15" s="7" customFormat="1" ht="15" customHeight="1" outlineLevel="1">
      <c r="B20" s="532" t="s">
        <v>511</v>
      </c>
      <c r="C20" s="854"/>
      <c r="D20" s="46"/>
      <c r="E20" s="46"/>
      <c r="F20" s="46"/>
      <c r="G20" s="46"/>
      <c r="H20" s="46"/>
      <c r="I20" s="46"/>
      <c r="J20" s="46"/>
      <c r="K20" s="46"/>
      <c r="L20" s="46"/>
      <c r="M20" s="46"/>
      <c r="N20" s="46"/>
      <c r="O20" s="69"/>
    </row>
    <row r="21" spans="1:15" s="7" customFormat="1" ht="15" customHeight="1" outlineLevel="1">
      <c r="B21" s="532" t="s">
        <v>489</v>
      </c>
      <c r="C21" s="854"/>
      <c r="D21" s="46"/>
      <c r="E21" s="46"/>
      <c r="F21" s="46"/>
      <c r="G21" s="46"/>
      <c r="H21" s="46"/>
      <c r="I21" s="46"/>
      <c r="J21" s="46"/>
      <c r="K21" s="46"/>
      <c r="L21" s="46"/>
      <c r="M21" s="46"/>
      <c r="N21" s="46"/>
      <c r="O21" s="69"/>
    </row>
    <row r="22" spans="1:15" s="7" customFormat="1" ht="14.25" customHeight="1">
      <c r="B22" s="532" t="s">
        <v>512</v>
      </c>
      <c r="C22" s="855"/>
      <c r="D22" s="65">
        <f>SUM(D18:D21)</f>
        <v>1.43E-2</v>
      </c>
      <c r="E22" s="65">
        <f>SUM(E18:E21)</f>
        <v>1.43E-2</v>
      </c>
      <c r="F22" s="65">
        <f t="shared" ref="F22:K22" si="2">SUM(F18:F21)</f>
        <v>1.4199999999999999E-2</v>
      </c>
      <c r="G22" s="65">
        <f t="shared" si="2"/>
        <v>1.44E-2</v>
      </c>
      <c r="H22" s="65">
        <f t="shared" si="2"/>
        <v>1.44E-2</v>
      </c>
      <c r="I22" s="65">
        <f t="shared" si="2"/>
        <v>1.11E-2</v>
      </c>
      <c r="J22" s="65">
        <f t="shared" si="2"/>
        <v>7.4999999999999997E-3</v>
      </c>
      <c r="K22" s="65">
        <f t="shared" si="2"/>
        <v>3.8E-3</v>
      </c>
      <c r="L22" s="65">
        <f t="shared" ref="L22:N22" si="3">SUM(L18:L21)</f>
        <v>-0.06</v>
      </c>
      <c r="M22" s="65">
        <f t="shared" si="3"/>
        <v>0</v>
      </c>
      <c r="N22" s="65">
        <f t="shared" si="3"/>
        <v>0</v>
      </c>
      <c r="O22" s="76"/>
    </row>
    <row r="23" spans="1:15" s="63" customFormat="1">
      <c r="A23" s="62"/>
      <c r="B23" s="488" t="s">
        <v>513</v>
      </c>
      <c r="C23" s="752"/>
      <c r="D23" s="753">
        <f>ROUND(SUM(C22*D16+D22*D17)/12,4)</f>
        <v>1.43E-2</v>
      </c>
      <c r="E23" s="753">
        <f>ROUND(SUM(D22*E16+E22*E17)/12,4)</f>
        <v>1.43E-2</v>
      </c>
      <c r="F23" s="753">
        <f>ROUND(SUM(E22*F16+F22*F17)/12,4)</f>
        <v>1.4200000000000001E-2</v>
      </c>
      <c r="G23" s="753">
        <f>ROUND(SUM(F22*G16+G22*G17)/12,4)</f>
        <v>1.43E-2</v>
      </c>
      <c r="H23" s="753">
        <f>ROUND(SUM(G22*H16+H22*H17)/12,4)</f>
        <v>1.44E-2</v>
      </c>
      <c r="I23" s="753">
        <f t="shared" ref="I23:K23" si="4">ROUND(SUM(H22*I16+I22*I17)/12,4)</f>
        <v>1.11E-2</v>
      </c>
      <c r="J23" s="753">
        <f t="shared" si="4"/>
        <v>8.6999999999999994E-3</v>
      </c>
      <c r="K23" s="753">
        <f t="shared" si="4"/>
        <v>5.0000000000000001E-3</v>
      </c>
      <c r="L23" s="482">
        <f t="shared" ref="L23:N23" si="5">ROUND(SUM(K22*L16+L22*L17)/12,4)</f>
        <v>-3.8699999999999998E-2</v>
      </c>
      <c r="M23" s="482">
        <f t="shared" si="5"/>
        <v>0</v>
      </c>
      <c r="N23" s="482">
        <f t="shared" si="5"/>
        <v>0</v>
      </c>
      <c r="O23" s="483"/>
    </row>
    <row r="24" spans="1:15" s="63" customFormat="1">
      <c r="A24" s="62"/>
      <c r="B24" s="481"/>
      <c r="C24" s="754"/>
      <c r="D24" s="753"/>
      <c r="E24" s="753"/>
      <c r="F24" s="753"/>
      <c r="G24" s="753"/>
      <c r="H24" s="753"/>
      <c r="I24" s="753"/>
      <c r="J24" s="753"/>
      <c r="K24" s="755"/>
      <c r="L24" s="484"/>
      <c r="M24" s="484"/>
      <c r="N24" s="484"/>
      <c r="O24" s="483"/>
    </row>
    <row r="25" spans="1:15" s="63" customFormat="1" ht="15.75" customHeight="1">
      <c r="A25" s="62"/>
      <c r="B25" s="600" t="str">
        <f>'1.  LRAMVA Summary'!B30</f>
        <v>GS&lt;50 kW</v>
      </c>
      <c r="C25" s="853" t="s">
        <v>27</v>
      </c>
      <c r="D25" s="46">
        <v>1.9099999999999999E-2</v>
      </c>
      <c r="E25" s="46">
        <f>D25</f>
        <v>1.9099999999999999E-2</v>
      </c>
      <c r="F25" s="46">
        <v>1.9300000000000001E-2</v>
      </c>
      <c r="G25" s="46">
        <v>1.95E-2</v>
      </c>
      <c r="H25" s="46">
        <f>G25</f>
        <v>1.95E-2</v>
      </c>
      <c r="I25" s="46">
        <v>1.9699999999999999E-2</v>
      </c>
      <c r="J25" s="46">
        <v>0.02</v>
      </c>
      <c r="K25" s="46">
        <v>2.01E-2</v>
      </c>
      <c r="L25" s="46">
        <v>2.0299999999999999E-2</v>
      </c>
      <c r="M25" s="46"/>
      <c r="N25" s="46"/>
      <c r="O25" s="69"/>
    </row>
    <row r="26" spans="1:15" s="18" customFormat="1" outlineLevel="1">
      <c r="A26" s="4"/>
      <c r="B26" s="532" t="s">
        <v>510</v>
      </c>
      <c r="C26" s="854"/>
      <c r="D26" s="46"/>
      <c r="E26" s="46"/>
      <c r="F26" s="46">
        <v>-1E-4</v>
      </c>
      <c r="G26" s="46">
        <v>-1E-4</v>
      </c>
      <c r="H26" s="46">
        <f>G26</f>
        <v>-1E-4</v>
      </c>
      <c r="I26" s="46">
        <v>-1E-4</v>
      </c>
      <c r="J26" s="46">
        <v>-1E-4</v>
      </c>
      <c r="K26" s="46"/>
      <c r="L26" s="46">
        <v>-1E-4</v>
      </c>
      <c r="M26" s="46"/>
      <c r="N26" s="46"/>
      <c r="O26" s="69"/>
    </row>
    <row r="27" spans="1:15" s="18" customFormat="1" outlineLevel="1">
      <c r="A27" s="4"/>
      <c r="B27" s="532" t="s">
        <v>511</v>
      </c>
      <c r="C27" s="854"/>
      <c r="D27" s="46"/>
      <c r="E27" s="46"/>
      <c r="F27" s="46"/>
      <c r="G27" s="46"/>
      <c r="H27" s="46"/>
      <c r="I27" s="46"/>
      <c r="J27" s="46"/>
      <c r="K27" s="46"/>
      <c r="L27" s="46"/>
      <c r="M27" s="46"/>
      <c r="N27" s="46"/>
      <c r="O27" s="69"/>
    </row>
    <row r="28" spans="1:15" s="18" customFormat="1" outlineLevel="1">
      <c r="A28" s="4"/>
      <c r="B28" s="532" t="s">
        <v>489</v>
      </c>
      <c r="C28" s="854"/>
      <c r="D28" s="46"/>
      <c r="E28" s="46"/>
      <c r="F28" s="46"/>
      <c r="G28" s="46"/>
      <c r="H28" s="46"/>
      <c r="I28" s="46"/>
      <c r="J28" s="46"/>
      <c r="K28" s="46"/>
      <c r="L28" s="46"/>
      <c r="M28" s="46"/>
      <c r="N28" s="46"/>
      <c r="O28" s="69"/>
    </row>
    <row r="29" spans="1:15" s="18" customFormat="1">
      <c r="A29" s="4"/>
      <c r="B29" s="532" t="s">
        <v>512</v>
      </c>
      <c r="C29" s="855"/>
      <c r="D29" s="65">
        <f t="shared" ref="D29:K29" si="6">SUM(D25:D28)</f>
        <v>1.9099999999999999E-2</v>
      </c>
      <c r="E29" s="65">
        <f t="shared" si="6"/>
        <v>1.9099999999999999E-2</v>
      </c>
      <c r="F29" s="65">
        <f t="shared" si="6"/>
        <v>1.9200000000000002E-2</v>
      </c>
      <c r="G29" s="65">
        <f t="shared" si="6"/>
        <v>1.9400000000000001E-2</v>
      </c>
      <c r="H29" s="65">
        <f t="shared" si="6"/>
        <v>1.9400000000000001E-2</v>
      </c>
      <c r="I29" s="65">
        <f t="shared" si="6"/>
        <v>1.9599999999999999E-2</v>
      </c>
      <c r="J29" s="65">
        <f t="shared" si="6"/>
        <v>1.9900000000000001E-2</v>
      </c>
      <c r="K29" s="65">
        <f t="shared" si="6"/>
        <v>2.01E-2</v>
      </c>
      <c r="L29" s="65">
        <f t="shared" ref="L29:N29" si="7">SUM(L25:L28)</f>
        <v>2.0199999999999999E-2</v>
      </c>
      <c r="M29" s="65">
        <f t="shared" si="7"/>
        <v>0</v>
      </c>
      <c r="N29" s="65">
        <f t="shared" si="7"/>
        <v>0</v>
      </c>
      <c r="O29" s="76"/>
    </row>
    <row r="30" spans="1:15" s="18" customFormat="1">
      <c r="A30" s="4"/>
      <c r="B30" s="488" t="s">
        <v>513</v>
      </c>
      <c r="C30" s="756"/>
      <c r="D30" s="753">
        <f>ROUND(SUM(C29*D16+D29*D17)/12,4)</f>
        <v>1.9099999999999999E-2</v>
      </c>
      <c r="E30" s="753">
        <f t="shared" ref="E30:H30" si="8">ROUND(SUM(D29*E16+E29*E17)/12,4)</f>
        <v>1.9099999999999999E-2</v>
      </c>
      <c r="F30" s="753">
        <f t="shared" si="8"/>
        <v>1.9199999999999998E-2</v>
      </c>
      <c r="G30" s="753">
        <f t="shared" si="8"/>
        <v>1.9300000000000001E-2</v>
      </c>
      <c r="H30" s="753">
        <f t="shared" si="8"/>
        <v>1.9400000000000001E-2</v>
      </c>
      <c r="I30" s="753">
        <f>ROUND(SUM(H29*I16+I29*I17)/12,4)</f>
        <v>1.9599999999999999E-2</v>
      </c>
      <c r="J30" s="753">
        <f t="shared" ref="J30:K30" si="9">ROUND(SUM(I29*J16+J29*J17)/12,4)</f>
        <v>1.9800000000000002E-2</v>
      </c>
      <c r="K30" s="753">
        <f t="shared" si="9"/>
        <v>0.02</v>
      </c>
      <c r="L30" s="482">
        <f t="shared" ref="L30:N30" si="10">ROUND(SUM(K29*L16+L29*L17)/12,4)</f>
        <v>2.0199999999999999E-2</v>
      </c>
      <c r="M30" s="482">
        <f t="shared" si="10"/>
        <v>0</v>
      </c>
      <c r="N30" s="482">
        <f t="shared" si="10"/>
        <v>0</v>
      </c>
      <c r="O30" s="486"/>
    </row>
    <row r="31" spans="1:15" s="18" customFormat="1">
      <c r="A31" s="4"/>
      <c r="B31" s="481"/>
      <c r="C31" s="757"/>
      <c r="D31" s="758"/>
      <c r="E31" s="758"/>
      <c r="F31" s="758"/>
      <c r="G31" s="758"/>
      <c r="H31" s="758"/>
      <c r="I31" s="758"/>
      <c r="J31" s="758"/>
      <c r="K31" s="758"/>
      <c r="L31" s="487"/>
      <c r="M31" s="487"/>
      <c r="N31" s="484"/>
      <c r="O31" s="486"/>
    </row>
    <row r="32" spans="1:15" s="64" customFormat="1" ht="14">
      <c r="B32" s="600" t="str">
        <f>'1.  LRAMVA Summary'!B31</f>
        <v>GS&gt;50 kW - Thermal Demand Meter</v>
      </c>
      <c r="C32" s="853" t="s">
        <v>28</v>
      </c>
      <c r="D32" s="46">
        <v>4.58</v>
      </c>
      <c r="E32" s="46">
        <f>D32</f>
        <v>4.58</v>
      </c>
      <c r="F32" s="46">
        <v>4.6203000000000003</v>
      </c>
      <c r="G32" s="46">
        <v>4.6711</v>
      </c>
      <c r="H32" s="46">
        <f>G32</f>
        <v>4.6711</v>
      </c>
      <c r="I32" s="46">
        <v>4.7178000000000004</v>
      </c>
      <c r="J32" s="46">
        <v>4.7790999999999997</v>
      </c>
      <c r="K32" s="46">
        <v>4.8078000000000003</v>
      </c>
      <c r="L32" s="46">
        <v>4.8510999999999997</v>
      </c>
      <c r="M32" s="46"/>
      <c r="N32" s="46"/>
      <c r="O32" s="69"/>
    </row>
    <row r="33" spans="1:15" s="18" customFormat="1" outlineLevel="1">
      <c r="A33" s="4"/>
      <c r="B33" s="532" t="s">
        <v>510</v>
      </c>
      <c r="C33" s="854"/>
      <c r="D33" s="46"/>
      <c r="E33" s="46"/>
      <c r="F33" s="46">
        <v>-2.5000000000000001E-2</v>
      </c>
      <c r="G33" s="46">
        <v>-2.5700000000000001E-2</v>
      </c>
      <c r="H33" s="46">
        <f>G33</f>
        <v>-2.5700000000000001E-2</v>
      </c>
      <c r="I33" s="46">
        <v>-2.5499999999999998E-2</v>
      </c>
      <c r="J33" s="46">
        <v>-1.46E-2</v>
      </c>
      <c r="K33" s="46"/>
      <c r="L33" s="46">
        <v>-1.38E-2</v>
      </c>
      <c r="M33" s="46"/>
      <c r="N33" s="46"/>
      <c r="O33" s="69"/>
    </row>
    <row r="34" spans="1:15" s="18" customFormat="1" outlineLevel="1">
      <c r="A34" s="4"/>
      <c r="B34" s="532" t="s">
        <v>511</v>
      </c>
      <c r="C34" s="854"/>
      <c r="D34" s="46"/>
      <c r="E34" s="46"/>
      <c r="F34" s="46"/>
      <c r="G34" s="46"/>
      <c r="H34" s="46"/>
      <c r="I34" s="46"/>
      <c r="J34" s="46" t="s">
        <v>754</v>
      </c>
      <c r="K34" s="46"/>
      <c r="L34" s="46"/>
      <c r="M34" s="46"/>
      <c r="N34" s="46"/>
      <c r="O34" s="69"/>
    </row>
    <row r="35" spans="1:15" s="18" customFormat="1" outlineLevel="1">
      <c r="A35" s="4"/>
      <c r="B35" s="532" t="s">
        <v>489</v>
      </c>
      <c r="C35" s="854"/>
      <c r="D35" s="46"/>
      <c r="E35" s="46"/>
      <c r="F35" s="46"/>
      <c r="G35" s="46"/>
      <c r="H35" s="46"/>
      <c r="I35" s="46"/>
      <c r="J35" s="46"/>
      <c r="K35" s="46"/>
      <c r="L35" s="46"/>
      <c r="M35" s="46"/>
      <c r="N35" s="46"/>
      <c r="O35" s="69"/>
    </row>
    <row r="36" spans="1:15" s="18" customFormat="1">
      <c r="A36" s="4"/>
      <c r="B36" s="532" t="s">
        <v>512</v>
      </c>
      <c r="C36" s="855"/>
      <c r="D36" s="65">
        <f>SUM(D32:D35)</f>
        <v>4.58</v>
      </c>
      <c r="E36" s="65">
        <f t="shared" ref="E36:K36" si="11">SUM(E32:E35)</f>
        <v>4.58</v>
      </c>
      <c r="F36" s="65">
        <f t="shared" si="11"/>
        <v>4.5952999999999999</v>
      </c>
      <c r="G36" s="65">
        <f t="shared" si="11"/>
        <v>4.6454000000000004</v>
      </c>
      <c r="H36" s="65">
        <f t="shared" si="11"/>
        <v>4.6454000000000004</v>
      </c>
      <c r="I36" s="65">
        <f t="shared" si="11"/>
        <v>4.6923000000000004</v>
      </c>
      <c r="J36" s="65">
        <f t="shared" si="11"/>
        <v>4.7645</v>
      </c>
      <c r="K36" s="65">
        <f t="shared" si="11"/>
        <v>4.8078000000000003</v>
      </c>
      <c r="L36" s="65">
        <f t="shared" ref="L36:M36" si="12">SUM(L32:L35)</f>
        <v>4.8372999999999999</v>
      </c>
      <c r="M36" s="65">
        <f t="shared" si="12"/>
        <v>0</v>
      </c>
      <c r="N36" s="65">
        <f>SUM(N32:N35)</f>
        <v>0</v>
      </c>
      <c r="O36" s="76"/>
    </row>
    <row r="37" spans="1:15" s="18" customFormat="1">
      <c r="A37" s="4"/>
      <c r="B37" s="488" t="s">
        <v>513</v>
      </c>
      <c r="C37" s="756"/>
      <c r="D37" s="753">
        <f t="shared" ref="D37:K37" si="13">ROUND(SUM(C36*D16+D36*D17)/12,4)</f>
        <v>4.58</v>
      </c>
      <c r="E37" s="753">
        <f t="shared" si="13"/>
        <v>4.58</v>
      </c>
      <c r="F37" s="753">
        <f t="shared" si="13"/>
        <v>4.5952999999999999</v>
      </c>
      <c r="G37" s="753">
        <f t="shared" si="13"/>
        <v>4.6245000000000003</v>
      </c>
      <c r="H37" s="753">
        <f t="shared" si="13"/>
        <v>4.6454000000000004</v>
      </c>
      <c r="I37" s="753">
        <f t="shared" si="13"/>
        <v>4.6923000000000004</v>
      </c>
      <c r="J37" s="753">
        <f t="shared" si="13"/>
        <v>4.7404000000000002</v>
      </c>
      <c r="K37" s="753">
        <f t="shared" si="13"/>
        <v>4.7934000000000001</v>
      </c>
      <c r="L37" s="482">
        <f t="shared" ref="L37:N37" si="14">ROUND(SUM(K36*L16+L36*L17)/12,4)</f>
        <v>4.8274999999999997</v>
      </c>
      <c r="M37" s="482">
        <f t="shared" si="14"/>
        <v>0</v>
      </c>
      <c r="N37" s="482">
        <f t="shared" si="14"/>
        <v>0</v>
      </c>
      <c r="O37" s="486"/>
    </row>
    <row r="38" spans="1:15" s="70" customFormat="1" ht="15.75" customHeight="1">
      <c r="B38" s="488"/>
      <c r="C38" s="756"/>
      <c r="D38" s="759"/>
      <c r="E38" s="759"/>
      <c r="F38" s="759"/>
      <c r="G38" s="759"/>
      <c r="H38" s="759"/>
      <c r="I38" s="759"/>
      <c r="J38" s="759"/>
      <c r="K38" s="755"/>
      <c r="L38" s="484"/>
      <c r="M38" s="484"/>
      <c r="N38" s="484"/>
      <c r="O38" s="489"/>
    </row>
    <row r="39" spans="1:15" s="64" customFormat="1" ht="14">
      <c r="A39" s="62"/>
      <c r="B39" s="600" t="str">
        <f>'1.  LRAMVA Summary'!B32</f>
        <v>GS&gt;50 kW - Interval Meter</v>
      </c>
      <c r="C39" s="853" t="s">
        <v>28</v>
      </c>
      <c r="D39" s="46">
        <v>4.7081</v>
      </c>
      <c r="E39" s="46">
        <f>D39</f>
        <v>4.7081</v>
      </c>
      <c r="F39" s="46">
        <v>4.7495000000000003</v>
      </c>
      <c r="G39" s="46">
        <v>4.8017000000000003</v>
      </c>
      <c r="H39" s="46">
        <f>G39</f>
        <v>4.8017000000000003</v>
      </c>
      <c r="I39" s="46">
        <v>4.8497000000000003</v>
      </c>
      <c r="J39" s="46">
        <v>4.9127000000000001</v>
      </c>
      <c r="K39" s="46">
        <v>4.9421999999999997</v>
      </c>
      <c r="L39" s="46">
        <v>4.8510999999999997</v>
      </c>
      <c r="M39" s="46"/>
      <c r="N39" s="46"/>
      <c r="O39" s="69"/>
    </row>
    <row r="40" spans="1:15" s="18" customFormat="1" outlineLevel="1">
      <c r="A40" s="4"/>
      <c r="B40" s="532" t="s">
        <v>510</v>
      </c>
      <c r="C40" s="854"/>
      <c r="D40" s="46"/>
      <c r="E40" s="46"/>
      <c r="F40" s="46">
        <v>-2.5000000000000001E-2</v>
      </c>
      <c r="G40" s="46">
        <v>-2.5700000000000001E-2</v>
      </c>
      <c r="H40" s="46">
        <f>G40</f>
        <v>-2.5700000000000001E-2</v>
      </c>
      <c r="I40" s="46">
        <v>-2.5499999999999998E-2</v>
      </c>
      <c r="J40" s="46">
        <v>-1.46E-2</v>
      </c>
      <c r="K40" s="46"/>
      <c r="L40" s="46">
        <v>-1.38E-2</v>
      </c>
      <c r="M40" s="46"/>
      <c r="N40" s="46"/>
      <c r="O40" s="69"/>
    </row>
    <row r="41" spans="1:15" s="18" customFormat="1" outlineLevel="1">
      <c r="A41" s="4"/>
      <c r="B41" s="532" t="s">
        <v>511</v>
      </c>
      <c r="C41" s="854"/>
      <c r="D41" s="46"/>
      <c r="E41" s="46"/>
      <c r="F41" s="46"/>
      <c r="G41" s="46"/>
      <c r="H41" s="46"/>
      <c r="I41" s="46"/>
      <c r="J41" s="46"/>
      <c r="K41" s="46"/>
      <c r="L41" s="46"/>
      <c r="M41" s="46"/>
      <c r="N41" s="46"/>
      <c r="O41" s="69"/>
    </row>
    <row r="42" spans="1:15" s="18" customFormat="1" outlineLevel="1">
      <c r="A42" s="4"/>
      <c r="B42" s="532" t="s">
        <v>489</v>
      </c>
      <c r="C42" s="854"/>
      <c r="D42" s="46"/>
      <c r="E42" s="46"/>
      <c r="F42" s="46"/>
      <c r="G42" s="46"/>
      <c r="H42" s="46"/>
      <c r="I42" s="46"/>
      <c r="J42" s="46"/>
      <c r="K42" s="46"/>
      <c r="L42" s="46"/>
      <c r="M42" s="46"/>
      <c r="N42" s="46"/>
      <c r="O42" s="69"/>
    </row>
    <row r="43" spans="1:15" s="18" customFormat="1">
      <c r="A43" s="4"/>
      <c r="B43" s="532" t="s">
        <v>512</v>
      </c>
      <c r="C43" s="855"/>
      <c r="D43" s="65">
        <f t="shared" ref="D43:J43" si="15">SUM(D39:D42)</f>
        <v>4.7081</v>
      </c>
      <c r="E43" s="65">
        <f t="shared" si="15"/>
        <v>4.7081</v>
      </c>
      <c r="F43" s="65">
        <f t="shared" si="15"/>
        <v>4.7244999999999999</v>
      </c>
      <c r="G43" s="65">
        <f t="shared" si="15"/>
        <v>4.7760000000000007</v>
      </c>
      <c r="H43" s="65">
        <f t="shared" si="15"/>
        <v>4.7760000000000007</v>
      </c>
      <c r="I43" s="65">
        <f t="shared" si="15"/>
        <v>4.8242000000000003</v>
      </c>
      <c r="J43" s="65">
        <f t="shared" si="15"/>
        <v>4.8981000000000003</v>
      </c>
      <c r="K43" s="65">
        <f>SUM(K39:K42)</f>
        <v>4.9421999999999997</v>
      </c>
      <c r="L43" s="65">
        <f t="shared" ref="L43:N43" si="16">SUM(L39:L42)</f>
        <v>4.8372999999999999</v>
      </c>
      <c r="M43" s="65">
        <f t="shared" si="16"/>
        <v>0</v>
      </c>
      <c r="N43" s="65">
        <f t="shared" si="16"/>
        <v>0</v>
      </c>
      <c r="O43" s="76"/>
    </row>
    <row r="44" spans="1:15" s="14" customFormat="1">
      <c r="A44" s="72"/>
      <c r="B44" s="488" t="s">
        <v>513</v>
      </c>
      <c r="C44" s="756"/>
      <c r="D44" s="753">
        <f t="shared" ref="D44:I44" si="17">ROUND(SUM(C43*D16+D43*D17)/12,4)</f>
        <v>4.7081</v>
      </c>
      <c r="E44" s="753">
        <f t="shared" si="17"/>
        <v>4.7081</v>
      </c>
      <c r="F44" s="753">
        <f t="shared" si="17"/>
        <v>4.7244999999999999</v>
      </c>
      <c r="G44" s="753">
        <f t="shared" si="17"/>
        <v>4.7545000000000002</v>
      </c>
      <c r="H44" s="753">
        <f>ROUND(SUM(G43*H16+H43*H17)/12,4)</f>
        <v>4.7759999999999998</v>
      </c>
      <c r="I44" s="753">
        <f t="shared" si="17"/>
        <v>4.8242000000000003</v>
      </c>
      <c r="J44" s="753">
        <f>ROUND(SUM(I43*J16+J43*J17)/12,4)</f>
        <v>4.8734999999999999</v>
      </c>
      <c r="K44" s="753">
        <f>ROUND(SUM(J43*K16+K43*K17)/12,4)</f>
        <v>4.9275000000000002</v>
      </c>
      <c r="L44" s="482">
        <f t="shared" ref="L44:N44" si="18">ROUND(SUM(K43*L16+L43*L17)/12,4)</f>
        <v>4.8723000000000001</v>
      </c>
      <c r="M44" s="482">
        <f t="shared" si="18"/>
        <v>0</v>
      </c>
      <c r="N44" s="482">
        <f t="shared" si="18"/>
        <v>0</v>
      </c>
      <c r="O44" s="486"/>
    </row>
    <row r="45" spans="1:15" s="70" customFormat="1" ht="14">
      <c r="A45" s="72"/>
      <c r="B45" s="488"/>
      <c r="C45" s="756"/>
      <c r="D45" s="759"/>
      <c r="E45" s="759"/>
      <c r="F45" s="759"/>
      <c r="G45" s="759"/>
      <c r="H45" s="759"/>
      <c r="I45" s="759"/>
      <c r="J45" s="759"/>
      <c r="K45" s="759"/>
      <c r="L45" s="484"/>
      <c r="M45" s="484"/>
      <c r="N45" s="484"/>
      <c r="O45" s="489"/>
    </row>
    <row r="46" spans="1:15" s="64" customFormat="1" ht="14">
      <c r="A46" s="62"/>
      <c r="B46" s="600" t="str">
        <f>'1.  LRAMVA Summary'!B33</f>
        <v>Street Lighting</v>
      </c>
      <c r="C46" s="853" t="s">
        <v>28</v>
      </c>
      <c r="D46" s="46">
        <v>15.208500000000001</v>
      </c>
      <c r="E46" s="46">
        <f>D46</f>
        <v>15.208500000000001</v>
      </c>
      <c r="F46" s="46">
        <v>15.3423</v>
      </c>
      <c r="G46" s="46">
        <v>15.511100000000001</v>
      </c>
      <c r="H46" s="46">
        <f>G46</f>
        <v>15.511100000000001</v>
      </c>
      <c r="I46" s="46">
        <v>15.6662</v>
      </c>
      <c r="J46" s="46">
        <v>15.869899999999999</v>
      </c>
      <c r="K46" s="46">
        <v>15.9651</v>
      </c>
      <c r="L46" s="46">
        <v>16.108799999999999</v>
      </c>
      <c r="M46" s="46"/>
      <c r="N46" s="46"/>
      <c r="O46" s="69"/>
    </row>
    <row r="47" spans="1:15" s="18" customFormat="1" outlineLevel="1">
      <c r="A47" s="4"/>
      <c r="B47" s="532" t="s">
        <v>510</v>
      </c>
      <c r="C47" s="854"/>
      <c r="D47" s="46"/>
      <c r="E47" s="46"/>
      <c r="F47" s="46">
        <v>-0.16869999999999999</v>
      </c>
      <c r="G47" s="46">
        <v>-0.1734</v>
      </c>
      <c r="H47" s="46">
        <f>G47</f>
        <v>-0.1734</v>
      </c>
      <c r="I47" s="46">
        <v>-0.16009999999999999</v>
      </c>
      <c r="J47" s="46">
        <v>-0.1966</v>
      </c>
      <c r="K47" s="46"/>
      <c r="L47" s="46">
        <v>-0.1847</v>
      </c>
      <c r="M47" s="46"/>
      <c r="N47" s="46"/>
      <c r="O47" s="69"/>
    </row>
    <row r="48" spans="1:15" s="18" customFormat="1" outlineLevel="1">
      <c r="A48" s="4"/>
      <c r="B48" s="532" t="s">
        <v>511</v>
      </c>
      <c r="C48" s="854"/>
      <c r="D48" s="46"/>
      <c r="E48" s="46"/>
      <c r="F48" s="46"/>
      <c r="G48" s="46"/>
      <c r="H48" s="46"/>
      <c r="I48" s="46"/>
      <c r="J48" s="46"/>
      <c r="K48" s="46"/>
      <c r="L48" s="46"/>
      <c r="M48" s="46"/>
      <c r="N48" s="46"/>
      <c r="O48" s="69"/>
    </row>
    <row r="49" spans="1:15" s="18" customFormat="1" outlineLevel="1">
      <c r="A49" s="4"/>
      <c r="B49" s="532" t="s">
        <v>489</v>
      </c>
      <c r="C49" s="854"/>
      <c r="D49" s="46"/>
      <c r="E49" s="46"/>
      <c r="F49" s="46"/>
      <c r="G49" s="46"/>
      <c r="H49" s="46"/>
      <c r="I49" s="46"/>
      <c r="J49" s="46"/>
      <c r="K49" s="46"/>
      <c r="L49" s="46"/>
      <c r="M49" s="46"/>
      <c r="N49" s="46"/>
      <c r="O49" s="69"/>
    </row>
    <row r="50" spans="1:15" s="18" customFormat="1">
      <c r="A50" s="4"/>
      <c r="B50" s="532" t="s">
        <v>512</v>
      </c>
      <c r="C50" s="855"/>
      <c r="D50" s="65">
        <f t="shared" ref="D50:K50" si="19">SUM(D46:D49)</f>
        <v>15.208500000000001</v>
      </c>
      <c r="E50" s="65">
        <f t="shared" si="19"/>
        <v>15.208500000000001</v>
      </c>
      <c r="F50" s="65">
        <f t="shared" si="19"/>
        <v>15.1736</v>
      </c>
      <c r="G50" s="65">
        <f t="shared" si="19"/>
        <v>15.337700000000002</v>
      </c>
      <c r="H50" s="65">
        <f t="shared" si="19"/>
        <v>15.337700000000002</v>
      </c>
      <c r="I50" s="65">
        <f t="shared" si="19"/>
        <v>15.5061</v>
      </c>
      <c r="J50" s="65">
        <f t="shared" si="19"/>
        <v>15.673299999999999</v>
      </c>
      <c r="K50" s="65">
        <f t="shared" si="19"/>
        <v>15.9651</v>
      </c>
      <c r="L50" s="65">
        <f t="shared" ref="L50:N50" si="20">SUM(L46:L49)</f>
        <v>15.924099999999999</v>
      </c>
      <c r="M50" s="65">
        <f t="shared" si="20"/>
        <v>0</v>
      </c>
      <c r="N50" s="65">
        <f t="shared" si="20"/>
        <v>0</v>
      </c>
      <c r="O50" s="76"/>
    </row>
    <row r="51" spans="1:15" s="14" customFormat="1">
      <c r="A51" s="72"/>
      <c r="B51" s="488" t="s">
        <v>513</v>
      </c>
      <c r="C51" s="756"/>
      <c r="D51" s="753">
        <f t="shared" ref="D51:K51" si="21">ROUND(SUM(C50*D16+D50*D17)/12,4)</f>
        <v>15.208500000000001</v>
      </c>
      <c r="E51" s="753">
        <f t="shared" si="21"/>
        <v>15.208500000000001</v>
      </c>
      <c r="F51" s="753">
        <f t="shared" si="21"/>
        <v>15.1736</v>
      </c>
      <c r="G51" s="753">
        <f t="shared" si="21"/>
        <v>15.269299999999999</v>
      </c>
      <c r="H51" s="753">
        <f t="shared" si="21"/>
        <v>15.3377</v>
      </c>
      <c r="I51" s="753">
        <f t="shared" si="21"/>
        <v>15.5061</v>
      </c>
      <c r="J51" s="753">
        <f t="shared" si="21"/>
        <v>15.617599999999999</v>
      </c>
      <c r="K51" s="753">
        <f t="shared" si="21"/>
        <v>15.867800000000001</v>
      </c>
      <c r="L51" s="482">
        <f t="shared" ref="L51:N51" si="22">ROUND(SUM(K50*L16+L50*L17)/12,4)</f>
        <v>15.937799999999999</v>
      </c>
      <c r="M51" s="482">
        <f t="shared" si="22"/>
        <v>0</v>
      </c>
      <c r="N51" s="482">
        <f t="shared" si="22"/>
        <v>0</v>
      </c>
      <c r="O51" s="486"/>
    </row>
    <row r="52" spans="1:15" s="70" customFormat="1" ht="14">
      <c r="A52" s="72"/>
      <c r="B52" s="488"/>
      <c r="C52" s="485"/>
      <c r="D52" s="71"/>
      <c r="E52" s="71"/>
      <c r="F52" s="71"/>
      <c r="G52" s="71"/>
      <c r="H52" s="71"/>
      <c r="I52" s="71"/>
      <c r="J52" s="71"/>
      <c r="K52" s="71"/>
      <c r="L52" s="490"/>
      <c r="M52" s="490"/>
      <c r="N52" s="490"/>
      <c r="O52" s="489"/>
    </row>
    <row r="53" spans="1:15" s="64" customFormat="1" ht="14">
      <c r="A53" s="62"/>
      <c r="B53" s="600">
        <f>'1.  LRAMVA Summary'!B34</f>
        <v>0</v>
      </c>
      <c r="C53" s="853">
        <f>'2. LRAMVA Threshold'!I43</f>
        <v>0</v>
      </c>
      <c r="D53" s="46"/>
      <c r="E53" s="46"/>
      <c r="F53" s="46"/>
      <c r="G53" s="46"/>
      <c r="H53" s="46"/>
      <c r="I53" s="46"/>
      <c r="J53" s="46"/>
      <c r="K53" s="46"/>
      <c r="L53" s="46"/>
      <c r="M53" s="46"/>
      <c r="N53" s="46"/>
      <c r="O53" s="69"/>
    </row>
    <row r="54" spans="1:15" s="18" customFormat="1" outlineLevel="1">
      <c r="A54" s="4"/>
      <c r="B54" s="532" t="s">
        <v>510</v>
      </c>
      <c r="C54" s="854"/>
      <c r="D54" s="46"/>
      <c r="E54" s="46"/>
      <c r="F54" s="46"/>
      <c r="G54" s="46"/>
      <c r="H54" s="46"/>
      <c r="I54" s="46"/>
      <c r="J54" s="46"/>
      <c r="K54" s="46"/>
      <c r="L54" s="46"/>
      <c r="M54" s="46"/>
      <c r="N54" s="46"/>
      <c r="O54" s="69"/>
    </row>
    <row r="55" spans="1:15" s="18" customFormat="1" outlineLevel="1">
      <c r="A55" s="4"/>
      <c r="B55" s="532" t="s">
        <v>511</v>
      </c>
      <c r="C55" s="854"/>
      <c r="D55" s="46"/>
      <c r="E55" s="46"/>
      <c r="F55" s="46"/>
      <c r="G55" s="46"/>
      <c r="H55" s="46"/>
      <c r="I55" s="46"/>
      <c r="J55" s="46"/>
      <c r="K55" s="46"/>
      <c r="L55" s="46"/>
      <c r="M55" s="46"/>
      <c r="N55" s="46"/>
      <c r="O55" s="69"/>
    </row>
    <row r="56" spans="1:15" s="18" customFormat="1" outlineLevel="1">
      <c r="A56" s="4"/>
      <c r="B56" s="532" t="s">
        <v>489</v>
      </c>
      <c r="C56" s="854"/>
      <c r="D56" s="46"/>
      <c r="E56" s="46"/>
      <c r="F56" s="46"/>
      <c r="G56" s="46"/>
      <c r="H56" s="46"/>
      <c r="I56" s="46"/>
      <c r="J56" s="46"/>
      <c r="K56" s="46"/>
      <c r="L56" s="46"/>
      <c r="M56" s="46"/>
      <c r="N56" s="46"/>
      <c r="O56" s="69"/>
    </row>
    <row r="57" spans="1:15" s="18" customFormat="1">
      <c r="A57" s="4"/>
      <c r="B57" s="532" t="s">
        <v>512</v>
      </c>
      <c r="C57" s="855"/>
      <c r="D57" s="65">
        <f>SUM(D53:D56)</f>
        <v>0</v>
      </c>
      <c r="E57" s="65">
        <f t="shared" ref="E57:N57" si="23">SUM(E53:E56)</f>
        <v>0</v>
      </c>
      <c r="F57" s="65">
        <f t="shared" si="23"/>
        <v>0</v>
      </c>
      <c r="G57" s="65">
        <f t="shared" si="23"/>
        <v>0</v>
      </c>
      <c r="H57" s="65">
        <f t="shared" si="23"/>
        <v>0</v>
      </c>
      <c r="I57" s="65">
        <f t="shared" si="23"/>
        <v>0</v>
      </c>
      <c r="J57" s="65">
        <f t="shared" si="23"/>
        <v>0</v>
      </c>
      <c r="K57" s="65">
        <f t="shared" si="23"/>
        <v>0</v>
      </c>
      <c r="L57" s="65">
        <f t="shared" si="23"/>
        <v>0</v>
      </c>
      <c r="M57" s="65">
        <f t="shared" si="23"/>
        <v>0</v>
      </c>
      <c r="N57" s="65">
        <f t="shared" si="23"/>
        <v>0</v>
      </c>
      <c r="O57" s="77"/>
    </row>
    <row r="58" spans="1:15" s="14" customFormat="1">
      <c r="A58" s="72"/>
      <c r="B58" s="488" t="s">
        <v>513</v>
      </c>
      <c r="C58" s="485"/>
      <c r="D58" s="71"/>
      <c r="E58" s="482">
        <f t="shared" ref="E58:N58" si="24">ROUND(SUM(D57*E16+E57*E17)/12,4)</f>
        <v>0</v>
      </c>
      <c r="F58" s="482">
        <f t="shared" si="24"/>
        <v>0</v>
      </c>
      <c r="G58" s="482">
        <f t="shared" si="24"/>
        <v>0</v>
      </c>
      <c r="H58" s="482">
        <f t="shared" si="24"/>
        <v>0</v>
      </c>
      <c r="I58" s="482">
        <f t="shared" si="24"/>
        <v>0</v>
      </c>
      <c r="J58" s="482">
        <f t="shared" si="24"/>
        <v>0</v>
      </c>
      <c r="K58" s="482">
        <f t="shared" si="24"/>
        <v>0</v>
      </c>
      <c r="L58" s="482">
        <f t="shared" si="24"/>
        <v>0</v>
      </c>
      <c r="M58" s="482">
        <f t="shared" si="24"/>
        <v>0</v>
      </c>
      <c r="N58" s="482">
        <f t="shared" si="24"/>
        <v>0</v>
      </c>
      <c r="O58" s="486"/>
    </row>
    <row r="59" spans="1:15" s="70" customFormat="1" ht="14">
      <c r="A59" s="72"/>
      <c r="B59" s="488"/>
      <c r="C59" s="485"/>
      <c r="D59" s="71"/>
      <c r="E59" s="71"/>
      <c r="F59" s="71"/>
      <c r="G59" s="71"/>
      <c r="H59" s="71"/>
      <c r="I59" s="71"/>
      <c r="J59" s="71"/>
      <c r="K59" s="71"/>
      <c r="L59" s="490"/>
      <c r="M59" s="490"/>
      <c r="N59" s="490"/>
      <c r="O59" s="489"/>
    </row>
    <row r="60" spans="1:15" s="64" customFormat="1" ht="14">
      <c r="A60" s="62"/>
      <c r="B60" s="600">
        <f>'1.  LRAMVA Summary'!B35</f>
        <v>0</v>
      </c>
      <c r="C60" s="853">
        <f>'2. LRAMVA Threshold'!J43</f>
        <v>0</v>
      </c>
      <c r="D60" s="46"/>
      <c r="E60" s="46"/>
      <c r="F60" s="46"/>
      <c r="G60" s="46"/>
      <c r="H60" s="46"/>
      <c r="I60" s="46"/>
      <c r="J60" s="46"/>
      <c r="K60" s="46"/>
      <c r="L60" s="46"/>
      <c r="M60" s="46"/>
      <c r="N60" s="46"/>
      <c r="O60" s="69"/>
    </row>
    <row r="61" spans="1:15" s="18" customFormat="1" outlineLevel="1">
      <c r="A61" s="4"/>
      <c r="B61" s="532" t="s">
        <v>510</v>
      </c>
      <c r="C61" s="854"/>
      <c r="D61" s="46"/>
      <c r="E61" s="46"/>
      <c r="F61" s="46"/>
      <c r="G61" s="46"/>
      <c r="H61" s="46"/>
      <c r="I61" s="46"/>
      <c r="J61" s="46"/>
      <c r="K61" s="46"/>
      <c r="L61" s="46"/>
      <c r="M61" s="46"/>
      <c r="N61" s="46"/>
      <c r="O61" s="69"/>
    </row>
    <row r="62" spans="1:15" s="18" customFormat="1" outlineLevel="1">
      <c r="A62" s="4"/>
      <c r="B62" s="532" t="s">
        <v>511</v>
      </c>
      <c r="C62" s="854"/>
      <c r="D62" s="46"/>
      <c r="E62" s="46"/>
      <c r="F62" s="46"/>
      <c r="G62" s="46"/>
      <c r="H62" s="46"/>
      <c r="I62" s="46"/>
      <c r="J62" s="46"/>
      <c r="K62" s="46"/>
      <c r="L62" s="46"/>
      <c r="M62" s="46"/>
      <c r="N62" s="46"/>
      <c r="O62" s="69"/>
    </row>
    <row r="63" spans="1:15" s="18" customFormat="1" outlineLevel="1">
      <c r="A63" s="4"/>
      <c r="B63" s="532" t="s">
        <v>489</v>
      </c>
      <c r="C63" s="854"/>
      <c r="D63" s="46"/>
      <c r="E63" s="46"/>
      <c r="F63" s="46"/>
      <c r="G63" s="46"/>
      <c r="H63" s="46"/>
      <c r="I63" s="46"/>
      <c r="J63" s="46"/>
      <c r="K63" s="46"/>
      <c r="L63" s="46"/>
      <c r="M63" s="46"/>
      <c r="N63" s="46"/>
      <c r="O63" s="69"/>
    </row>
    <row r="64" spans="1:15" s="18" customFormat="1">
      <c r="A64" s="4"/>
      <c r="B64" s="532" t="s">
        <v>512</v>
      </c>
      <c r="C64" s="855"/>
      <c r="D64" s="65">
        <f>SUM(D60:D63)</f>
        <v>0</v>
      </c>
      <c r="E64" s="65">
        <f t="shared" ref="E64:N64" si="25">SUM(E60:E63)</f>
        <v>0</v>
      </c>
      <c r="F64" s="65">
        <f t="shared" si="25"/>
        <v>0</v>
      </c>
      <c r="G64" s="65">
        <f t="shared" si="25"/>
        <v>0</v>
      </c>
      <c r="H64" s="65">
        <f t="shared" si="25"/>
        <v>0</v>
      </c>
      <c r="I64" s="65">
        <f t="shared" si="25"/>
        <v>0</v>
      </c>
      <c r="J64" s="65">
        <f t="shared" si="25"/>
        <v>0</v>
      </c>
      <c r="K64" s="65">
        <f t="shared" si="25"/>
        <v>0</v>
      </c>
      <c r="L64" s="65">
        <f t="shared" si="25"/>
        <v>0</v>
      </c>
      <c r="M64" s="65">
        <f t="shared" si="25"/>
        <v>0</v>
      </c>
      <c r="N64" s="65">
        <f t="shared" si="25"/>
        <v>0</v>
      </c>
      <c r="O64" s="77"/>
    </row>
    <row r="65" spans="1:15" s="14" customFormat="1">
      <c r="A65" s="72"/>
      <c r="B65" s="488" t="s">
        <v>513</v>
      </c>
      <c r="C65" s="485"/>
      <c r="D65" s="71"/>
      <c r="E65" s="482">
        <f t="shared" ref="E65:N65" si="26">ROUND(SUM(D64*E16+E64*E17)/12,4)</f>
        <v>0</v>
      </c>
      <c r="F65" s="482">
        <f t="shared" si="26"/>
        <v>0</v>
      </c>
      <c r="G65" s="482">
        <f t="shared" si="26"/>
        <v>0</v>
      </c>
      <c r="H65" s="482">
        <f t="shared" si="26"/>
        <v>0</v>
      </c>
      <c r="I65" s="482">
        <f>ROUND(SUM(H64*I16+I64*I17)/12,4)</f>
        <v>0</v>
      </c>
      <c r="J65" s="482">
        <f t="shared" si="26"/>
        <v>0</v>
      </c>
      <c r="K65" s="482">
        <f t="shared" si="26"/>
        <v>0</v>
      </c>
      <c r="L65" s="482">
        <f t="shared" si="26"/>
        <v>0</v>
      </c>
      <c r="M65" s="482">
        <f t="shared" si="26"/>
        <v>0</v>
      </c>
      <c r="N65" s="482">
        <f t="shared" si="26"/>
        <v>0</v>
      </c>
      <c r="O65" s="486"/>
    </row>
    <row r="66" spans="1:15" s="14" customFormat="1">
      <c r="A66" s="72"/>
      <c r="B66" s="73"/>
      <c r="C66" s="80"/>
      <c r="D66" s="71"/>
      <c r="E66" s="71"/>
      <c r="F66" s="71"/>
      <c r="G66" s="71"/>
      <c r="H66" s="71"/>
      <c r="I66" s="71"/>
      <c r="J66" s="71"/>
      <c r="K66" s="71"/>
      <c r="L66" s="484"/>
      <c r="M66" s="484"/>
      <c r="N66" s="484"/>
      <c r="O66" s="486"/>
    </row>
    <row r="67" spans="1:15" s="64" customFormat="1" ht="14">
      <c r="A67" s="62"/>
      <c r="B67" s="600">
        <f>'1.  LRAMVA Summary'!B36</f>
        <v>0</v>
      </c>
      <c r="C67" s="853">
        <f>'2. LRAMVA Threshold'!K43</f>
        <v>0</v>
      </c>
      <c r="D67" s="46"/>
      <c r="E67" s="46"/>
      <c r="F67" s="46"/>
      <c r="G67" s="46"/>
      <c r="H67" s="46"/>
      <c r="I67" s="46"/>
      <c r="J67" s="46"/>
      <c r="K67" s="46"/>
      <c r="L67" s="46"/>
      <c r="M67" s="46"/>
      <c r="N67" s="46"/>
      <c r="O67" s="69"/>
    </row>
    <row r="68" spans="1:15" s="18" customFormat="1" outlineLevel="1">
      <c r="A68" s="4"/>
      <c r="B68" s="532" t="s">
        <v>510</v>
      </c>
      <c r="C68" s="854"/>
      <c r="D68" s="46"/>
      <c r="E68" s="46"/>
      <c r="F68" s="46"/>
      <c r="G68" s="46"/>
      <c r="H68" s="46"/>
      <c r="I68" s="46"/>
      <c r="J68" s="46"/>
      <c r="K68" s="46"/>
      <c r="L68" s="46"/>
      <c r="M68" s="46"/>
      <c r="N68" s="46"/>
      <c r="O68" s="69"/>
    </row>
    <row r="69" spans="1:15" s="18" customFormat="1" outlineLevel="1">
      <c r="A69" s="4"/>
      <c r="B69" s="532" t="s">
        <v>511</v>
      </c>
      <c r="C69" s="854"/>
      <c r="D69" s="46"/>
      <c r="E69" s="46"/>
      <c r="F69" s="46"/>
      <c r="G69" s="46"/>
      <c r="H69" s="46"/>
      <c r="I69" s="46"/>
      <c r="J69" s="46"/>
      <c r="K69" s="46"/>
      <c r="L69" s="46"/>
      <c r="M69" s="46"/>
      <c r="N69" s="46"/>
      <c r="O69" s="69"/>
    </row>
    <row r="70" spans="1:15" s="18" customFormat="1" outlineLevel="1">
      <c r="A70" s="4"/>
      <c r="B70" s="532" t="s">
        <v>489</v>
      </c>
      <c r="C70" s="854"/>
      <c r="D70" s="46"/>
      <c r="E70" s="46"/>
      <c r="F70" s="46"/>
      <c r="G70" s="46"/>
      <c r="H70" s="46"/>
      <c r="I70" s="46"/>
      <c r="J70" s="46"/>
      <c r="K70" s="46"/>
      <c r="L70" s="46"/>
      <c r="M70" s="46"/>
      <c r="N70" s="46"/>
      <c r="O70" s="69"/>
    </row>
    <row r="71" spans="1:15" s="18" customFormat="1">
      <c r="A71" s="4"/>
      <c r="B71" s="532" t="s">
        <v>512</v>
      </c>
      <c r="C71" s="855"/>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77"/>
    </row>
    <row r="72" spans="1:15" s="14" customFormat="1">
      <c r="A72" s="72"/>
      <c r="B72" s="488" t="s">
        <v>513</v>
      </c>
      <c r="C72" s="485"/>
      <c r="D72" s="71"/>
      <c r="E72" s="482">
        <f t="shared" ref="E72:N72" si="28">ROUND(SUM(D71*E16+E71*E17)/12,4)</f>
        <v>0</v>
      </c>
      <c r="F72" s="482">
        <f t="shared" si="28"/>
        <v>0</v>
      </c>
      <c r="G72" s="482">
        <f t="shared" si="28"/>
        <v>0</v>
      </c>
      <c r="H72" s="482">
        <f t="shared" si="28"/>
        <v>0</v>
      </c>
      <c r="I72" s="482">
        <f t="shared" si="28"/>
        <v>0</v>
      </c>
      <c r="J72" s="482">
        <f t="shared" si="28"/>
        <v>0</v>
      </c>
      <c r="K72" s="482">
        <f t="shared" si="28"/>
        <v>0</v>
      </c>
      <c r="L72" s="482">
        <f t="shared" si="28"/>
        <v>0</v>
      </c>
      <c r="M72" s="482">
        <f t="shared" si="28"/>
        <v>0</v>
      </c>
      <c r="N72" s="482">
        <f t="shared" si="28"/>
        <v>0</v>
      </c>
      <c r="O72" s="486"/>
    </row>
    <row r="73" spans="1:15" s="14" customFormat="1">
      <c r="A73" s="72"/>
      <c r="B73" s="481"/>
      <c r="C73" s="485"/>
      <c r="D73" s="71"/>
      <c r="E73" s="482"/>
      <c r="F73" s="482"/>
      <c r="G73" s="482"/>
      <c r="H73" s="482"/>
      <c r="I73" s="482"/>
      <c r="J73" s="482"/>
      <c r="K73" s="482"/>
      <c r="L73" s="482"/>
      <c r="M73" s="482"/>
      <c r="N73" s="482"/>
      <c r="O73" s="486"/>
    </row>
    <row r="74" spans="1:15" s="64" customFormat="1" ht="14">
      <c r="A74" s="62"/>
      <c r="B74" s="600">
        <f>'1.  LRAMVA Summary'!B37</f>
        <v>0</v>
      </c>
      <c r="C74" s="853">
        <f>'2. LRAMVA Threshold'!L43</f>
        <v>0</v>
      </c>
      <c r="D74" s="46"/>
      <c r="E74" s="46"/>
      <c r="F74" s="46"/>
      <c r="G74" s="46"/>
      <c r="H74" s="46"/>
      <c r="I74" s="46"/>
      <c r="J74" s="46"/>
      <c r="K74" s="46"/>
      <c r="L74" s="46"/>
      <c r="M74" s="46"/>
      <c r="N74" s="46"/>
      <c r="O74" s="69"/>
    </row>
    <row r="75" spans="1:15" s="18" customFormat="1" outlineLevel="1">
      <c r="A75" s="4"/>
      <c r="B75" s="532" t="s">
        <v>510</v>
      </c>
      <c r="C75" s="854"/>
      <c r="D75" s="46"/>
      <c r="E75" s="46"/>
      <c r="F75" s="46"/>
      <c r="G75" s="46"/>
      <c r="H75" s="46"/>
      <c r="I75" s="46"/>
      <c r="J75" s="46"/>
      <c r="K75" s="46"/>
      <c r="L75" s="46"/>
      <c r="M75" s="46"/>
      <c r="N75" s="46"/>
      <c r="O75" s="69"/>
    </row>
    <row r="76" spans="1:15" s="18" customFormat="1" outlineLevel="1">
      <c r="A76" s="4"/>
      <c r="B76" s="532" t="s">
        <v>511</v>
      </c>
      <c r="C76" s="854"/>
      <c r="D76" s="46"/>
      <c r="E76" s="46"/>
      <c r="F76" s="46"/>
      <c r="G76" s="46"/>
      <c r="H76" s="46"/>
      <c r="I76" s="46"/>
      <c r="J76" s="46"/>
      <c r="K76" s="46"/>
      <c r="L76" s="46"/>
      <c r="M76" s="46"/>
      <c r="N76" s="46"/>
      <c r="O76" s="69"/>
    </row>
    <row r="77" spans="1:15" s="18" customFormat="1" outlineLevel="1">
      <c r="A77" s="4"/>
      <c r="B77" s="532" t="s">
        <v>489</v>
      </c>
      <c r="C77" s="854"/>
      <c r="D77" s="46"/>
      <c r="E77" s="46"/>
      <c r="F77" s="46"/>
      <c r="G77" s="46"/>
      <c r="H77" s="46"/>
      <c r="I77" s="46"/>
      <c r="J77" s="46"/>
      <c r="K77" s="46"/>
      <c r="L77" s="46"/>
      <c r="M77" s="46"/>
      <c r="N77" s="46"/>
      <c r="O77" s="69"/>
    </row>
    <row r="78" spans="1:15" s="18" customFormat="1">
      <c r="A78" s="4"/>
      <c r="B78" s="532" t="s">
        <v>512</v>
      </c>
      <c r="C78" s="855"/>
      <c r="D78" s="65">
        <f>SUM(D74:D77)</f>
        <v>0</v>
      </c>
      <c r="E78" s="65">
        <f>SUM(E74:E77)</f>
        <v>0</v>
      </c>
      <c r="F78" s="65">
        <f t="shared" ref="F78:N78" si="29">SUM(F74:F77)</f>
        <v>0</v>
      </c>
      <c r="G78" s="65">
        <f t="shared" si="29"/>
        <v>0</v>
      </c>
      <c r="H78" s="65">
        <f t="shared" si="29"/>
        <v>0</v>
      </c>
      <c r="I78" s="65">
        <f t="shared" si="29"/>
        <v>0</v>
      </c>
      <c r="J78" s="65">
        <f t="shared" si="29"/>
        <v>0</v>
      </c>
      <c r="K78" s="65">
        <f t="shared" si="29"/>
        <v>0</v>
      </c>
      <c r="L78" s="65">
        <f t="shared" si="29"/>
        <v>0</v>
      </c>
      <c r="M78" s="65">
        <f t="shared" si="29"/>
        <v>0</v>
      </c>
      <c r="N78" s="65">
        <f t="shared" si="29"/>
        <v>0</v>
      </c>
      <c r="O78" s="77"/>
    </row>
    <row r="79" spans="1:15" s="14" customFormat="1">
      <c r="A79" s="72"/>
      <c r="B79" s="488" t="s">
        <v>513</v>
      </c>
      <c r="C79" s="485"/>
      <c r="D79" s="71"/>
      <c r="E79" s="482">
        <f t="shared" ref="E79:N79" si="30">ROUND(SUM(D78*E16+E78*E17)/12,4)</f>
        <v>0</v>
      </c>
      <c r="F79" s="482">
        <f t="shared" si="30"/>
        <v>0</v>
      </c>
      <c r="G79" s="482">
        <f t="shared" si="30"/>
        <v>0</v>
      </c>
      <c r="H79" s="482">
        <f t="shared" si="30"/>
        <v>0</v>
      </c>
      <c r="I79" s="482">
        <f t="shared" si="30"/>
        <v>0</v>
      </c>
      <c r="J79" s="482">
        <f t="shared" si="30"/>
        <v>0</v>
      </c>
      <c r="K79" s="482">
        <f t="shared" si="30"/>
        <v>0</v>
      </c>
      <c r="L79" s="482">
        <f t="shared" si="30"/>
        <v>0</v>
      </c>
      <c r="M79" s="482">
        <f t="shared" si="30"/>
        <v>0</v>
      </c>
      <c r="N79" s="482">
        <f t="shared" si="30"/>
        <v>0</v>
      </c>
      <c r="O79" s="486"/>
    </row>
    <row r="80" spans="1:15" s="14" customFormat="1">
      <c r="A80" s="72"/>
      <c r="B80" s="481"/>
      <c r="C80" s="485"/>
      <c r="D80" s="71"/>
      <c r="E80" s="482"/>
      <c r="F80" s="482"/>
      <c r="G80" s="482"/>
      <c r="H80" s="482"/>
      <c r="I80" s="482"/>
      <c r="J80" s="482"/>
      <c r="K80" s="482"/>
      <c r="L80" s="482"/>
      <c r="M80" s="482"/>
      <c r="N80" s="482"/>
      <c r="O80" s="486"/>
    </row>
    <row r="81" spans="1:15" s="64" customFormat="1" ht="14">
      <c r="A81" s="62"/>
      <c r="B81" s="600">
        <f>'1.  LRAMVA Summary'!B38</f>
        <v>0</v>
      </c>
      <c r="C81" s="853">
        <f>'2. LRAMVA Threshold'!M43</f>
        <v>0</v>
      </c>
      <c r="D81" s="46"/>
      <c r="E81" s="46"/>
      <c r="F81" s="46"/>
      <c r="G81" s="46"/>
      <c r="H81" s="46"/>
      <c r="I81" s="46"/>
      <c r="J81" s="46"/>
      <c r="K81" s="46"/>
      <c r="L81" s="46"/>
      <c r="M81" s="46"/>
      <c r="N81" s="46"/>
      <c r="O81" s="69"/>
    </row>
    <row r="82" spans="1:15" s="18" customFormat="1" outlineLevel="1">
      <c r="A82" s="4"/>
      <c r="B82" s="532" t="s">
        <v>510</v>
      </c>
      <c r="C82" s="854"/>
      <c r="D82" s="46"/>
      <c r="E82" s="46"/>
      <c r="F82" s="46"/>
      <c r="G82" s="46"/>
      <c r="H82" s="46"/>
      <c r="I82" s="46"/>
      <c r="J82" s="46"/>
      <c r="K82" s="46"/>
      <c r="L82" s="46"/>
      <c r="M82" s="46"/>
      <c r="N82" s="46"/>
      <c r="O82" s="69"/>
    </row>
    <row r="83" spans="1:15" s="18" customFormat="1" outlineLevel="1">
      <c r="A83" s="4"/>
      <c r="B83" s="532" t="s">
        <v>511</v>
      </c>
      <c r="C83" s="854"/>
      <c r="D83" s="46"/>
      <c r="E83" s="46"/>
      <c r="F83" s="46"/>
      <c r="G83" s="46"/>
      <c r="H83" s="46"/>
      <c r="I83" s="46"/>
      <c r="J83" s="46"/>
      <c r="K83" s="46"/>
      <c r="L83" s="46"/>
      <c r="M83" s="46"/>
      <c r="N83" s="46"/>
      <c r="O83" s="69"/>
    </row>
    <row r="84" spans="1:15" s="18" customFormat="1" outlineLevel="1">
      <c r="A84" s="4"/>
      <c r="B84" s="532" t="s">
        <v>489</v>
      </c>
      <c r="C84" s="854"/>
      <c r="D84" s="46"/>
      <c r="E84" s="46"/>
      <c r="F84" s="46"/>
      <c r="G84" s="46"/>
      <c r="H84" s="46"/>
      <c r="I84" s="46"/>
      <c r="J84" s="46"/>
      <c r="K84" s="46"/>
      <c r="L84" s="46"/>
      <c r="M84" s="46"/>
      <c r="N84" s="46"/>
      <c r="O84" s="69"/>
    </row>
    <row r="85" spans="1:15" s="18" customFormat="1">
      <c r="A85" s="4"/>
      <c r="B85" s="532" t="s">
        <v>512</v>
      </c>
      <c r="C85" s="855"/>
      <c r="D85" s="65">
        <f>SUM(D81:D84)</f>
        <v>0</v>
      </c>
      <c r="E85" s="65">
        <f>SUM(E81:E84)</f>
        <v>0</v>
      </c>
      <c r="F85" s="65">
        <f t="shared" ref="F85:N85" si="31">SUM(F81:F84)</f>
        <v>0</v>
      </c>
      <c r="G85" s="65">
        <f t="shared" si="31"/>
        <v>0</v>
      </c>
      <c r="H85" s="65">
        <f t="shared" si="31"/>
        <v>0</v>
      </c>
      <c r="I85" s="65">
        <f t="shared" si="31"/>
        <v>0</v>
      </c>
      <c r="J85" s="65">
        <f t="shared" si="31"/>
        <v>0</v>
      </c>
      <c r="K85" s="65">
        <f t="shared" si="31"/>
        <v>0</v>
      </c>
      <c r="L85" s="65">
        <f t="shared" si="31"/>
        <v>0</v>
      </c>
      <c r="M85" s="65">
        <f t="shared" si="31"/>
        <v>0</v>
      </c>
      <c r="N85" s="65">
        <f t="shared" si="31"/>
        <v>0</v>
      </c>
      <c r="O85" s="77"/>
    </row>
    <row r="86" spans="1:15" s="14" customFormat="1">
      <c r="A86" s="72"/>
      <c r="B86" s="488" t="s">
        <v>513</v>
      </c>
      <c r="C86" s="485"/>
      <c r="D86" s="71"/>
      <c r="E86" s="482">
        <f t="shared" ref="E86:N86" si="32">ROUND(SUM(D85*E16+E85*E17)/12,4)</f>
        <v>0</v>
      </c>
      <c r="F86" s="482">
        <f t="shared" si="32"/>
        <v>0</v>
      </c>
      <c r="G86" s="482">
        <f t="shared" si="32"/>
        <v>0</v>
      </c>
      <c r="H86" s="482">
        <f t="shared" si="32"/>
        <v>0</v>
      </c>
      <c r="I86" s="482">
        <f t="shared" si="32"/>
        <v>0</v>
      </c>
      <c r="J86" s="482">
        <f t="shared" si="32"/>
        <v>0</v>
      </c>
      <c r="K86" s="482">
        <f t="shared" si="32"/>
        <v>0</v>
      </c>
      <c r="L86" s="482">
        <f t="shared" si="32"/>
        <v>0</v>
      </c>
      <c r="M86" s="482">
        <f t="shared" si="32"/>
        <v>0</v>
      </c>
      <c r="N86" s="482">
        <f t="shared" si="32"/>
        <v>0</v>
      </c>
      <c r="O86" s="486"/>
    </row>
    <row r="87" spans="1:15" s="14" customFormat="1">
      <c r="A87" s="72"/>
      <c r="B87" s="481"/>
      <c r="C87" s="485"/>
      <c r="D87" s="71"/>
      <c r="E87" s="482"/>
      <c r="F87" s="482"/>
      <c r="G87" s="482"/>
      <c r="H87" s="482"/>
      <c r="I87" s="482"/>
      <c r="J87" s="482"/>
      <c r="K87" s="482"/>
      <c r="L87" s="482"/>
      <c r="M87" s="482"/>
      <c r="N87" s="482"/>
      <c r="O87" s="486"/>
    </row>
    <row r="88" spans="1:15" s="64" customFormat="1" ht="14">
      <c r="A88" s="62"/>
      <c r="B88" s="600">
        <f>'1.  LRAMVA Summary'!B39</f>
        <v>0</v>
      </c>
      <c r="C88" s="853">
        <f>'2. LRAMVA Threshold'!N43</f>
        <v>0</v>
      </c>
      <c r="D88" s="46"/>
      <c r="E88" s="46"/>
      <c r="F88" s="46"/>
      <c r="G88" s="46"/>
      <c r="H88" s="46"/>
      <c r="I88" s="46"/>
      <c r="J88" s="46"/>
      <c r="K88" s="46"/>
      <c r="L88" s="46"/>
      <c r="M88" s="46"/>
      <c r="N88" s="46"/>
      <c r="O88" s="69"/>
    </row>
    <row r="89" spans="1:15" s="18" customFormat="1" outlineLevel="1">
      <c r="A89" s="4"/>
      <c r="B89" s="532" t="s">
        <v>510</v>
      </c>
      <c r="C89" s="854"/>
      <c r="D89" s="46"/>
      <c r="E89" s="46"/>
      <c r="F89" s="46"/>
      <c r="G89" s="46"/>
      <c r="H89" s="46"/>
      <c r="I89" s="46"/>
      <c r="J89" s="46"/>
      <c r="K89" s="46"/>
      <c r="L89" s="46"/>
      <c r="M89" s="46"/>
      <c r="N89" s="46"/>
      <c r="O89" s="69"/>
    </row>
    <row r="90" spans="1:15" s="18" customFormat="1" outlineLevel="1">
      <c r="A90" s="4"/>
      <c r="B90" s="532" t="s">
        <v>511</v>
      </c>
      <c r="C90" s="854"/>
      <c r="D90" s="46"/>
      <c r="E90" s="46"/>
      <c r="F90" s="46"/>
      <c r="G90" s="46"/>
      <c r="H90" s="46"/>
      <c r="I90" s="46"/>
      <c r="J90" s="46"/>
      <c r="K90" s="46"/>
      <c r="L90" s="46"/>
      <c r="M90" s="46"/>
      <c r="N90" s="46"/>
      <c r="O90" s="69"/>
    </row>
    <row r="91" spans="1:15" s="18" customFormat="1" outlineLevel="1">
      <c r="A91" s="4"/>
      <c r="B91" s="532" t="s">
        <v>489</v>
      </c>
      <c r="C91" s="854"/>
      <c r="D91" s="46"/>
      <c r="E91" s="46"/>
      <c r="F91" s="46"/>
      <c r="G91" s="46"/>
      <c r="H91" s="46"/>
      <c r="I91" s="46"/>
      <c r="J91" s="46"/>
      <c r="K91" s="46"/>
      <c r="L91" s="46"/>
      <c r="M91" s="46"/>
      <c r="N91" s="46"/>
      <c r="O91" s="69"/>
    </row>
    <row r="92" spans="1:15" s="18" customFormat="1">
      <c r="A92" s="4"/>
      <c r="B92" s="532" t="s">
        <v>512</v>
      </c>
      <c r="C92" s="855"/>
      <c r="D92" s="65">
        <f>SUM(D88:D91)</f>
        <v>0</v>
      </c>
      <c r="E92" s="65">
        <f>SUM(E88:E91)</f>
        <v>0</v>
      </c>
      <c r="F92" s="65">
        <f t="shared" ref="F92:N92" si="33">SUM(F88:F91)</f>
        <v>0</v>
      </c>
      <c r="G92" s="65">
        <f t="shared" si="33"/>
        <v>0</v>
      </c>
      <c r="H92" s="65">
        <f t="shared" si="33"/>
        <v>0</v>
      </c>
      <c r="I92" s="65">
        <f t="shared" si="33"/>
        <v>0</v>
      </c>
      <c r="J92" s="65">
        <f t="shared" si="33"/>
        <v>0</v>
      </c>
      <c r="K92" s="65">
        <f t="shared" si="33"/>
        <v>0</v>
      </c>
      <c r="L92" s="65">
        <f t="shared" si="33"/>
        <v>0</v>
      </c>
      <c r="M92" s="65">
        <f t="shared" si="33"/>
        <v>0</v>
      </c>
      <c r="N92" s="65">
        <f t="shared" si="33"/>
        <v>0</v>
      </c>
      <c r="O92" s="77"/>
    </row>
    <row r="93" spans="1:15" s="14" customFormat="1">
      <c r="A93" s="72"/>
      <c r="B93" s="488" t="s">
        <v>513</v>
      </c>
      <c r="C93" s="485"/>
      <c r="D93" s="71"/>
      <c r="E93" s="482">
        <f t="shared" ref="E93:N93" si="34">ROUND(SUM(D92*E16+E92*E17)/12,4)</f>
        <v>0</v>
      </c>
      <c r="F93" s="482">
        <f t="shared" si="34"/>
        <v>0</v>
      </c>
      <c r="G93" s="482">
        <f t="shared" si="34"/>
        <v>0</v>
      </c>
      <c r="H93" s="482">
        <f t="shared" si="34"/>
        <v>0</v>
      </c>
      <c r="I93" s="482">
        <f t="shared" si="34"/>
        <v>0</v>
      </c>
      <c r="J93" s="482">
        <f t="shared" si="34"/>
        <v>0</v>
      </c>
      <c r="K93" s="482">
        <f t="shared" si="34"/>
        <v>0</v>
      </c>
      <c r="L93" s="482">
        <f t="shared" si="34"/>
        <v>0</v>
      </c>
      <c r="M93" s="482">
        <f t="shared" si="34"/>
        <v>0</v>
      </c>
      <c r="N93" s="482">
        <f t="shared" si="34"/>
        <v>0</v>
      </c>
      <c r="O93" s="486"/>
    </row>
    <row r="94" spans="1:15" s="14" customFormat="1">
      <c r="A94" s="72"/>
      <c r="B94" s="481"/>
      <c r="C94" s="485"/>
      <c r="D94" s="71"/>
      <c r="E94" s="482"/>
      <c r="F94" s="482"/>
      <c r="G94" s="482"/>
      <c r="H94" s="482"/>
      <c r="I94" s="482"/>
      <c r="J94" s="482"/>
      <c r="K94" s="482"/>
      <c r="L94" s="482"/>
      <c r="M94" s="482"/>
      <c r="N94" s="482"/>
      <c r="O94" s="486"/>
    </row>
    <row r="95" spans="1:15" s="64" customFormat="1" ht="14">
      <c r="A95" s="62"/>
      <c r="B95" s="600">
        <f>'1.  LRAMVA Summary'!B40</f>
        <v>0</v>
      </c>
      <c r="C95" s="853">
        <f>'2. LRAMVA Threshold'!O43</f>
        <v>0</v>
      </c>
      <c r="D95" s="46"/>
      <c r="E95" s="46"/>
      <c r="F95" s="46"/>
      <c r="G95" s="46"/>
      <c r="H95" s="46"/>
      <c r="I95" s="46"/>
      <c r="J95" s="46"/>
      <c r="K95" s="46"/>
      <c r="L95" s="46"/>
      <c r="M95" s="46"/>
      <c r="N95" s="46"/>
      <c r="O95" s="69"/>
    </row>
    <row r="96" spans="1:15" s="18" customFormat="1" outlineLevel="1">
      <c r="A96" s="4"/>
      <c r="B96" s="532" t="s">
        <v>510</v>
      </c>
      <c r="C96" s="854"/>
      <c r="D96" s="46"/>
      <c r="E96" s="46"/>
      <c r="F96" s="46"/>
      <c r="G96" s="46"/>
      <c r="H96" s="46"/>
      <c r="I96" s="46"/>
      <c r="J96" s="46"/>
      <c r="K96" s="46"/>
      <c r="L96" s="46"/>
      <c r="M96" s="46"/>
      <c r="N96" s="46"/>
      <c r="O96" s="69"/>
    </row>
    <row r="97" spans="1:15" s="18" customFormat="1" outlineLevel="1">
      <c r="A97" s="4"/>
      <c r="B97" s="532" t="s">
        <v>511</v>
      </c>
      <c r="C97" s="854"/>
      <c r="D97" s="46"/>
      <c r="E97" s="46"/>
      <c r="F97" s="46"/>
      <c r="G97" s="46"/>
      <c r="H97" s="46"/>
      <c r="I97" s="46"/>
      <c r="J97" s="46"/>
      <c r="K97" s="46"/>
      <c r="L97" s="46"/>
      <c r="M97" s="46"/>
      <c r="N97" s="46"/>
      <c r="O97" s="69"/>
    </row>
    <row r="98" spans="1:15" s="18" customFormat="1" outlineLevel="1">
      <c r="A98" s="4"/>
      <c r="B98" s="532" t="s">
        <v>489</v>
      </c>
      <c r="C98" s="854"/>
      <c r="D98" s="46"/>
      <c r="E98" s="46"/>
      <c r="F98" s="46"/>
      <c r="G98" s="46"/>
      <c r="H98" s="46"/>
      <c r="I98" s="46"/>
      <c r="J98" s="46"/>
      <c r="K98" s="46"/>
      <c r="L98" s="46"/>
      <c r="M98" s="46"/>
      <c r="N98" s="46"/>
      <c r="O98" s="69"/>
    </row>
    <row r="99" spans="1:15" s="18" customFormat="1">
      <c r="A99" s="4"/>
      <c r="B99" s="532" t="s">
        <v>512</v>
      </c>
      <c r="C99" s="855"/>
      <c r="D99" s="65">
        <f>SUM(D95:D98)</f>
        <v>0</v>
      </c>
      <c r="E99" s="65">
        <f>SUM(E95:E98)</f>
        <v>0</v>
      </c>
      <c r="F99" s="65">
        <f t="shared" ref="F99:N99" si="35">SUM(F95:F98)</f>
        <v>0</v>
      </c>
      <c r="G99" s="65">
        <f t="shared" si="35"/>
        <v>0</v>
      </c>
      <c r="H99" s="65">
        <f t="shared" si="35"/>
        <v>0</v>
      </c>
      <c r="I99" s="65">
        <f t="shared" si="35"/>
        <v>0</v>
      </c>
      <c r="J99" s="65">
        <f t="shared" si="35"/>
        <v>0</v>
      </c>
      <c r="K99" s="65">
        <f t="shared" si="35"/>
        <v>0</v>
      </c>
      <c r="L99" s="65">
        <f t="shared" si="35"/>
        <v>0</v>
      </c>
      <c r="M99" s="65">
        <f t="shared" si="35"/>
        <v>0</v>
      </c>
      <c r="N99" s="65">
        <f t="shared" si="35"/>
        <v>0</v>
      </c>
      <c r="O99" s="77"/>
    </row>
    <row r="100" spans="1:15" s="14" customFormat="1">
      <c r="A100" s="72"/>
      <c r="B100" s="488" t="s">
        <v>513</v>
      </c>
      <c r="C100" s="485"/>
      <c r="D100" s="71"/>
      <c r="E100" s="482">
        <f t="shared" ref="E100:N100" si="36">ROUND(SUM(D99*E16+E99*E17)/12,4)</f>
        <v>0</v>
      </c>
      <c r="F100" s="482">
        <f t="shared" si="36"/>
        <v>0</v>
      </c>
      <c r="G100" s="482">
        <f t="shared" si="36"/>
        <v>0</v>
      </c>
      <c r="H100" s="482">
        <f t="shared" si="36"/>
        <v>0</v>
      </c>
      <c r="I100" s="482">
        <f t="shared" si="36"/>
        <v>0</v>
      </c>
      <c r="J100" s="482">
        <f t="shared" si="36"/>
        <v>0</v>
      </c>
      <c r="K100" s="482">
        <f t="shared" si="36"/>
        <v>0</v>
      </c>
      <c r="L100" s="482">
        <f t="shared" si="36"/>
        <v>0</v>
      </c>
      <c r="M100" s="482">
        <f t="shared" si="36"/>
        <v>0</v>
      </c>
      <c r="N100" s="482">
        <f t="shared" si="36"/>
        <v>0</v>
      </c>
      <c r="O100" s="486"/>
    </row>
    <row r="101" spans="1:15" s="14" customFormat="1">
      <c r="A101" s="72"/>
      <c r="B101" s="481"/>
      <c r="C101" s="485"/>
      <c r="D101" s="71"/>
      <c r="E101" s="482"/>
      <c r="F101" s="482"/>
      <c r="G101" s="482"/>
      <c r="H101" s="482"/>
      <c r="I101" s="482"/>
      <c r="J101" s="482"/>
      <c r="K101" s="482"/>
      <c r="L101" s="482"/>
      <c r="M101" s="482"/>
      <c r="N101" s="482"/>
      <c r="O101" s="486"/>
    </row>
    <row r="102" spans="1:15" s="64" customFormat="1" ht="14">
      <c r="A102" s="62"/>
      <c r="B102" s="600">
        <f>'1.  LRAMVA Summary'!B41</f>
        <v>0</v>
      </c>
      <c r="C102" s="853">
        <f>'2. LRAMVA Threshold'!P43</f>
        <v>0</v>
      </c>
      <c r="D102" s="46"/>
      <c r="E102" s="46"/>
      <c r="F102" s="46"/>
      <c r="G102" s="46"/>
      <c r="H102" s="46"/>
      <c r="I102" s="46"/>
      <c r="J102" s="46"/>
      <c r="K102" s="46"/>
      <c r="L102" s="46"/>
      <c r="M102" s="46"/>
      <c r="N102" s="46"/>
      <c r="O102" s="69"/>
    </row>
    <row r="103" spans="1:15" s="18" customFormat="1" outlineLevel="1">
      <c r="A103" s="4"/>
      <c r="B103" s="532" t="s">
        <v>510</v>
      </c>
      <c r="C103" s="854"/>
      <c r="D103" s="46"/>
      <c r="E103" s="46"/>
      <c r="F103" s="46"/>
      <c r="G103" s="46"/>
      <c r="H103" s="46"/>
      <c r="I103" s="46"/>
      <c r="J103" s="46"/>
      <c r="K103" s="46"/>
      <c r="L103" s="46"/>
      <c r="M103" s="46"/>
      <c r="N103" s="46"/>
      <c r="O103" s="69"/>
    </row>
    <row r="104" spans="1:15" s="18" customFormat="1" outlineLevel="1">
      <c r="A104" s="4"/>
      <c r="B104" s="532" t="s">
        <v>511</v>
      </c>
      <c r="C104" s="854"/>
      <c r="D104" s="46"/>
      <c r="E104" s="46"/>
      <c r="F104" s="46"/>
      <c r="G104" s="46"/>
      <c r="H104" s="46"/>
      <c r="I104" s="46"/>
      <c r="J104" s="46"/>
      <c r="K104" s="46"/>
      <c r="L104" s="46"/>
      <c r="M104" s="46"/>
      <c r="N104" s="46"/>
      <c r="O104" s="69"/>
    </row>
    <row r="105" spans="1:15" s="18" customFormat="1" outlineLevel="1">
      <c r="A105" s="4"/>
      <c r="B105" s="532" t="s">
        <v>489</v>
      </c>
      <c r="C105" s="854"/>
      <c r="D105" s="46"/>
      <c r="E105" s="46"/>
      <c r="F105" s="46"/>
      <c r="G105" s="46"/>
      <c r="H105" s="46"/>
      <c r="I105" s="46"/>
      <c r="J105" s="46"/>
      <c r="K105" s="46"/>
      <c r="L105" s="46"/>
      <c r="M105" s="46"/>
      <c r="N105" s="46"/>
      <c r="O105" s="69"/>
    </row>
    <row r="106" spans="1:15" s="18" customFormat="1">
      <c r="A106" s="4"/>
      <c r="B106" s="532" t="s">
        <v>512</v>
      </c>
      <c r="C106" s="855"/>
      <c r="D106" s="65">
        <f>SUM(D102:D105)</f>
        <v>0</v>
      </c>
      <c r="E106" s="65">
        <f>SUM(E102:E105)</f>
        <v>0</v>
      </c>
      <c r="F106" s="65">
        <f>SUM(F102:F105)</f>
        <v>0</v>
      </c>
      <c r="G106" s="65">
        <f t="shared" ref="G106:N106" si="37">SUM(G102:G105)</f>
        <v>0</v>
      </c>
      <c r="H106" s="65">
        <f t="shared" si="37"/>
        <v>0</v>
      </c>
      <c r="I106" s="65">
        <f t="shared" si="37"/>
        <v>0</v>
      </c>
      <c r="J106" s="65">
        <f t="shared" si="37"/>
        <v>0</v>
      </c>
      <c r="K106" s="65">
        <f t="shared" si="37"/>
        <v>0</v>
      </c>
      <c r="L106" s="65">
        <f t="shared" si="37"/>
        <v>0</v>
      </c>
      <c r="M106" s="65">
        <f t="shared" si="37"/>
        <v>0</v>
      </c>
      <c r="N106" s="65">
        <f t="shared" si="37"/>
        <v>0</v>
      </c>
      <c r="O106" s="77"/>
    </row>
    <row r="107" spans="1:15" s="14" customFormat="1">
      <c r="A107" s="72"/>
      <c r="B107" s="488" t="s">
        <v>513</v>
      </c>
      <c r="C107" s="485"/>
      <c r="D107" s="71"/>
      <c r="E107" s="482">
        <f t="shared" ref="E107:N107" si="38">ROUND(SUM(D106*E16+E106*E17)/12,4)</f>
        <v>0</v>
      </c>
      <c r="F107" s="482">
        <f t="shared" si="38"/>
        <v>0</v>
      </c>
      <c r="G107" s="482">
        <f t="shared" si="38"/>
        <v>0</v>
      </c>
      <c r="H107" s="482">
        <f t="shared" si="38"/>
        <v>0</v>
      </c>
      <c r="I107" s="482">
        <f t="shared" si="38"/>
        <v>0</v>
      </c>
      <c r="J107" s="482">
        <f t="shared" si="38"/>
        <v>0</v>
      </c>
      <c r="K107" s="482">
        <f t="shared" si="38"/>
        <v>0</v>
      </c>
      <c r="L107" s="482">
        <f t="shared" si="38"/>
        <v>0</v>
      </c>
      <c r="M107" s="482">
        <f t="shared" si="38"/>
        <v>0</v>
      </c>
      <c r="N107" s="482">
        <f t="shared" si="38"/>
        <v>0</v>
      </c>
      <c r="O107" s="486"/>
    </row>
    <row r="108" spans="1:15" s="14" customFormat="1">
      <c r="A108" s="72"/>
      <c r="B108" s="481"/>
      <c r="C108" s="485"/>
      <c r="D108" s="71"/>
      <c r="E108" s="482"/>
      <c r="F108" s="482"/>
      <c r="G108" s="482"/>
      <c r="H108" s="482"/>
      <c r="I108" s="482"/>
      <c r="J108" s="482"/>
      <c r="K108" s="482"/>
      <c r="L108" s="482"/>
      <c r="M108" s="482"/>
      <c r="N108" s="482"/>
      <c r="O108" s="486"/>
    </row>
    <row r="109" spans="1:15" s="64" customFormat="1" ht="14">
      <c r="A109" s="62"/>
      <c r="B109" s="600">
        <f>'1.  LRAMVA Summary'!B42</f>
        <v>0</v>
      </c>
      <c r="C109" s="853">
        <f>'2. LRAMVA Threshold'!Q43</f>
        <v>0</v>
      </c>
      <c r="D109" s="46"/>
      <c r="E109" s="46"/>
      <c r="F109" s="46"/>
      <c r="G109" s="46"/>
      <c r="H109" s="46"/>
      <c r="I109" s="46"/>
      <c r="J109" s="46"/>
      <c r="K109" s="46"/>
      <c r="L109" s="46"/>
      <c r="M109" s="46"/>
      <c r="N109" s="46"/>
      <c r="O109" s="69"/>
    </row>
    <row r="110" spans="1:15" s="18" customFormat="1" outlineLevel="1">
      <c r="A110" s="4"/>
      <c r="B110" s="532" t="s">
        <v>510</v>
      </c>
      <c r="C110" s="854"/>
      <c r="D110" s="46"/>
      <c r="E110" s="46"/>
      <c r="F110" s="46"/>
      <c r="G110" s="46"/>
      <c r="H110" s="46"/>
      <c r="I110" s="46"/>
      <c r="J110" s="46"/>
      <c r="K110" s="46"/>
      <c r="L110" s="46"/>
      <c r="M110" s="46"/>
      <c r="N110" s="46"/>
      <c r="O110" s="69"/>
    </row>
    <row r="111" spans="1:15" s="18" customFormat="1" outlineLevel="1">
      <c r="A111" s="4"/>
      <c r="B111" s="532" t="s">
        <v>511</v>
      </c>
      <c r="C111" s="854"/>
      <c r="D111" s="46"/>
      <c r="E111" s="46"/>
      <c r="F111" s="46"/>
      <c r="G111" s="46"/>
      <c r="H111" s="46"/>
      <c r="I111" s="46"/>
      <c r="J111" s="46"/>
      <c r="K111" s="46"/>
      <c r="L111" s="46"/>
      <c r="M111" s="46"/>
      <c r="N111" s="46"/>
      <c r="O111" s="69"/>
    </row>
    <row r="112" spans="1:15" s="18" customFormat="1" outlineLevel="1">
      <c r="A112" s="4"/>
      <c r="B112" s="532" t="s">
        <v>489</v>
      </c>
      <c r="C112" s="854"/>
      <c r="D112" s="46"/>
      <c r="E112" s="46"/>
      <c r="F112" s="46"/>
      <c r="G112" s="46"/>
      <c r="H112" s="46"/>
      <c r="I112" s="46"/>
      <c r="J112" s="46"/>
      <c r="K112" s="46"/>
      <c r="L112" s="46"/>
      <c r="M112" s="46"/>
      <c r="N112" s="46"/>
      <c r="O112" s="69"/>
    </row>
    <row r="113" spans="1:17" s="18" customFormat="1">
      <c r="A113" s="4"/>
      <c r="B113" s="532" t="s">
        <v>512</v>
      </c>
      <c r="C113" s="855"/>
      <c r="D113" s="65">
        <f>SUM(D109:D112)</f>
        <v>0</v>
      </c>
      <c r="E113" s="65">
        <f>SUM(E109:E112)</f>
        <v>0</v>
      </c>
      <c r="F113" s="65">
        <f>SUM(F109:F112)</f>
        <v>0</v>
      </c>
      <c r="G113" s="65">
        <f>SUM(G109:G112)</f>
        <v>0</v>
      </c>
      <c r="H113" s="65">
        <f t="shared" ref="H113:N113" si="39">SUM(H109:H112)</f>
        <v>0</v>
      </c>
      <c r="I113" s="65">
        <f t="shared" si="39"/>
        <v>0</v>
      </c>
      <c r="J113" s="65">
        <f t="shared" si="39"/>
        <v>0</v>
      </c>
      <c r="K113" s="65">
        <f t="shared" si="39"/>
        <v>0</v>
      </c>
      <c r="L113" s="65">
        <f t="shared" si="39"/>
        <v>0</v>
      </c>
      <c r="M113" s="65">
        <f t="shared" si="39"/>
        <v>0</v>
      </c>
      <c r="N113" s="65">
        <f t="shared" si="39"/>
        <v>0</v>
      </c>
      <c r="O113" s="77"/>
    </row>
    <row r="114" spans="1:17" s="14" customFormat="1">
      <c r="A114" s="72"/>
      <c r="B114" s="488" t="s">
        <v>513</v>
      </c>
      <c r="C114" s="485"/>
      <c r="D114" s="71"/>
      <c r="E114" s="482">
        <f t="shared" ref="E114:N114" si="40">ROUND(SUM(D113*E16+E113*E17)/12,4)</f>
        <v>0</v>
      </c>
      <c r="F114" s="482">
        <f t="shared" si="40"/>
        <v>0</v>
      </c>
      <c r="G114" s="482">
        <f t="shared" si="40"/>
        <v>0</v>
      </c>
      <c r="H114" s="482">
        <f t="shared" si="40"/>
        <v>0</v>
      </c>
      <c r="I114" s="482">
        <f t="shared" si="40"/>
        <v>0</v>
      </c>
      <c r="J114" s="482">
        <f t="shared" si="40"/>
        <v>0</v>
      </c>
      <c r="K114" s="482">
        <f t="shared" si="40"/>
        <v>0</v>
      </c>
      <c r="L114" s="482">
        <f t="shared" si="40"/>
        <v>0</v>
      </c>
      <c r="M114" s="482">
        <f t="shared" si="40"/>
        <v>0</v>
      </c>
      <c r="N114" s="482">
        <f t="shared" si="40"/>
        <v>0</v>
      </c>
      <c r="O114" s="486"/>
    </row>
    <row r="115" spans="1:17" s="70" customFormat="1" ht="14">
      <c r="A115" s="72"/>
      <c r="B115" s="74"/>
      <c r="C115" s="81"/>
      <c r="D115" s="75"/>
      <c r="E115" s="75"/>
      <c r="F115" s="75"/>
      <c r="G115" s="75"/>
      <c r="H115" s="75"/>
      <c r="I115" s="75"/>
      <c r="J115" s="75"/>
      <c r="K115" s="491"/>
      <c r="L115" s="492"/>
      <c r="M115" s="492"/>
      <c r="N115" s="492"/>
      <c r="O115" s="493"/>
    </row>
    <row r="116" spans="1:17" s="3" customFormat="1" ht="21" customHeight="1">
      <c r="A116" s="4"/>
      <c r="B116" s="494" t="s">
        <v>609</v>
      </c>
      <c r="C116" s="98"/>
      <c r="D116" s="495"/>
      <c r="E116" s="495"/>
      <c r="F116" s="495"/>
      <c r="G116" s="495"/>
      <c r="H116" s="495"/>
      <c r="I116" s="495"/>
      <c r="J116" s="495"/>
      <c r="K116" s="495"/>
      <c r="L116" s="495"/>
      <c r="M116" s="495"/>
      <c r="N116" s="495"/>
      <c r="O116" s="495"/>
    </row>
    <row r="119" spans="1:17" ht="15.5">
      <c r="B119" s="118" t="s">
        <v>483</v>
      </c>
      <c r="J119" s="18"/>
    </row>
    <row r="120" spans="1:17" s="14" customFormat="1" ht="75.650000000000006" customHeight="1">
      <c r="A120" s="72"/>
      <c r="B120" s="857" t="s">
        <v>670</v>
      </c>
      <c r="C120" s="857"/>
      <c r="D120" s="857"/>
      <c r="E120" s="857"/>
      <c r="F120" s="857"/>
      <c r="G120" s="857"/>
      <c r="H120" s="857"/>
      <c r="I120" s="857"/>
      <c r="J120" s="857"/>
      <c r="K120" s="857"/>
      <c r="L120" s="857"/>
      <c r="M120" s="857"/>
      <c r="N120" s="857"/>
      <c r="O120" s="857"/>
      <c r="P120" s="857"/>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 - Thermal Demand Meter</v>
      </c>
      <c r="F122" s="244" t="str">
        <f>'1.  LRAMVA Summary'!G52</f>
        <v>GS&gt;50 kW - Interval Meter</v>
      </c>
      <c r="G122" s="244" t="str">
        <f>'1.  LRAMVA Summary'!H52</f>
        <v>Street Lighting</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1"/>
      <c r="C123" s="582" t="str">
        <f>'1.  LRAMVA Summary'!D53</f>
        <v>kWh</v>
      </c>
      <c r="D123" s="582" t="str">
        <f>'1.  LRAMVA Summary'!E53</f>
        <v>kWh</v>
      </c>
      <c r="E123" s="582" t="str">
        <f>'1.  LRAMVA Summary'!F53</f>
        <v>kW</v>
      </c>
      <c r="F123" s="582" t="str">
        <f>'1.  LRAMVA Summary'!G53</f>
        <v>kW</v>
      </c>
      <c r="G123" s="582" t="str">
        <f>'1.  LRAMVA Summary'!H53</f>
        <v>KW</v>
      </c>
      <c r="H123" s="582">
        <f>'1.  LRAMVA Summary'!I53</f>
        <v>0</v>
      </c>
      <c r="I123" s="582">
        <f>'1.  LRAMVA Summary'!J53</f>
        <v>0</v>
      </c>
      <c r="J123" s="582">
        <f>'1.  LRAMVA Summary'!K53</f>
        <v>0</v>
      </c>
      <c r="K123" s="582">
        <f>'1.  LRAMVA Summary'!L53</f>
        <v>0</v>
      </c>
      <c r="L123" s="582">
        <f>'1.  LRAMVA Summary'!M53</f>
        <v>0</v>
      </c>
      <c r="M123" s="582">
        <f>'1.  LRAMVA Summary'!N53</f>
        <v>0</v>
      </c>
      <c r="N123" s="582">
        <f>'1.  LRAMVA Summary'!O53</f>
        <v>0</v>
      </c>
      <c r="O123" s="582">
        <f>'1.  LRAMVA Summary'!P53</f>
        <v>0</v>
      </c>
      <c r="P123" s="583">
        <f>'1.  LRAMVA Summary'!Q53</f>
        <v>0</v>
      </c>
    </row>
    <row r="124" spans="1:17">
      <c r="B124" s="496">
        <v>2011</v>
      </c>
      <c r="C124" s="676">
        <f>HLOOKUP(B124,$D$15:$O$114,9,FALSE)</f>
        <v>1.43E-2</v>
      </c>
      <c r="D124" s="677">
        <f>HLOOKUP(B124,$D$15:$O$114,16,FALSE)</f>
        <v>1.9099999999999999E-2</v>
      </c>
      <c r="E124" s="678">
        <f>HLOOKUP(B124,$D$15:$O$114,23,FALSE)</f>
        <v>4.58</v>
      </c>
      <c r="F124" s="677">
        <f>HLOOKUP(B124,$D$15:$O$114,30,FALSE)</f>
        <v>4.7081</v>
      </c>
      <c r="G124" s="678">
        <f>HLOOKUP(B124,$D$15:$O$114,37,FALSE)</f>
        <v>15.208500000000001</v>
      </c>
      <c r="H124" s="677">
        <f>HLOOKUP(B124,$D$15:$O$114,44,FALSE)</f>
        <v>0</v>
      </c>
      <c r="I124" s="678">
        <f>HLOOKUP(B124,$D$15:$O$114,51,FALSE)</f>
        <v>0</v>
      </c>
      <c r="J124" s="678">
        <f>HLOOKUP(B124,$D$15:$O$114,58,FALSE)</f>
        <v>0</v>
      </c>
      <c r="K124" s="678">
        <f>HLOOKUP(B124,$D$15:$O$114,65,FALSE)</f>
        <v>0</v>
      </c>
      <c r="L124" s="678">
        <f>HLOOKUP(B124,$D$15:$O$114,72,FALSE)</f>
        <v>0</v>
      </c>
      <c r="M124" s="678">
        <f>HLOOKUP(B124,$D$15:$O$114,79,FALSE)</f>
        <v>0</v>
      </c>
      <c r="N124" s="678">
        <f>HLOOKUP(B124,$D$15:$O$114,86,FALSE)</f>
        <v>0</v>
      </c>
      <c r="O124" s="678">
        <f>HLOOKUP(B124,$D$15:$O$114,93,FALSE)</f>
        <v>0</v>
      </c>
      <c r="P124" s="678">
        <f>HLOOKUP(B124,$D$15:$O$114,100,FALSE)</f>
        <v>0</v>
      </c>
    </row>
    <row r="125" spans="1:17">
      <c r="B125" s="497">
        <v>2012</v>
      </c>
      <c r="C125" s="679">
        <f t="shared" ref="C125:C129" si="41">HLOOKUP(B125,$E$15:$O$114,9,FALSE)</f>
        <v>1.43E-2</v>
      </c>
      <c r="D125" s="680">
        <f>HLOOKUP(B125,$E$15:$O$114,16,FALSE)</f>
        <v>1.9099999999999999E-2</v>
      </c>
      <c r="E125" s="681">
        <f>HLOOKUP(B125,$E$15:$O$114,23,FALSE)</f>
        <v>4.58</v>
      </c>
      <c r="F125" s="680">
        <f>HLOOKUP(B125,$E$15:$O$114,30,FALSE)</f>
        <v>4.7081</v>
      </c>
      <c r="G125" s="681">
        <f>HLOOKUP(B125,$E$15:$O$114,37,FALSE)</f>
        <v>15.208500000000001</v>
      </c>
      <c r="H125" s="680">
        <f>HLOOKUP(B125,$E$15:$O$114,44,FALSE)</f>
        <v>0</v>
      </c>
      <c r="I125" s="681">
        <f>HLOOKUP(B125,$E$15:$O$114,51,FALSE)</f>
        <v>0</v>
      </c>
      <c r="J125" s="681">
        <f>HLOOKUP(B125,$E$15:$O$114,58,FALSE)</f>
        <v>0</v>
      </c>
      <c r="K125" s="681">
        <f>HLOOKUP(B125,$E$15:$O$114,65,FALSE)</f>
        <v>0</v>
      </c>
      <c r="L125" s="681">
        <f>HLOOKUP(B125,$E$15:$O$114,72,FALSE)</f>
        <v>0</v>
      </c>
      <c r="M125" s="681">
        <f>HLOOKUP(B125,$E$15:$O$114,79,FALSE)</f>
        <v>0</v>
      </c>
      <c r="N125" s="681">
        <f>HLOOKUP(B125,$E$15:$O$114,86,FALSE)</f>
        <v>0</v>
      </c>
      <c r="O125" s="681">
        <f>HLOOKUP(B125,$E$15:$O$114,93,FALSE)</f>
        <v>0</v>
      </c>
      <c r="P125" s="681">
        <f t="shared" ref="P125:P133" si="42">HLOOKUP(B125,$E$15:$O$114,100,FALSE)</f>
        <v>0</v>
      </c>
    </row>
    <row r="126" spans="1:17">
      <c r="B126" s="497">
        <v>2013</v>
      </c>
      <c r="C126" s="679">
        <f t="shared" si="41"/>
        <v>1.4200000000000001E-2</v>
      </c>
      <c r="D126" s="680">
        <f t="shared" ref="D126:D133" si="43">HLOOKUP(B126,$E$15:$O$114,16,FALSE)</f>
        <v>1.9199999999999998E-2</v>
      </c>
      <c r="E126" s="681">
        <f t="shared" ref="E126:E133" si="44">HLOOKUP(B126,$E$15:$O$114,23,FALSE)</f>
        <v>4.5952999999999999</v>
      </c>
      <c r="F126" s="680">
        <f t="shared" ref="F126:F133" si="45">HLOOKUP(B126,$E$15:$O$114,30,FALSE)</f>
        <v>4.7244999999999999</v>
      </c>
      <c r="G126" s="681">
        <f t="shared" ref="G126:G132" si="46">HLOOKUP(B126,$E$15:$O$114,37,FALSE)</f>
        <v>15.1736</v>
      </c>
      <c r="H126" s="680">
        <f t="shared" ref="H126:H133" si="47">HLOOKUP(B126,$E$15:$O$114,44,FALSE)</f>
        <v>0</v>
      </c>
      <c r="I126" s="681">
        <f t="shared" ref="I126:I133" si="48">HLOOKUP(B126,$E$15:$O$114,51,FALSE)</f>
        <v>0</v>
      </c>
      <c r="J126" s="681">
        <f t="shared" ref="J126:J133" si="49">HLOOKUP(B126,$E$15:$O$114,58,FALSE)</f>
        <v>0</v>
      </c>
      <c r="K126" s="681">
        <f t="shared" ref="K126:K133" si="50">HLOOKUP(B126,$E$15:$O$114,65,FALSE)</f>
        <v>0</v>
      </c>
      <c r="L126" s="681">
        <f>HLOOKUP(B126,$E$15:$O$114,72,FALSE)</f>
        <v>0</v>
      </c>
      <c r="M126" s="681">
        <f t="shared" ref="M126:M133" si="51">HLOOKUP(B126,$E$15:$O$114,79,FALSE)</f>
        <v>0</v>
      </c>
      <c r="N126" s="681">
        <f t="shared" ref="N126:N133" si="52">HLOOKUP(B126,$E$15:$O$114,86,FALSE)</f>
        <v>0</v>
      </c>
      <c r="O126" s="681">
        <f t="shared" ref="O126:O133" si="53">HLOOKUP(B126,$E$15:$O$114,93,FALSE)</f>
        <v>0</v>
      </c>
      <c r="P126" s="681">
        <f t="shared" si="42"/>
        <v>0</v>
      </c>
    </row>
    <row r="127" spans="1:17">
      <c r="B127" s="497">
        <v>2014</v>
      </c>
      <c r="C127" s="679">
        <f t="shared" si="41"/>
        <v>1.43E-2</v>
      </c>
      <c r="D127" s="680">
        <f>HLOOKUP(B127,$E$15:$O$114,16,FALSE)</f>
        <v>1.9300000000000001E-2</v>
      </c>
      <c r="E127" s="681">
        <f>HLOOKUP(B127,$E$15:$O$114,23,FALSE)</f>
        <v>4.6245000000000003</v>
      </c>
      <c r="F127" s="680">
        <f>HLOOKUP(B127,$E$15:$O$114,30,FALSE)</f>
        <v>4.7545000000000002</v>
      </c>
      <c r="G127" s="681">
        <f>HLOOKUP(B127,$E$15:$O$114,37,FALSE)</f>
        <v>15.269299999999999</v>
      </c>
      <c r="H127" s="680">
        <f>HLOOKUP(B127,$E$15:$O$114,44,FALSE)</f>
        <v>0</v>
      </c>
      <c r="I127" s="681">
        <f>HLOOKUP(B127,$E$15:$O$114,51,FALSE)</f>
        <v>0</v>
      </c>
      <c r="J127" s="681">
        <f>HLOOKUP(B127,$E$15:$O$114,58,FALSE)</f>
        <v>0</v>
      </c>
      <c r="K127" s="681">
        <f>HLOOKUP(B127,$E$15:$O$114,65,FALSE)</f>
        <v>0</v>
      </c>
      <c r="L127" s="681">
        <f>HLOOKUP(B127,$E$15:$O$114,72,FALSE)</f>
        <v>0</v>
      </c>
      <c r="M127" s="681">
        <f>HLOOKUP(B127,$E$15:$O$114,79,FALSE)</f>
        <v>0</v>
      </c>
      <c r="N127" s="681">
        <f>HLOOKUP(B127,$E$15:$O$114,86,FALSE)</f>
        <v>0</v>
      </c>
      <c r="O127" s="681">
        <f>HLOOKUP(B127,$E$15:$O$114,93,FALSE)</f>
        <v>0</v>
      </c>
      <c r="P127" s="681">
        <f>HLOOKUP(B127,$E$15:$O$114,100,FALSE)</f>
        <v>0</v>
      </c>
    </row>
    <row r="128" spans="1:17">
      <c r="B128" s="497">
        <v>2015</v>
      </c>
      <c r="C128" s="679">
        <f t="shared" si="41"/>
        <v>1.44E-2</v>
      </c>
      <c r="D128" s="680">
        <f t="shared" si="43"/>
        <v>1.9400000000000001E-2</v>
      </c>
      <c r="E128" s="681">
        <f t="shared" si="44"/>
        <v>4.6454000000000004</v>
      </c>
      <c r="F128" s="680">
        <f t="shared" si="45"/>
        <v>4.7759999999999998</v>
      </c>
      <c r="G128" s="681">
        <f t="shared" si="46"/>
        <v>15.3377</v>
      </c>
      <c r="H128" s="680">
        <f t="shared" si="47"/>
        <v>0</v>
      </c>
      <c r="I128" s="681">
        <f t="shared" si="48"/>
        <v>0</v>
      </c>
      <c r="J128" s="681">
        <f t="shared" si="49"/>
        <v>0</v>
      </c>
      <c r="K128" s="681">
        <f t="shared" si="50"/>
        <v>0</v>
      </c>
      <c r="L128" s="681">
        <f t="shared" ref="L128:L133" si="54">HLOOKUP(B128,$E$15:$O$114,72,FALSE)</f>
        <v>0</v>
      </c>
      <c r="M128" s="681">
        <f t="shared" si="51"/>
        <v>0</v>
      </c>
      <c r="N128" s="681">
        <f t="shared" si="52"/>
        <v>0</v>
      </c>
      <c r="O128" s="681">
        <f t="shared" si="53"/>
        <v>0</v>
      </c>
      <c r="P128" s="681">
        <f t="shared" si="42"/>
        <v>0</v>
      </c>
    </row>
    <row r="129" spans="2:16">
      <c r="B129" s="497">
        <v>2016</v>
      </c>
      <c r="C129" s="679">
        <f t="shared" si="41"/>
        <v>1.11E-2</v>
      </c>
      <c r="D129" s="680">
        <f t="shared" si="43"/>
        <v>1.9599999999999999E-2</v>
      </c>
      <c r="E129" s="681">
        <f t="shared" si="44"/>
        <v>4.6923000000000004</v>
      </c>
      <c r="F129" s="680">
        <f t="shared" si="45"/>
        <v>4.8242000000000003</v>
      </c>
      <c r="G129" s="681">
        <f t="shared" si="46"/>
        <v>15.5061</v>
      </c>
      <c r="H129" s="680">
        <f t="shared" si="47"/>
        <v>0</v>
      </c>
      <c r="I129" s="681">
        <f t="shared" si="48"/>
        <v>0</v>
      </c>
      <c r="J129" s="681">
        <f t="shared" si="49"/>
        <v>0</v>
      </c>
      <c r="K129" s="681">
        <f t="shared" si="50"/>
        <v>0</v>
      </c>
      <c r="L129" s="681">
        <f t="shared" si="54"/>
        <v>0</v>
      </c>
      <c r="M129" s="681">
        <f t="shared" si="51"/>
        <v>0</v>
      </c>
      <c r="N129" s="681">
        <f t="shared" si="52"/>
        <v>0</v>
      </c>
      <c r="O129" s="681">
        <f t="shared" si="53"/>
        <v>0</v>
      </c>
      <c r="P129" s="681">
        <f t="shared" si="42"/>
        <v>0</v>
      </c>
    </row>
    <row r="130" spans="2:16">
      <c r="B130" s="497">
        <v>2017</v>
      </c>
      <c r="C130" s="679">
        <f>HLOOKUP(B130,$E$15:$O$114,9,FALSE)</f>
        <v>8.6999999999999994E-3</v>
      </c>
      <c r="D130" s="680">
        <f t="shared" si="43"/>
        <v>1.9800000000000002E-2</v>
      </c>
      <c r="E130" s="681">
        <f t="shared" si="44"/>
        <v>4.7404000000000002</v>
      </c>
      <c r="F130" s="680">
        <f t="shared" si="45"/>
        <v>4.8734999999999999</v>
      </c>
      <c r="G130" s="681">
        <f t="shared" si="46"/>
        <v>15.617599999999999</v>
      </c>
      <c r="H130" s="680">
        <f t="shared" si="47"/>
        <v>0</v>
      </c>
      <c r="I130" s="681">
        <f t="shared" si="48"/>
        <v>0</v>
      </c>
      <c r="J130" s="681">
        <f t="shared" si="49"/>
        <v>0</v>
      </c>
      <c r="K130" s="681">
        <f t="shared" si="50"/>
        <v>0</v>
      </c>
      <c r="L130" s="681">
        <f t="shared" si="54"/>
        <v>0</v>
      </c>
      <c r="M130" s="681">
        <f t="shared" si="51"/>
        <v>0</v>
      </c>
      <c r="N130" s="681">
        <f t="shared" si="52"/>
        <v>0</v>
      </c>
      <c r="O130" s="681">
        <f t="shared" si="53"/>
        <v>0</v>
      </c>
      <c r="P130" s="681">
        <f t="shared" si="42"/>
        <v>0</v>
      </c>
    </row>
    <row r="131" spans="2:16">
      <c r="B131" s="497">
        <v>2018</v>
      </c>
      <c r="C131" s="679">
        <f t="shared" ref="C131:C133" si="55">HLOOKUP(B131,$E$15:$O$114,9,FALSE)</f>
        <v>5.0000000000000001E-3</v>
      </c>
      <c r="D131" s="680">
        <f t="shared" si="43"/>
        <v>0.02</v>
      </c>
      <c r="E131" s="681">
        <f t="shared" si="44"/>
        <v>4.7934000000000001</v>
      </c>
      <c r="F131" s="680">
        <f t="shared" si="45"/>
        <v>4.9275000000000002</v>
      </c>
      <c r="G131" s="681">
        <f t="shared" si="46"/>
        <v>15.867800000000001</v>
      </c>
      <c r="H131" s="680">
        <f t="shared" si="47"/>
        <v>0</v>
      </c>
      <c r="I131" s="681">
        <f t="shared" si="48"/>
        <v>0</v>
      </c>
      <c r="J131" s="681">
        <f t="shared" si="49"/>
        <v>0</v>
      </c>
      <c r="K131" s="681">
        <f t="shared" si="50"/>
        <v>0</v>
      </c>
      <c r="L131" s="681">
        <f t="shared" si="54"/>
        <v>0</v>
      </c>
      <c r="M131" s="681">
        <f t="shared" si="51"/>
        <v>0</v>
      </c>
      <c r="N131" s="681">
        <f t="shared" si="52"/>
        <v>0</v>
      </c>
      <c r="O131" s="681">
        <f t="shared" si="53"/>
        <v>0</v>
      </c>
      <c r="P131" s="681">
        <f t="shared" si="42"/>
        <v>0</v>
      </c>
    </row>
    <row r="132" spans="2:16" hidden="1">
      <c r="B132" s="497">
        <v>2019</v>
      </c>
      <c r="C132" s="679">
        <f t="shared" si="55"/>
        <v>-3.8699999999999998E-2</v>
      </c>
      <c r="D132" s="680">
        <f t="shared" si="43"/>
        <v>2.0199999999999999E-2</v>
      </c>
      <c r="E132" s="681">
        <f t="shared" si="44"/>
        <v>4.8274999999999997</v>
      </c>
      <c r="F132" s="680">
        <f t="shared" si="45"/>
        <v>4.8723000000000001</v>
      </c>
      <c r="G132" s="681">
        <f t="shared" si="46"/>
        <v>15.937799999999999</v>
      </c>
      <c r="H132" s="680">
        <f t="shared" si="47"/>
        <v>0</v>
      </c>
      <c r="I132" s="681">
        <f t="shared" si="48"/>
        <v>0</v>
      </c>
      <c r="J132" s="681">
        <f t="shared" si="49"/>
        <v>0</v>
      </c>
      <c r="K132" s="681">
        <f t="shared" si="50"/>
        <v>0</v>
      </c>
      <c r="L132" s="681">
        <f t="shared" si="54"/>
        <v>0</v>
      </c>
      <c r="M132" s="681">
        <f t="shared" si="51"/>
        <v>0</v>
      </c>
      <c r="N132" s="681">
        <f t="shared" si="52"/>
        <v>0</v>
      </c>
      <c r="O132" s="681">
        <f t="shared" si="53"/>
        <v>0</v>
      </c>
      <c r="P132" s="681">
        <f t="shared" si="42"/>
        <v>0</v>
      </c>
    </row>
    <row r="133" spans="2:16" hidden="1">
      <c r="B133" s="498">
        <v>2020</v>
      </c>
      <c r="C133" s="682">
        <f t="shared" si="55"/>
        <v>0</v>
      </c>
      <c r="D133" s="683">
        <f t="shared" si="43"/>
        <v>0</v>
      </c>
      <c r="E133" s="684">
        <f t="shared" si="44"/>
        <v>0</v>
      </c>
      <c r="F133" s="683">
        <f t="shared" si="45"/>
        <v>0</v>
      </c>
      <c r="G133" s="684">
        <f>HLOOKUP(B133,$E$15:$O$114,37,FALSE)</f>
        <v>0</v>
      </c>
      <c r="H133" s="683">
        <f t="shared" si="47"/>
        <v>0</v>
      </c>
      <c r="I133" s="684">
        <f t="shared" si="48"/>
        <v>0</v>
      </c>
      <c r="J133" s="684">
        <f t="shared" si="49"/>
        <v>0</v>
      </c>
      <c r="K133" s="684">
        <f t="shared" si="50"/>
        <v>0</v>
      </c>
      <c r="L133" s="684">
        <f t="shared" si="54"/>
        <v>0</v>
      </c>
      <c r="M133" s="684">
        <f t="shared" si="51"/>
        <v>0</v>
      </c>
      <c r="N133" s="684">
        <f t="shared" si="52"/>
        <v>0</v>
      </c>
      <c r="O133" s="684">
        <f t="shared" si="53"/>
        <v>0</v>
      </c>
      <c r="P133" s="684">
        <f t="shared" si="42"/>
        <v>0</v>
      </c>
    </row>
    <row r="134" spans="2:16" ht="18.75" customHeight="1">
      <c r="B134" s="494" t="s">
        <v>626</v>
      </c>
      <c r="C134" s="594"/>
      <c r="D134" s="595"/>
      <c r="E134" s="596"/>
      <c r="F134" s="595"/>
      <c r="G134" s="595"/>
      <c r="H134" s="595"/>
      <c r="I134" s="595"/>
      <c r="J134" s="595"/>
      <c r="K134" s="595"/>
      <c r="L134" s="595"/>
      <c r="M134" s="595"/>
      <c r="N134" s="595"/>
      <c r="O134" s="595"/>
      <c r="P134" s="595"/>
    </row>
    <row r="136" spans="2:16">
      <c r="B136" s="588"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7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X117"/>
  <sheetViews>
    <sheetView topLeftCell="A98" zoomScale="90" zoomScaleNormal="90" workbookViewId="0">
      <selection activeCell="C51" sqref="A1:P51"/>
    </sheetView>
  </sheetViews>
  <sheetFormatPr defaultColWidth="9.08984375" defaultRowHeight="14.5"/>
  <cols>
    <col min="1" max="1" width="9.08984375" style="12"/>
    <col min="2" max="2" width="38.36328125" style="12" customWidth="1"/>
    <col min="3" max="29" width="9.08984375" style="12"/>
    <col min="30" max="38" width="0" style="12" hidden="1" customWidth="1"/>
    <col min="39" max="16384" width="9.08984375" style="12"/>
  </cols>
  <sheetData>
    <row r="14" spans="2:24" ht="15.5">
      <c r="B14" s="584" t="s">
        <v>504</v>
      </c>
    </row>
    <row r="15" spans="2:24" ht="15.5">
      <c r="B15" s="584"/>
    </row>
    <row r="16" spans="2:24" s="663" customFormat="1" ht="15.5">
      <c r="B16" s="863" t="s">
        <v>629</v>
      </c>
      <c r="C16" s="863"/>
      <c r="D16" s="863"/>
      <c r="E16" s="863"/>
      <c r="F16" s="863"/>
      <c r="G16" s="863"/>
      <c r="H16" s="863"/>
      <c r="I16" s="863"/>
      <c r="J16" s="863"/>
      <c r="K16" s="863"/>
      <c r="L16" s="863"/>
      <c r="M16" s="863"/>
      <c r="N16" s="863"/>
      <c r="O16" s="863"/>
      <c r="P16" s="863"/>
      <c r="Q16" s="863"/>
      <c r="R16" s="863"/>
      <c r="S16" s="863"/>
      <c r="T16" s="863"/>
      <c r="U16" s="863"/>
      <c r="V16" s="863"/>
      <c r="W16" s="863"/>
      <c r="X16" s="863"/>
    </row>
    <row r="18" spans="2:8">
      <c r="B18" s="864" t="s">
        <v>755</v>
      </c>
      <c r="C18" s="866" t="s">
        <v>243</v>
      </c>
      <c r="D18" s="867"/>
      <c r="E18" s="867"/>
      <c r="F18" s="867"/>
      <c r="G18" s="867"/>
      <c r="H18" s="868"/>
    </row>
    <row r="19" spans="2:8" ht="70">
      <c r="B19" s="865"/>
      <c r="C19" s="760" t="s">
        <v>29</v>
      </c>
      <c r="D19" s="760" t="s">
        <v>371</v>
      </c>
      <c r="E19" s="760" t="s">
        <v>745</v>
      </c>
      <c r="F19" s="760" t="s">
        <v>746</v>
      </c>
      <c r="G19" s="760" t="s">
        <v>31</v>
      </c>
      <c r="H19" s="761" t="s">
        <v>26</v>
      </c>
    </row>
    <row r="20" spans="2:8" ht="15.5">
      <c r="B20" s="514" t="s">
        <v>503</v>
      </c>
      <c r="C20" s="762"/>
      <c r="D20" s="762"/>
      <c r="E20" s="762"/>
      <c r="F20" s="762"/>
      <c r="G20" s="762"/>
      <c r="H20" s="292"/>
    </row>
    <row r="21" spans="2:8" ht="15.5">
      <c r="B21" s="288" t="s">
        <v>496</v>
      </c>
      <c r="C21" s="762"/>
      <c r="D21" s="762"/>
      <c r="E21" s="762"/>
      <c r="F21" s="762"/>
      <c r="G21" s="762"/>
      <c r="H21" s="292"/>
    </row>
    <row r="22" spans="2:8" ht="15.5">
      <c r="B22" s="516" t="s">
        <v>95</v>
      </c>
      <c r="C22" s="763">
        <v>1</v>
      </c>
      <c r="D22" s="764"/>
      <c r="E22" s="764"/>
      <c r="F22" s="764"/>
      <c r="G22" s="764"/>
      <c r="H22" s="296">
        <v>1</v>
      </c>
    </row>
    <row r="23" spans="2:8" ht="15.5">
      <c r="B23" s="516" t="s">
        <v>96</v>
      </c>
      <c r="C23" s="763">
        <v>1</v>
      </c>
      <c r="D23" s="764"/>
      <c r="E23" s="764"/>
      <c r="F23" s="764"/>
      <c r="G23" s="764"/>
      <c r="H23" s="296">
        <v>1</v>
      </c>
    </row>
    <row r="24" spans="2:8" ht="15.5">
      <c r="B24" s="516" t="s">
        <v>97</v>
      </c>
      <c r="C24" s="763">
        <v>1</v>
      </c>
      <c r="D24" s="764"/>
      <c r="E24" s="764"/>
      <c r="F24" s="764"/>
      <c r="G24" s="764"/>
      <c r="H24" s="296">
        <v>1</v>
      </c>
    </row>
    <row r="25" spans="2:8" ht="15.5">
      <c r="B25" s="516" t="s">
        <v>673</v>
      </c>
      <c r="C25" s="763">
        <v>1</v>
      </c>
      <c r="D25" s="764"/>
      <c r="E25" s="764"/>
      <c r="F25" s="764"/>
      <c r="G25" s="764"/>
      <c r="H25" s="296">
        <v>1</v>
      </c>
    </row>
    <row r="26" spans="2:8" ht="31">
      <c r="B26" s="516" t="s">
        <v>98</v>
      </c>
      <c r="C26" s="763">
        <v>1</v>
      </c>
      <c r="D26" s="764"/>
      <c r="E26" s="764"/>
      <c r="F26" s="764"/>
      <c r="G26" s="764"/>
      <c r="H26" s="296">
        <v>1</v>
      </c>
    </row>
    <row r="27" spans="2:8" ht="15.5">
      <c r="B27" s="294"/>
      <c r="C27" s="765"/>
      <c r="D27" s="766"/>
      <c r="E27" s="766"/>
      <c r="F27" s="766"/>
      <c r="G27" s="766"/>
      <c r="H27" s="297"/>
    </row>
    <row r="28" spans="2:8" ht="31">
      <c r="B28" s="319" t="s">
        <v>497</v>
      </c>
      <c r="C28" s="767"/>
      <c r="D28" s="767"/>
      <c r="E28" s="767"/>
      <c r="F28" s="767"/>
      <c r="G28" s="767"/>
      <c r="H28" s="292"/>
    </row>
    <row r="29" spans="2:8" ht="15.5">
      <c r="B29" s="516" t="s">
        <v>99</v>
      </c>
      <c r="C29" s="768"/>
      <c r="D29" s="763"/>
      <c r="E29" s="763">
        <v>1</v>
      </c>
      <c r="F29" s="764"/>
      <c r="G29" s="764"/>
      <c r="H29" s="296">
        <v>1</v>
      </c>
    </row>
    <row r="30" spans="2:8" ht="31">
      <c r="B30" s="516" t="s">
        <v>100</v>
      </c>
      <c r="C30" s="769"/>
      <c r="D30" s="763">
        <v>1</v>
      </c>
      <c r="E30" s="763"/>
      <c r="F30" s="764"/>
      <c r="G30" s="764"/>
      <c r="H30" s="296">
        <v>1</v>
      </c>
    </row>
    <row r="31" spans="2:8" ht="31">
      <c r="B31" s="516" t="s">
        <v>101</v>
      </c>
      <c r="C31" s="768"/>
      <c r="D31" s="763">
        <v>1</v>
      </c>
      <c r="E31" s="763"/>
      <c r="F31" s="764"/>
      <c r="G31" s="764"/>
      <c r="H31" s="296">
        <v>1</v>
      </c>
    </row>
    <row r="32" spans="2:8" ht="31">
      <c r="B32" s="516" t="s">
        <v>102</v>
      </c>
      <c r="C32" s="768"/>
      <c r="D32" s="763"/>
      <c r="E32" s="763">
        <v>1</v>
      </c>
      <c r="F32" s="764"/>
      <c r="G32" s="764"/>
      <c r="H32" s="296">
        <v>1</v>
      </c>
    </row>
    <row r="33" spans="2:8" ht="31">
      <c r="B33" s="516" t="s">
        <v>103</v>
      </c>
      <c r="C33" s="768"/>
      <c r="D33" s="763"/>
      <c r="E33" s="763">
        <v>1</v>
      </c>
      <c r="F33" s="764"/>
      <c r="G33" s="764"/>
      <c r="H33" s="296">
        <v>1</v>
      </c>
    </row>
    <row r="34" spans="2:8" ht="15.5">
      <c r="B34" s="516"/>
      <c r="C34" s="770"/>
      <c r="D34" s="771"/>
      <c r="E34" s="770"/>
      <c r="F34" s="770"/>
      <c r="G34" s="770"/>
      <c r="H34" s="313"/>
    </row>
    <row r="35" spans="2:8" ht="15.5">
      <c r="B35" s="288" t="s">
        <v>10</v>
      </c>
      <c r="C35" s="767"/>
      <c r="D35" s="767"/>
      <c r="E35" s="767"/>
      <c r="F35" s="767"/>
      <c r="G35" s="767"/>
      <c r="H35" s="292"/>
    </row>
    <row r="36" spans="2:8" ht="31">
      <c r="B36" s="516" t="s">
        <v>104</v>
      </c>
      <c r="C36" s="772"/>
      <c r="D36" s="764"/>
      <c r="E36" s="763">
        <v>1</v>
      </c>
      <c r="F36" s="764"/>
      <c r="G36" s="764"/>
      <c r="H36" s="296">
        <v>1</v>
      </c>
    </row>
    <row r="37" spans="2:8" ht="46.5">
      <c r="B37" s="516" t="s">
        <v>105</v>
      </c>
      <c r="C37" s="764"/>
      <c r="D37" s="764"/>
      <c r="E37" s="763">
        <v>1</v>
      </c>
      <c r="F37" s="764"/>
      <c r="G37" s="764"/>
      <c r="H37" s="296">
        <v>1</v>
      </c>
    </row>
    <row r="38" spans="2:8" ht="31">
      <c r="B38" s="516" t="s">
        <v>106</v>
      </c>
      <c r="C38" s="764"/>
      <c r="D38" s="764"/>
      <c r="E38" s="763">
        <v>1</v>
      </c>
      <c r="F38" s="764"/>
      <c r="G38" s="764"/>
      <c r="H38" s="296">
        <v>1</v>
      </c>
    </row>
    <row r="39" spans="2:8" ht="15.5">
      <c r="B39" s="315"/>
      <c r="C39" s="773"/>
      <c r="D39" s="773"/>
      <c r="E39" s="773"/>
      <c r="F39" s="773"/>
      <c r="G39" s="773"/>
      <c r="H39" s="306"/>
    </row>
    <row r="40" spans="2:8" ht="15.5">
      <c r="B40" s="288" t="s">
        <v>107</v>
      </c>
      <c r="C40" s="767"/>
      <c r="D40" s="767"/>
      <c r="E40" s="767"/>
      <c r="F40" s="767"/>
      <c r="G40" s="767"/>
      <c r="H40" s="292"/>
    </row>
    <row r="41" spans="2:8" ht="15.5">
      <c r="B41" s="315" t="s">
        <v>108</v>
      </c>
      <c r="C41" s="763">
        <v>1</v>
      </c>
      <c r="D41" s="764"/>
      <c r="E41" s="764"/>
      <c r="F41" s="764"/>
      <c r="G41" s="764"/>
      <c r="H41" s="296">
        <v>1</v>
      </c>
    </row>
    <row r="42" spans="2:8" ht="15.5">
      <c r="B42" s="315"/>
      <c r="C42" s="773"/>
      <c r="D42" s="774"/>
      <c r="E42" s="774"/>
      <c r="F42" s="774"/>
      <c r="G42" s="773"/>
      <c r="H42" s="306"/>
    </row>
    <row r="43" spans="2:8" ht="15.5">
      <c r="B43" s="288" t="s">
        <v>489</v>
      </c>
      <c r="C43" s="773"/>
      <c r="D43" s="773"/>
      <c r="E43" s="773"/>
      <c r="F43" s="773"/>
      <c r="G43" s="773"/>
      <c r="H43" s="313"/>
    </row>
    <row r="44" spans="2:8" ht="15.5">
      <c r="B44" s="775" t="s">
        <v>495</v>
      </c>
      <c r="C44" s="767"/>
      <c r="D44" s="767"/>
      <c r="E44" s="767"/>
      <c r="F44" s="767"/>
      <c r="G44" s="767"/>
      <c r="H44" s="292"/>
    </row>
    <row r="45" spans="2:8" ht="46.5">
      <c r="B45" s="516" t="s">
        <v>719</v>
      </c>
      <c r="C45" s="763">
        <v>1</v>
      </c>
      <c r="D45" s="764"/>
      <c r="E45" s="764"/>
      <c r="F45" s="764"/>
      <c r="G45" s="764"/>
      <c r="H45" s="296">
        <v>1</v>
      </c>
    </row>
    <row r="46" spans="2:8" ht="15.5">
      <c r="B46" s="323"/>
      <c r="C46" s="773"/>
      <c r="D46" s="773"/>
      <c r="E46" s="773"/>
      <c r="F46" s="773"/>
      <c r="G46" s="773"/>
      <c r="H46" s="306"/>
    </row>
    <row r="47" spans="2:8" ht="15.5">
      <c r="B47" s="514" t="s">
        <v>502</v>
      </c>
      <c r="C47" s="773"/>
      <c r="D47" s="776"/>
      <c r="E47" s="776"/>
      <c r="F47" s="776"/>
      <c r="G47" s="776"/>
      <c r="H47" s="306"/>
    </row>
    <row r="48" spans="2:8" ht="15.5">
      <c r="B48" s="288" t="s">
        <v>498</v>
      </c>
      <c r="C48" s="765"/>
      <c r="D48" s="776"/>
      <c r="E48" s="776"/>
      <c r="F48" s="776"/>
      <c r="G48" s="776"/>
      <c r="H48" s="306"/>
    </row>
    <row r="49" spans="2:8" ht="15.5">
      <c r="B49" s="516" t="s">
        <v>113</v>
      </c>
      <c r="C49" s="763">
        <v>1</v>
      </c>
      <c r="D49" s="764"/>
      <c r="E49" s="764"/>
      <c r="F49" s="764"/>
      <c r="G49" s="764"/>
      <c r="H49" s="296">
        <v>1</v>
      </c>
    </row>
    <row r="50" spans="2:8" ht="31">
      <c r="B50" s="516" t="s">
        <v>721</v>
      </c>
      <c r="C50" s="763">
        <v>1</v>
      </c>
      <c r="D50" s="764"/>
      <c r="E50" s="764"/>
      <c r="F50" s="764"/>
      <c r="G50" s="764"/>
      <c r="H50" s="296">
        <v>1</v>
      </c>
    </row>
    <row r="51" spans="2:8" ht="31">
      <c r="B51" s="516" t="s">
        <v>115</v>
      </c>
      <c r="C51" s="763">
        <v>1</v>
      </c>
      <c r="D51" s="764"/>
      <c r="E51" s="764"/>
      <c r="F51" s="764"/>
      <c r="G51" s="764"/>
      <c r="H51" s="296">
        <v>1</v>
      </c>
    </row>
    <row r="52" spans="2:8" ht="31">
      <c r="B52" s="516" t="s">
        <v>116</v>
      </c>
      <c r="C52" s="763">
        <v>1</v>
      </c>
      <c r="D52" s="764"/>
      <c r="E52" s="764"/>
      <c r="F52" s="764"/>
      <c r="G52" s="764"/>
      <c r="H52" s="296">
        <v>1</v>
      </c>
    </row>
    <row r="53" spans="2:8" ht="15.5">
      <c r="B53" s="294"/>
      <c r="C53" s="773"/>
      <c r="D53" s="776"/>
      <c r="E53" s="776"/>
      <c r="F53" s="776"/>
      <c r="G53" s="776"/>
      <c r="H53" s="306"/>
    </row>
    <row r="54" spans="2:8" ht="15.5">
      <c r="B54" s="288" t="s">
        <v>499</v>
      </c>
      <c r="C54" s="773"/>
      <c r="D54" s="776"/>
      <c r="E54" s="776"/>
      <c r="F54" s="776"/>
      <c r="G54" s="776"/>
      <c r="H54" s="306"/>
    </row>
    <row r="55" spans="2:8" ht="31">
      <c r="B55" s="516" t="s">
        <v>117</v>
      </c>
      <c r="C55" s="772"/>
      <c r="D55" s="764"/>
      <c r="E55" s="763">
        <v>1</v>
      </c>
      <c r="F55" s="764"/>
      <c r="G55" s="764"/>
      <c r="H55" s="296">
        <v>1</v>
      </c>
    </row>
    <row r="56" spans="2:8" ht="15.5">
      <c r="B56" s="516" t="s">
        <v>118</v>
      </c>
      <c r="C56" s="772"/>
      <c r="D56" s="763">
        <v>0.3</v>
      </c>
      <c r="E56" s="763">
        <v>0.65</v>
      </c>
      <c r="F56" s="763">
        <v>0.05</v>
      </c>
      <c r="G56" s="764"/>
      <c r="H56" s="296">
        <v>1</v>
      </c>
    </row>
    <row r="57" spans="2:8" ht="31">
      <c r="B57" s="516" t="s">
        <v>119</v>
      </c>
      <c r="C57" s="772"/>
      <c r="D57" s="763">
        <v>1</v>
      </c>
      <c r="E57" s="763"/>
      <c r="F57" s="764"/>
      <c r="G57" s="764"/>
      <c r="H57" s="296">
        <v>1</v>
      </c>
    </row>
    <row r="58" spans="2:8" ht="31">
      <c r="B58" s="516" t="s">
        <v>120</v>
      </c>
      <c r="C58" s="772"/>
      <c r="D58" s="764"/>
      <c r="E58" s="763">
        <v>1</v>
      </c>
      <c r="F58" s="764"/>
      <c r="G58" s="764"/>
      <c r="H58" s="296">
        <v>1</v>
      </c>
    </row>
    <row r="59" spans="2:8" ht="31">
      <c r="B59" s="516" t="s">
        <v>121</v>
      </c>
      <c r="C59" s="772"/>
      <c r="D59" s="764"/>
      <c r="E59" s="763">
        <v>1</v>
      </c>
      <c r="F59" s="764"/>
      <c r="G59" s="764"/>
      <c r="H59" s="296">
        <v>1</v>
      </c>
    </row>
    <row r="60" spans="2:8" ht="31">
      <c r="B60" s="516" t="s">
        <v>122</v>
      </c>
      <c r="C60" s="772"/>
      <c r="D60" s="764"/>
      <c r="E60" s="763">
        <v>1</v>
      </c>
      <c r="F60" s="764"/>
      <c r="G60" s="764"/>
      <c r="H60" s="296">
        <v>1</v>
      </c>
    </row>
    <row r="61" spans="2:8" ht="31">
      <c r="B61" s="516" t="s">
        <v>123</v>
      </c>
      <c r="C61" s="772"/>
      <c r="D61" s="764"/>
      <c r="E61" s="763">
        <v>1</v>
      </c>
      <c r="F61" s="764"/>
      <c r="G61" s="764"/>
      <c r="H61" s="296">
        <v>1</v>
      </c>
    </row>
    <row r="62" spans="2:8" ht="31">
      <c r="B62" s="516" t="s">
        <v>124</v>
      </c>
      <c r="C62" s="772"/>
      <c r="D62" s="764"/>
      <c r="E62" s="763">
        <v>1</v>
      </c>
      <c r="F62" s="764"/>
      <c r="G62" s="764"/>
      <c r="H62" s="296">
        <v>1</v>
      </c>
    </row>
    <row r="63" spans="2:8" ht="15.5">
      <c r="B63" s="516"/>
      <c r="C63" s="773"/>
      <c r="D63" s="776"/>
      <c r="E63" s="776"/>
      <c r="F63" s="776"/>
      <c r="G63" s="776"/>
      <c r="H63" s="306"/>
    </row>
    <row r="64" spans="2:8" ht="15.5">
      <c r="B64" s="288" t="s">
        <v>500</v>
      </c>
      <c r="C64" s="773"/>
      <c r="D64" s="776"/>
      <c r="E64" s="776"/>
      <c r="F64" s="776"/>
      <c r="G64" s="776"/>
      <c r="H64" s="306"/>
    </row>
    <row r="65" spans="2:8" ht="15.5">
      <c r="B65" s="516" t="s">
        <v>738</v>
      </c>
      <c r="C65" s="763">
        <v>1</v>
      </c>
      <c r="D65" s="764"/>
      <c r="E65" s="763"/>
      <c r="F65" s="764"/>
      <c r="G65" s="764"/>
      <c r="H65" s="296">
        <v>1</v>
      </c>
    </row>
    <row r="66" spans="2:8" ht="15.5">
      <c r="B66" s="777" t="s">
        <v>127</v>
      </c>
      <c r="C66" s="778">
        <v>1</v>
      </c>
      <c r="D66" s="779"/>
      <c r="E66" s="779"/>
      <c r="F66" s="779"/>
      <c r="G66" s="779"/>
      <c r="H66" s="780">
        <v>1</v>
      </c>
    </row>
    <row r="69" spans="2:8">
      <c r="B69" s="864" t="s">
        <v>756</v>
      </c>
      <c r="C69" s="866" t="s">
        <v>243</v>
      </c>
      <c r="D69" s="867"/>
      <c r="E69" s="867"/>
      <c r="F69" s="867"/>
      <c r="G69" s="867"/>
      <c r="H69" s="868"/>
    </row>
    <row r="70" spans="2:8" ht="70">
      <c r="B70" s="865"/>
      <c r="C70" s="760" t="s">
        <v>29</v>
      </c>
      <c r="D70" s="760" t="s">
        <v>371</v>
      </c>
      <c r="E70" s="760" t="s">
        <v>745</v>
      </c>
      <c r="F70" s="760" t="s">
        <v>746</v>
      </c>
      <c r="G70" s="760" t="s">
        <v>31</v>
      </c>
      <c r="H70" s="761" t="s">
        <v>26</v>
      </c>
    </row>
    <row r="71" spans="2:8" ht="15.5">
      <c r="B71" s="514" t="s">
        <v>503</v>
      </c>
      <c r="C71" s="762"/>
      <c r="D71" s="762"/>
      <c r="E71" s="762"/>
      <c r="F71" s="762"/>
      <c r="G71" s="762"/>
      <c r="H71" s="292"/>
    </row>
    <row r="72" spans="2:8" ht="15.5">
      <c r="B72" s="288" t="s">
        <v>496</v>
      </c>
      <c r="C72" s="762"/>
      <c r="D72" s="762"/>
      <c r="E72" s="762"/>
      <c r="F72" s="762"/>
      <c r="G72" s="762"/>
      <c r="H72" s="292"/>
    </row>
    <row r="73" spans="2:8" ht="15.5">
      <c r="B73" s="516" t="s">
        <v>95</v>
      </c>
      <c r="C73" s="763">
        <v>1</v>
      </c>
      <c r="D73" s="764"/>
      <c r="E73" s="764"/>
      <c r="F73" s="764"/>
      <c r="G73" s="764"/>
      <c r="H73" s="296">
        <v>1</v>
      </c>
    </row>
    <row r="74" spans="2:8" ht="15.5">
      <c r="B74" s="516" t="s">
        <v>96</v>
      </c>
      <c r="C74" s="763">
        <v>1</v>
      </c>
      <c r="D74" s="764"/>
      <c r="E74" s="764"/>
      <c r="F74" s="764"/>
      <c r="G74" s="764"/>
      <c r="H74" s="296">
        <v>1</v>
      </c>
    </row>
    <row r="75" spans="2:8" ht="15.5">
      <c r="B75" s="516" t="s">
        <v>97</v>
      </c>
      <c r="C75" s="763">
        <v>1</v>
      </c>
      <c r="D75" s="764"/>
      <c r="E75" s="764"/>
      <c r="F75" s="764"/>
      <c r="G75" s="764"/>
      <c r="H75" s="296">
        <v>1</v>
      </c>
    </row>
    <row r="76" spans="2:8" ht="15.5">
      <c r="B76" s="516" t="s">
        <v>673</v>
      </c>
      <c r="C76" s="763">
        <v>1</v>
      </c>
      <c r="D76" s="764"/>
      <c r="E76" s="764"/>
      <c r="F76" s="764"/>
      <c r="G76" s="764"/>
      <c r="H76" s="296">
        <v>1</v>
      </c>
    </row>
    <row r="77" spans="2:8" ht="31">
      <c r="B77" s="516" t="s">
        <v>98</v>
      </c>
      <c r="C77" s="763">
        <v>1</v>
      </c>
      <c r="D77" s="764"/>
      <c r="E77" s="764"/>
      <c r="F77" s="764"/>
      <c r="G77" s="764"/>
      <c r="H77" s="296">
        <v>1</v>
      </c>
    </row>
    <row r="78" spans="2:8" ht="15.5">
      <c r="B78" s="294"/>
      <c r="C78" s="765"/>
      <c r="D78" s="766"/>
      <c r="E78" s="766"/>
      <c r="F78" s="766"/>
      <c r="G78" s="766"/>
      <c r="H78" s="297"/>
    </row>
    <row r="79" spans="2:8" ht="31">
      <c r="B79" s="319" t="s">
        <v>497</v>
      </c>
      <c r="C79" s="767"/>
      <c r="D79" s="767"/>
      <c r="E79" s="767"/>
      <c r="F79" s="767"/>
      <c r="G79" s="767"/>
      <c r="H79" s="292"/>
    </row>
    <row r="80" spans="2:8" ht="15.5">
      <c r="B80" s="516" t="s">
        <v>99</v>
      </c>
      <c r="C80" s="768"/>
      <c r="D80" s="763"/>
      <c r="E80" s="763">
        <v>1</v>
      </c>
      <c r="F80" s="764"/>
      <c r="G80" s="764"/>
      <c r="H80" s="296">
        <v>1</v>
      </c>
    </row>
    <row r="81" spans="2:8" ht="31">
      <c r="B81" s="516" t="s">
        <v>100</v>
      </c>
      <c r="C81" s="769"/>
      <c r="D81" s="763">
        <v>1</v>
      </c>
      <c r="E81" s="763"/>
      <c r="F81" s="764"/>
      <c r="G81" s="764"/>
      <c r="H81" s="296">
        <v>1</v>
      </c>
    </row>
    <row r="82" spans="2:8" ht="31">
      <c r="B82" s="516" t="s">
        <v>101</v>
      </c>
      <c r="C82" s="768"/>
      <c r="D82" s="763">
        <v>1</v>
      </c>
      <c r="E82" s="763"/>
      <c r="F82" s="764"/>
      <c r="G82" s="764"/>
      <c r="H82" s="296">
        <v>1</v>
      </c>
    </row>
    <row r="83" spans="2:8" ht="31">
      <c r="B83" s="516" t="s">
        <v>102</v>
      </c>
      <c r="C83" s="768"/>
      <c r="D83" s="763"/>
      <c r="E83" s="763">
        <v>1</v>
      </c>
      <c r="F83" s="764"/>
      <c r="G83" s="764"/>
      <c r="H83" s="296">
        <v>1</v>
      </c>
    </row>
    <row r="84" spans="2:8" ht="31">
      <c r="B84" s="516" t="s">
        <v>103</v>
      </c>
      <c r="C84" s="768"/>
      <c r="D84" s="763"/>
      <c r="E84" s="763">
        <v>1</v>
      </c>
      <c r="F84" s="764"/>
      <c r="G84" s="764"/>
      <c r="H84" s="296">
        <v>1</v>
      </c>
    </row>
    <row r="85" spans="2:8" ht="15.5">
      <c r="B85" s="516"/>
      <c r="C85" s="770"/>
      <c r="D85" s="771"/>
      <c r="E85" s="770"/>
      <c r="F85" s="770"/>
      <c r="G85" s="770"/>
      <c r="H85" s="313"/>
    </row>
    <row r="86" spans="2:8" ht="15.5">
      <c r="B86" s="288" t="s">
        <v>10</v>
      </c>
      <c r="C86" s="767"/>
      <c r="D86" s="767"/>
      <c r="E86" s="767"/>
      <c r="F86" s="767"/>
      <c r="G86" s="767"/>
      <c r="H86" s="292"/>
    </row>
    <row r="87" spans="2:8" ht="31">
      <c r="B87" s="516" t="s">
        <v>104</v>
      </c>
      <c r="C87" s="772"/>
      <c r="D87" s="764"/>
      <c r="E87" s="763">
        <v>1</v>
      </c>
      <c r="F87" s="764"/>
      <c r="G87" s="764"/>
      <c r="H87" s="296">
        <v>1</v>
      </c>
    </row>
    <row r="88" spans="2:8" ht="46.5">
      <c r="B88" s="516" t="s">
        <v>105</v>
      </c>
      <c r="C88" s="764"/>
      <c r="D88" s="764"/>
      <c r="E88" s="763">
        <v>1</v>
      </c>
      <c r="F88" s="764"/>
      <c r="G88" s="764"/>
      <c r="H88" s="296">
        <v>1</v>
      </c>
    </row>
    <row r="89" spans="2:8" ht="31">
      <c r="B89" s="516" t="s">
        <v>106</v>
      </c>
      <c r="C89" s="764"/>
      <c r="D89" s="764"/>
      <c r="E89" s="763">
        <v>1</v>
      </c>
      <c r="F89" s="764"/>
      <c r="G89" s="764"/>
      <c r="H89" s="296">
        <v>1</v>
      </c>
    </row>
    <row r="90" spans="2:8" ht="15.5">
      <c r="B90" s="315"/>
      <c r="C90" s="773"/>
      <c r="D90" s="773"/>
      <c r="E90" s="773"/>
      <c r="F90" s="773"/>
      <c r="G90" s="773"/>
      <c r="H90" s="306"/>
    </row>
    <row r="91" spans="2:8" ht="15.5">
      <c r="B91" s="288" t="s">
        <v>107</v>
      </c>
      <c r="C91" s="767"/>
      <c r="D91" s="767"/>
      <c r="E91" s="767"/>
      <c r="F91" s="767"/>
      <c r="G91" s="767"/>
      <c r="H91" s="292"/>
    </row>
    <row r="92" spans="2:8" ht="15.5">
      <c r="B92" s="315" t="s">
        <v>108</v>
      </c>
      <c r="C92" s="763">
        <v>1</v>
      </c>
      <c r="D92" s="764"/>
      <c r="E92" s="764"/>
      <c r="F92" s="764"/>
      <c r="G92" s="764"/>
      <c r="H92" s="296">
        <v>1</v>
      </c>
    </row>
    <row r="93" spans="2:8" ht="15.5">
      <c r="B93" s="315"/>
      <c r="C93" s="773"/>
      <c r="D93" s="774"/>
      <c r="E93" s="774"/>
      <c r="F93" s="774"/>
      <c r="G93" s="773"/>
      <c r="H93" s="306"/>
    </row>
    <row r="94" spans="2:8" ht="15.5">
      <c r="B94" s="288" t="s">
        <v>489</v>
      </c>
      <c r="C94" s="773"/>
      <c r="D94" s="773"/>
      <c r="E94" s="773"/>
      <c r="F94" s="773"/>
      <c r="G94" s="773"/>
      <c r="H94" s="313"/>
    </row>
    <row r="95" spans="2:8" ht="15.5">
      <c r="B95" s="775" t="s">
        <v>495</v>
      </c>
      <c r="C95" s="767"/>
      <c r="D95" s="767"/>
      <c r="E95" s="767"/>
      <c r="F95" s="767"/>
      <c r="G95" s="767"/>
      <c r="H95" s="292"/>
    </row>
    <row r="96" spans="2:8" ht="46.5">
      <c r="B96" s="516" t="s">
        <v>719</v>
      </c>
      <c r="C96" s="763">
        <v>1</v>
      </c>
      <c r="D96" s="764"/>
      <c r="E96" s="764"/>
      <c r="F96" s="764"/>
      <c r="G96" s="764"/>
      <c r="H96" s="296">
        <v>1</v>
      </c>
    </row>
    <row r="97" spans="2:8" ht="15.5">
      <c r="B97" s="323"/>
      <c r="C97" s="773"/>
      <c r="D97" s="773"/>
      <c r="E97" s="773"/>
      <c r="F97" s="773"/>
      <c r="G97" s="773"/>
      <c r="H97" s="306"/>
    </row>
    <row r="98" spans="2:8" ht="15.5">
      <c r="B98" s="514" t="s">
        <v>502</v>
      </c>
      <c r="C98" s="773"/>
      <c r="D98" s="776"/>
      <c r="E98" s="776"/>
      <c r="F98" s="776"/>
      <c r="G98" s="776"/>
      <c r="H98" s="306"/>
    </row>
    <row r="99" spans="2:8" ht="15.5">
      <c r="B99" s="288" t="s">
        <v>498</v>
      </c>
      <c r="C99" s="765"/>
      <c r="D99" s="776"/>
      <c r="E99" s="776"/>
      <c r="F99" s="776"/>
      <c r="G99" s="776"/>
      <c r="H99" s="306"/>
    </row>
    <row r="100" spans="2:8" ht="15.5">
      <c r="B100" s="516" t="s">
        <v>113</v>
      </c>
      <c r="C100" s="763">
        <v>1</v>
      </c>
      <c r="D100" s="764"/>
      <c r="E100" s="764"/>
      <c r="F100" s="764"/>
      <c r="G100" s="764"/>
      <c r="H100" s="296">
        <v>1</v>
      </c>
    </row>
    <row r="101" spans="2:8" ht="31">
      <c r="B101" s="516" t="s">
        <v>721</v>
      </c>
      <c r="C101" s="763">
        <v>1</v>
      </c>
      <c r="D101" s="764"/>
      <c r="E101" s="764"/>
      <c r="F101" s="764"/>
      <c r="G101" s="764"/>
      <c r="H101" s="296">
        <v>1</v>
      </c>
    </row>
    <row r="102" spans="2:8" ht="31">
      <c r="B102" s="516" t="s">
        <v>115</v>
      </c>
      <c r="C102" s="763">
        <v>1</v>
      </c>
      <c r="D102" s="764"/>
      <c r="E102" s="764"/>
      <c r="F102" s="764"/>
      <c r="G102" s="764"/>
      <c r="H102" s="296">
        <v>1</v>
      </c>
    </row>
    <row r="103" spans="2:8" ht="31">
      <c r="B103" s="516" t="s">
        <v>116</v>
      </c>
      <c r="C103" s="763">
        <v>1</v>
      </c>
      <c r="D103" s="764"/>
      <c r="E103" s="764"/>
      <c r="F103" s="764"/>
      <c r="G103" s="764"/>
      <c r="H103" s="296">
        <v>1</v>
      </c>
    </row>
    <row r="104" spans="2:8" ht="15.5">
      <c r="B104" s="294"/>
      <c r="C104" s="773"/>
      <c r="D104" s="776"/>
      <c r="E104" s="776"/>
      <c r="F104" s="776"/>
      <c r="G104" s="776"/>
      <c r="H104" s="306"/>
    </row>
    <row r="105" spans="2:8" ht="15.5">
      <c r="B105" s="288" t="s">
        <v>499</v>
      </c>
      <c r="C105" s="773"/>
      <c r="D105" s="776"/>
      <c r="E105" s="776"/>
      <c r="F105" s="776"/>
      <c r="G105" s="776"/>
      <c r="H105" s="306"/>
    </row>
    <row r="106" spans="2:8" ht="31">
      <c r="B106" s="516" t="s">
        <v>117</v>
      </c>
      <c r="C106" s="772"/>
      <c r="D106" s="764"/>
      <c r="E106" s="763">
        <v>1</v>
      </c>
      <c r="F106" s="764"/>
      <c r="G106" s="764"/>
      <c r="H106" s="296">
        <v>1</v>
      </c>
    </row>
    <row r="107" spans="2:8" ht="15.5">
      <c r="B107" s="516" t="s">
        <v>118</v>
      </c>
      <c r="C107" s="772"/>
      <c r="D107" s="763">
        <v>0.3</v>
      </c>
      <c r="E107" s="763">
        <v>0.65</v>
      </c>
      <c r="F107" s="763">
        <v>0.05</v>
      </c>
      <c r="G107" s="764"/>
      <c r="H107" s="296">
        <v>1</v>
      </c>
    </row>
    <row r="108" spans="2:8" ht="31">
      <c r="B108" s="516" t="s">
        <v>119</v>
      </c>
      <c r="C108" s="772"/>
      <c r="D108" s="763">
        <v>1</v>
      </c>
      <c r="E108" s="763"/>
      <c r="F108" s="764"/>
      <c r="G108" s="764"/>
      <c r="H108" s="296">
        <v>1</v>
      </c>
    </row>
    <row r="109" spans="2:8" ht="31">
      <c r="B109" s="516" t="s">
        <v>120</v>
      </c>
      <c r="C109" s="772"/>
      <c r="D109" s="764"/>
      <c r="E109" s="763">
        <v>1</v>
      </c>
      <c r="F109" s="764"/>
      <c r="G109" s="764"/>
      <c r="H109" s="296">
        <v>1</v>
      </c>
    </row>
    <row r="110" spans="2:8" ht="31">
      <c r="B110" s="516" t="s">
        <v>121</v>
      </c>
      <c r="C110" s="772"/>
      <c r="D110" s="764"/>
      <c r="E110" s="763">
        <v>1</v>
      </c>
      <c r="F110" s="764"/>
      <c r="G110" s="764"/>
      <c r="H110" s="296">
        <v>1</v>
      </c>
    </row>
    <row r="111" spans="2:8" ht="31">
      <c r="B111" s="516" t="s">
        <v>122</v>
      </c>
      <c r="C111" s="772"/>
      <c r="D111" s="764"/>
      <c r="E111" s="763">
        <v>1</v>
      </c>
      <c r="F111" s="764"/>
      <c r="G111" s="764"/>
      <c r="H111" s="296">
        <v>1</v>
      </c>
    </row>
    <row r="112" spans="2:8" ht="31">
      <c r="B112" s="516" t="s">
        <v>123</v>
      </c>
      <c r="C112" s="772"/>
      <c r="D112" s="764"/>
      <c r="E112" s="763">
        <v>1</v>
      </c>
      <c r="F112" s="764"/>
      <c r="G112" s="764"/>
      <c r="H112" s="296">
        <v>1</v>
      </c>
    </row>
    <row r="113" spans="2:8" ht="31">
      <c r="B113" s="516" t="s">
        <v>124</v>
      </c>
      <c r="C113" s="772"/>
      <c r="D113" s="764"/>
      <c r="E113" s="763">
        <v>1</v>
      </c>
      <c r="F113" s="764"/>
      <c r="G113" s="764"/>
      <c r="H113" s="296">
        <v>1</v>
      </c>
    </row>
    <row r="114" spans="2:8" ht="15.5">
      <c r="B114" s="516"/>
      <c r="C114" s="773"/>
      <c r="D114" s="776"/>
      <c r="E114" s="776"/>
      <c r="F114" s="776"/>
      <c r="G114" s="776"/>
      <c r="H114" s="306"/>
    </row>
    <row r="115" spans="2:8" ht="15.5">
      <c r="B115" s="288" t="s">
        <v>500</v>
      </c>
      <c r="C115" s="773"/>
      <c r="D115" s="776"/>
      <c r="E115" s="776"/>
      <c r="F115" s="776"/>
      <c r="G115" s="776"/>
      <c r="H115" s="306"/>
    </row>
    <row r="116" spans="2:8" ht="15.5">
      <c r="B116" s="516" t="s">
        <v>738</v>
      </c>
      <c r="C116" s="763">
        <v>1</v>
      </c>
      <c r="D116" s="764"/>
      <c r="E116" s="763"/>
      <c r="F116" s="764"/>
      <c r="G116" s="764"/>
      <c r="H116" s="296">
        <v>1</v>
      </c>
    </row>
    <row r="117" spans="2:8" ht="15.5">
      <c r="B117" s="777" t="s">
        <v>127</v>
      </c>
      <c r="C117" s="778">
        <v>1</v>
      </c>
      <c r="D117" s="779"/>
      <c r="E117" s="779"/>
      <c r="F117" s="779"/>
      <c r="G117" s="779"/>
      <c r="H117" s="780">
        <v>1</v>
      </c>
    </row>
  </sheetData>
  <mergeCells count="5">
    <mergeCell ref="B16:X16"/>
    <mergeCell ref="B18:B19"/>
    <mergeCell ref="C18:H18"/>
    <mergeCell ref="B69:B70"/>
    <mergeCell ref="C69:H69"/>
  </mergeCells>
  <pageMargins left="0.7" right="0.7" top="0.75" bottom="0.75" header="0.3" footer="0.3"/>
  <pageSetup scale="3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25</vt:i4>
      </vt:variant>
    </vt:vector>
  </HeadingPairs>
  <TitlesOfParts>
    <vt:vector size="39"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'1-a.  Summary of Changes'!Print_Area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'8.  Streetlighting'!Print_Area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2019-11-11T11:46:37Z</dcterms:modified>
</cp:coreProperties>
</file>