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N:\Regulatory\OEB\IRM\2020 IRM\C- Application 2020 IRM Supporting Both Rate Zones\Final Submission\MRZ Excel\"/>
    </mc:Choice>
  </mc:AlternateContent>
  <xr:revisionPtr revIDLastSave="0" documentId="13_ncr:1_{C5450FB8-20FE-4395-9944-65BABB1BF54F}" xr6:coauthVersionLast="45" xr6:coauthVersionMax="45" xr10:uidLastSave="{00000000-0000-0000-0000-000000000000}"/>
  <bookViews>
    <workbookView xWindow="-110" yWindow="-110" windowWidth="25820" windowHeight="14060" activeTab="1" xr2:uid="{00000000-000D-0000-FFFF-FFFF00000000}"/>
  </bookViews>
  <sheets>
    <sheet name="Instructions" sheetId="2" r:id="rId1"/>
    <sheet name="GA Analysis " sheetId="4" r:id="rId2"/>
  </sheets>
  <definedNames>
    <definedName name="GARate" localSheetId="1">#REF!</definedName>
    <definedName name="GARate">#REF!</definedName>
    <definedName name="_xlnm.Print_Area" localSheetId="1">'GA Analysis '!$A$1:$K$92</definedName>
    <definedName name="_xlnm.Print_Area" localSheetId="0">Instructions!$A$11:$C$83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8" i="4" l="1"/>
  <c r="D88" i="4"/>
  <c r="G48" i="4"/>
  <c r="G49" i="4"/>
  <c r="G50" i="4"/>
  <c r="G51" i="4"/>
  <c r="G52" i="4"/>
  <c r="G53" i="4"/>
  <c r="G54" i="4"/>
  <c r="G55" i="4"/>
  <c r="G56" i="4"/>
  <c r="G57" i="4"/>
  <c r="G58" i="4"/>
  <c r="I48" i="4"/>
  <c r="I49" i="4"/>
  <c r="I50" i="4"/>
  <c r="I51" i="4"/>
  <c r="I52" i="4"/>
  <c r="I53" i="4"/>
  <c r="I54" i="4"/>
  <c r="I55" i="4"/>
  <c r="I56" i="4"/>
  <c r="I57" i="4"/>
  <c r="I58" i="4"/>
  <c r="I47" i="4"/>
  <c r="G47" i="4"/>
  <c r="F88" i="4" l="1"/>
  <c r="F89" i="4"/>
  <c r="G89" i="4" s="1"/>
  <c r="F90" i="4"/>
  <c r="G90" i="4" s="1"/>
  <c r="F91" i="4"/>
  <c r="G91" i="4" s="1"/>
  <c r="F47" i="4" l="1"/>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H48" i="4"/>
  <c r="K48" i="4" s="1"/>
  <c r="K57" i="4"/>
  <c r="D22" i="4" l="1"/>
  <c r="F23" i="4" s="1"/>
  <c r="J59" i="4"/>
  <c r="H88" i="4" s="1"/>
  <c r="H59" i="4"/>
  <c r="K59" i="4"/>
  <c r="C88" i="4" s="1"/>
  <c r="G88" i="4" s="1"/>
  <c r="F26" i="4" l="1"/>
  <c r="F25" i="4"/>
  <c r="F24" i="4"/>
  <c r="C92" i="4"/>
  <c r="G92" i="4"/>
  <c r="I88" i="4"/>
  <c r="D80" i="4"/>
  <c r="D81" i="4" s="1"/>
  <c r="H92" i="4"/>
  <c r="E92" i="4" l="1"/>
  <c r="D82" i="4" l="1"/>
  <c r="E82" i="4" s="1"/>
</calcChain>
</file>

<file path=xl/sharedStrings.xml><?xml version="1.0" encoding="utf-8"?>
<sst xmlns="http://schemas.openxmlformats.org/spreadsheetml/2006/main" count="205" uniqueCount="173">
  <si>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</si>
  <si>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</si>
  <si>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</si>
  <si>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</si>
  <si>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</si>
  <si>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</si>
  <si>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</si>
  <si>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</si>
  <si>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</si>
  <si>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</si>
  <si>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</si>
  <si>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</si>
  <si>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</si>
  <si>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</si>
  <si>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</si>
  <si>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</si>
  <si>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</si>
  <si>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</si>
  <si>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</si>
  <si>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</si>
  <si>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</si>
  <si>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</si>
  <si>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</si>
  <si>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</si>
  <si>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</si>
  <si>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</si>
  <si>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</si>
  <si>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</si>
  <si>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</si>
  <si>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</si>
  <si>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</si>
  <si>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</si>
  <si>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</si>
  <si>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</si>
  <si>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</si>
  <si>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</si>
  <si>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</si>
  <si>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</si>
  <si>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</si>
  <si>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</si>
  <si>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</si>
  <si>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</si>
  <si>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</si>
  <si>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</si>
  <si>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</si>
  <si>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</si>
  <si>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</si>
  <si>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</si>
  <si>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</si>
  <si>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</si>
  <si>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</si>
  <si>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</si>
  <si>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</si>
  <si>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</si>
  <si>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</si>
  <si>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</si>
  <si>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</si>
  <si>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</si>
  <si>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</si>
  <si>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</si>
  <si>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</si>
  <si>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</si>
  <si>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</si>
  <si>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</si>
  <si>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</si>
  <si>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</si>
  <si>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</si>
  <si>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</si>
  <si>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</si>
  <si>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</si>
  <si>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</si>
  <si>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</si>
  <si>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</si>
  <si>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</si>
  <si>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</si>
  <si>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</si>
  <si>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</si>
  <si>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</si>
  <si>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</si>
  <si>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</si>
  <si>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</si>
  <si>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</si>
  <si>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</si>
  <si>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</si>
  <si>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</si>
  <si>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</si>
  <si>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</si>
  <si>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</si>
  <si>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</si>
  <si>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</si>
  <si>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</si>
  <si>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</si>
  <si>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</si>
  <si>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</si>
  <si>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</si>
  <si>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</si>
  <si>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</si>
  <si>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</si>
  <si>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</si>
  <si>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</si>
  <si>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</si>
  <si>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</si>
  <si>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</si>
  <si>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</si>
  <si>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</si>
  <si>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</si>
  <si>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</si>
  <si>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</si>
  <si>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</si>
  <si>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</si>
  <si>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</si>
  <si>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</si>
  <si>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</si>
  <si>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</si>
  <si>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</si>
  <si>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</si>
  <si>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</si>
  <si>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</si>
  <si>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</si>
  <si>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</si>
  <si>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</si>
  <si>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</si>
  <si>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</si>
  <si>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</si>
  <si>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</si>
  <si>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</si>
  <si>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</si>
  <si>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</si>
  <si>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</si>
  <si>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</si>
  <si>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</si>
  <si>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</si>
  <si>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</si>
  <si>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</si>
  <si>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</si>
  <si>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</si>
  <si>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</si>
  <si>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</si>
  <si>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</si>
  <si>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</si>
  <si>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</si>
  <si>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</si>
  <si>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</si>
  <si>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</si>
  <si>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</si>
  <si>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</si>
  <si>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</si>
  <si>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</si>
  <si>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</si>
  <si>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</si>
  <si>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</si>
  <si>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</si>
  <si>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</si>
  <si>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</si>
  <si>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</si>
  <si>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</si>
  <si>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</si>
  <si>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</si>
  <si>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</si>
  <si>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</si>
  <si>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</si>
  <si>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</si>
  <si>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NEWMARKET TAY POWER DISTRIBUTION LTD.</t>
  </si>
  <si>
    <t>MIDLAND RATE ZONE</t>
  </si>
  <si>
    <t>1st Estimate</t>
  </si>
  <si>
    <t>All settlement true-up adjustments are accounted for in the appropriate calendar year. GA true-ups are done each year-end and are accrued in the current year .</t>
  </si>
  <si>
    <t>No</t>
  </si>
  <si>
    <t>Unbilled revenue is calculated each year based on actual consumption and rates.  No adjustments to unbilled revenue are required.</t>
  </si>
  <si>
    <t>The balances above did not include any Class A customer consumption</t>
  </si>
  <si>
    <t>No significant billing adjustments included in the current year GL.</t>
  </si>
  <si>
    <t>No differences in GA IESO posted rate and rate charged on IESO invoice</t>
  </si>
  <si>
    <t>Reallocation of GA for RPP customers</t>
  </si>
  <si>
    <t>Reallocation of GA for RPP customers to be included in the 2019 audited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</si>
</sst>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u/>
      <sz val="1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39997558519241921"/>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8">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6" fillId="5" borderId="0" xfId="0" applyFont="1" applyFill="1"/>
    <xf numFmtId="167" fontId="2" fillId="0" borderId="0" xfId="4" applyNumberFormat="1" applyFont="1" applyFill="1"/>
    <xf numFmtId="167" fontId="2" fillId="0" borderId="0" xfId="5" applyNumberFormat="1" applyFont="1"/>
    <xf numFmtId="0" fontId="2" fillId="0" borderId="2" xfId="0" applyFont="1" applyBorder="1"/>
    <xf numFmtId="0" fontId="2" fillId="0" borderId="3" xfId="0" applyFont="1" applyBorder="1"/>
    <xf numFmtId="166" fontId="2" fillId="2" borderId="2" xfId="0" applyNumberFormat="1" applyFont="1" applyFill="1" applyBorder="1"/>
    <xf numFmtId="167" fontId="2" fillId="0" borderId="0" xfId="0" applyNumberFormat="1" applyFont="1"/>
    <xf numFmtId="0" fontId="2" fillId="2" borderId="2"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xf>
    <xf numFmtId="165" fontId="2" fillId="2" borderId="2" xfId="1" applyNumberFormat="1" applyFont="1" applyFill="1" applyBorder="1" applyAlignment="1">
      <alignment horizontal="center"/>
    </xf>
    <xf numFmtId="0" fontId="2" fillId="0" borderId="0" xfId="0" applyFont="1" applyFill="1"/>
    <xf numFmtId="43" fontId="2" fillId="0" borderId="0" xfId="5" applyFont="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2" xfId="0" applyFont="1" applyBorder="1" applyAlignment="1">
      <alignment horizontal="center"/>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cellXfs>
  <cellStyles count="6">
    <cellStyle name="Comma" xfId="5" builtinId="3"/>
    <cellStyle name="Currency" xfId="1" builtinId="4"/>
    <cellStyle name="Normal" xfId="0" builtinId="0"/>
    <cellStyle name="Normal 2" xfId="2" xr:uid="{00000000-0005-0000-0000-000004000000}"/>
    <cellStyle name="Percent" xfId="4"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Newmarket</a:t>
          </a:r>
          <a:r>
            <a:rPr lang="en-CA" sz="1100" baseline="0">
              <a:solidFill>
                <a:schemeClr val="dk1"/>
              </a:solidFill>
              <a:effectLst/>
              <a:latin typeface="+mn-lt"/>
              <a:ea typeface="+mn-ea"/>
              <a:cs typeface="+mn-cs"/>
            </a:rPr>
            <a:t> Tay Power Distribution Ltd. - Midland Rate Zone bills all Non-RPP customers based on the 1st estimate  of GA provided by the IESO.  </a:t>
          </a:r>
          <a:endParaRPr lang="en-CA">
            <a:effectLst/>
          </a:endParaRPr>
        </a:p>
        <a:p>
          <a:pPr eaLnBrk="1" fontAlgn="auto" latinLnBrk="0" hangingPunct="1"/>
          <a:r>
            <a:rPr lang="en-CA" sz="1100">
              <a:solidFill>
                <a:schemeClr val="dk1"/>
              </a:solidFill>
              <a:effectLst/>
              <a:latin typeface="+mn-lt"/>
              <a:ea typeface="+mn-ea"/>
              <a:cs typeface="+mn-cs"/>
            </a:rPr>
            <a:t>Newmarket</a:t>
          </a:r>
          <a:r>
            <a:rPr lang="en-CA" sz="1100" baseline="0">
              <a:solidFill>
                <a:schemeClr val="dk1"/>
              </a:solidFill>
              <a:effectLst/>
              <a:latin typeface="+mn-lt"/>
              <a:ea typeface="+mn-ea"/>
              <a:cs typeface="+mn-cs"/>
            </a:rPr>
            <a:t> Tay Power Distribution Ltd. - Midland Rate Zone  </a:t>
          </a:r>
          <a:r>
            <a:rPr lang="en-CA" sz="1100" b="0">
              <a:solidFill>
                <a:schemeClr val="dk1"/>
              </a:solidFill>
              <a:effectLst/>
              <a:latin typeface="+mn-lt"/>
              <a:ea typeface="+mn-ea"/>
              <a:cs typeface="+mn-cs"/>
            </a:rPr>
            <a:t>confirms it bills customers on a calendar month basis.  Consumption for each billing</a:t>
          </a:r>
          <a:r>
            <a:rPr lang="en-CA" sz="1100" b="0" baseline="0">
              <a:solidFill>
                <a:schemeClr val="dk1"/>
              </a:solidFill>
              <a:effectLst/>
              <a:latin typeface="+mn-lt"/>
              <a:ea typeface="+mn-ea"/>
              <a:cs typeface="+mn-cs"/>
            </a:rPr>
            <a:t> cycle is billed in the subsequent month.</a:t>
          </a:r>
          <a:endParaRPr lang="en-CA">
            <a:effectLst/>
          </a:endParaRPr>
        </a:p>
        <a:p>
          <a:pPr eaLnBrk="1" fontAlgn="auto" latinLnBrk="0" hangingPunct="1"/>
          <a:r>
            <a:rPr lang="en-CA" sz="1100">
              <a:solidFill>
                <a:schemeClr val="dk1"/>
              </a:solidFill>
              <a:effectLst/>
              <a:latin typeface="+mn-lt"/>
              <a:ea typeface="+mn-ea"/>
              <a:cs typeface="+mn-cs"/>
            </a:rPr>
            <a:t>Newmarket</a:t>
          </a:r>
          <a:r>
            <a:rPr lang="en-CA" sz="1100" baseline="0">
              <a:solidFill>
                <a:schemeClr val="dk1"/>
              </a:solidFill>
              <a:effectLst/>
              <a:latin typeface="+mn-lt"/>
              <a:ea typeface="+mn-ea"/>
              <a:cs typeface="+mn-cs"/>
            </a:rPr>
            <a:t> Tay Power Distribution Ltd. - Midland Rate Zone  </a:t>
          </a:r>
          <a:r>
            <a:rPr lang="en-CA" sz="1100" b="0">
              <a:solidFill>
                <a:schemeClr val="dk1"/>
              </a:solidFill>
              <a:effectLst/>
              <a:latin typeface="+mn-lt"/>
              <a:ea typeface="+mn-ea"/>
              <a:cs typeface="+mn-cs"/>
            </a:rPr>
            <a:t>creates new  GA billing rates each month in our billing system.  The monthly rates have "rate effective dates" for the each month.  This enables the proration of</a:t>
          </a:r>
          <a:r>
            <a:rPr lang="en-CA" sz="1100" b="0" baseline="0">
              <a:solidFill>
                <a:schemeClr val="dk1"/>
              </a:solidFill>
              <a:effectLst/>
              <a:latin typeface="+mn-lt"/>
              <a:ea typeface="+mn-ea"/>
              <a:cs typeface="+mn-cs"/>
            </a:rPr>
            <a:t> </a:t>
          </a:r>
          <a:r>
            <a:rPr lang="en-CA" sz="1100" b="0">
              <a:solidFill>
                <a:schemeClr val="dk1"/>
              </a:solidFill>
              <a:effectLst/>
              <a:latin typeface="+mn-lt"/>
              <a:ea typeface="+mn-ea"/>
              <a:cs typeface="+mn-cs"/>
            </a:rPr>
            <a:t>GA </a:t>
          </a:r>
          <a:r>
            <a:rPr lang="en-CA" sz="1100" b="0" baseline="0">
              <a:solidFill>
                <a:schemeClr val="dk1"/>
              </a:solidFill>
              <a:effectLst/>
              <a:latin typeface="+mn-lt"/>
              <a:ea typeface="+mn-ea"/>
              <a:cs typeface="+mn-cs"/>
            </a:rPr>
            <a:t> charges when a customer is billed over  two months (ie: consumption billed from January 15, 2016 - Feburary 10, 2016)</a:t>
          </a:r>
          <a:endParaRPr lang="en-CA">
            <a:effectLst/>
          </a:endParaRPr>
        </a:p>
        <a:p>
          <a:pPr eaLnBrk="1" fontAlgn="auto" latinLnBrk="0" hangingPunct="1"/>
          <a:r>
            <a:rPr lang="en-CA" sz="1100">
              <a:solidFill>
                <a:schemeClr val="dk1"/>
              </a:solidFill>
              <a:effectLst/>
              <a:latin typeface="+mn-lt"/>
              <a:ea typeface="+mn-ea"/>
              <a:cs typeface="+mn-cs"/>
            </a:rPr>
            <a:t>Newmarket</a:t>
          </a:r>
          <a:r>
            <a:rPr lang="en-CA" sz="1100" baseline="0">
              <a:solidFill>
                <a:schemeClr val="dk1"/>
              </a:solidFill>
              <a:effectLst/>
              <a:latin typeface="+mn-lt"/>
              <a:ea typeface="+mn-ea"/>
              <a:cs typeface="+mn-cs"/>
            </a:rPr>
            <a:t> Tay Power Distribution Ltd. - Midland Rate Zone  </a:t>
          </a:r>
          <a:r>
            <a:rPr lang="en-CA" sz="1100" b="0" baseline="0">
              <a:solidFill>
                <a:schemeClr val="dk1"/>
              </a:solidFill>
              <a:effectLst/>
              <a:latin typeface="+mn-lt"/>
              <a:ea typeface="+mn-ea"/>
              <a:cs typeface="+mn-cs"/>
            </a:rPr>
            <a:t>confirms w</a:t>
          </a:r>
          <a:r>
            <a:rPr lang="en-CA" sz="1100" b="0">
              <a:solidFill>
                <a:schemeClr val="dk1"/>
              </a:solidFill>
              <a:effectLst/>
              <a:latin typeface="+mn-lt"/>
              <a:ea typeface="+mn-ea"/>
              <a:cs typeface="+mn-cs"/>
            </a:rPr>
            <a:t>here a billing spans more than one month, the GA billing rate is prorated based on the consumption for the blended months.</a:t>
          </a:r>
          <a:endParaRPr lang="en-CA">
            <a:effectLst/>
          </a:endParaRPr>
        </a:p>
        <a:p>
          <a:pPr eaLnBrk="1" fontAlgn="auto" latinLnBrk="0" hangingPunct="1"/>
          <a:r>
            <a:rPr lang="en-CA" sz="1100">
              <a:solidFill>
                <a:schemeClr val="dk1"/>
              </a:solidFill>
              <a:effectLst/>
              <a:latin typeface="+mn-lt"/>
              <a:ea typeface="+mn-ea"/>
              <a:cs typeface="+mn-cs"/>
            </a:rPr>
            <a:t>Newmarket</a:t>
          </a:r>
          <a:r>
            <a:rPr lang="en-CA" sz="1100" baseline="0">
              <a:solidFill>
                <a:schemeClr val="dk1"/>
              </a:solidFill>
              <a:effectLst/>
              <a:latin typeface="+mn-lt"/>
              <a:ea typeface="+mn-ea"/>
              <a:cs typeface="+mn-cs"/>
            </a:rPr>
            <a:t> Tay Power Distribution Ltd. - Midland Rate Zone  </a:t>
          </a:r>
          <a:r>
            <a:rPr lang="en-CA" sz="1100" b="0">
              <a:solidFill>
                <a:schemeClr val="dk1"/>
              </a:solidFill>
              <a:effectLst/>
              <a:latin typeface="+mn-lt"/>
              <a:ea typeface="+mn-ea"/>
              <a:cs typeface="+mn-cs"/>
            </a:rPr>
            <a:t>confirms the GA rate is applied consistently for all billing and unbilled revenue transactions for non-RPP Class B customers in each rate class.</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zoomScaleNormal="100" zoomScaleSheetLayoutView="85" workbookViewId="0">
      <selection activeCell="C58" sqref="C58"/>
    </sheetView>
  </sheetViews>
  <sheetFormatPr defaultColWidth="9.1796875" defaultRowHeight="15.5" x14ac:dyDescent="0.35"/>
  <cols>
    <col min="1" max="1" width="5.54296875" style="39" customWidth="1"/>
    <col min="2" max="2" width="16.1796875" style="80" customWidth="1"/>
    <col min="3" max="3" width="164.54296875" style="37" customWidth="1"/>
    <col min="4" max="16384" width="9.1796875" style="37"/>
  </cols>
  <sheetData>
    <row r="10" spans="1:3" x14ac:dyDescent="0.35">
      <c r="C10" s="132" t="s">
        <v>161</v>
      </c>
    </row>
    <row r="11" spans="1:3" x14ac:dyDescent="0.35">
      <c r="A11" s="40" t="s">
        <v>122</v>
      </c>
    </row>
    <row r="13" spans="1:3" x14ac:dyDescent="0.35">
      <c r="A13" s="41" t="s">
        <v>31</v>
      </c>
    </row>
    <row r="14" spans="1:3" ht="34.5" customHeight="1" x14ac:dyDescent="0.35">
      <c r="A14" s="147" t="s">
        <v>154</v>
      </c>
      <c r="B14" s="147"/>
      <c r="C14" s="147"/>
    </row>
    <row r="16" spans="1:3" x14ac:dyDescent="0.35">
      <c r="A16" s="41" t="s">
        <v>46</v>
      </c>
    </row>
    <row r="17" spans="1:26" x14ac:dyDescent="0.35">
      <c r="A17" s="39" t="s">
        <v>47</v>
      </c>
    </row>
    <row r="18" spans="1:26" ht="33" customHeight="1" x14ac:dyDescent="0.35">
      <c r="A18" s="148" t="s">
        <v>85</v>
      </c>
      <c r="B18" s="148"/>
      <c r="C18" s="148"/>
    </row>
    <row r="20" spans="1:26" x14ac:dyDescent="0.35">
      <c r="A20" s="39">
        <v>1</v>
      </c>
      <c r="B20" s="150" t="s">
        <v>140</v>
      </c>
      <c r="C20" s="150"/>
    </row>
    <row r="21" spans="1:26" x14ac:dyDescent="0.35">
      <c r="B21" s="128"/>
      <c r="C21" s="128"/>
    </row>
    <row r="23" spans="1:26" ht="31.5" customHeight="1" x14ac:dyDescent="0.35">
      <c r="A23" s="39">
        <v>2</v>
      </c>
      <c r="B23" s="147" t="s">
        <v>86</v>
      </c>
      <c r="C23" s="147"/>
    </row>
    <row r="24" spans="1:26" x14ac:dyDescent="0.35">
      <c r="B24" s="127"/>
      <c r="C24" s="127"/>
    </row>
    <row r="26" spans="1:26" x14ac:dyDescent="0.35">
      <c r="A26" s="39">
        <v>3</v>
      </c>
      <c r="B26" s="149" t="s">
        <v>109</v>
      </c>
      <c r="C26" s="149"/>
    </row>
    <row r="27" spans="1:26" ht="32.25" customHeight="1" x14ac:dyDescent="0.35">
      <c r="B27" s="147" t="s">
        <v>117</v>
      </c>
      <c r="C27" s="147"/>
    </row>
    <row r="28" spans="1:26" ht="63" customHeight="1" x14ac:dyDescent="0.35">
      <c r="B28" s="147" t="s">
        <v>129</v>
      </c>
      <c r="C28" s="147"/>
      <c r="D28" s="42"/>
      <c r="E28" s="38"/>
      <c r="F28" s="38"/>
      <c r="G28" s="38"/>
      <c r="H28" s="38"/>
      <c r="I28" s="38"/>
      <c r="J28" s="38"/>
      <c r="K28" s="38"/>
      <c r="L28" s="38"/>
      <c r="M28" s="38"/>
      <c r="N28" s="38"/>
      <c r="O28" s="38"/>
      <c r="P28" s="38"/>
      <c r="Q28" s="38"/>
      <c r="R28" s="38"/>
      <c r="S28" s="38"/>
      <c r="T28" s="38"/>
      <c r="U28" s="38"/>
      <c r="V28" s="38"/>
      <c r="W28" s="38"/>
      <c r="X28" s="38"/>
      <c r="Y28" s="38"/>
      <c r="Z28" s="38"/>
    </row>
    <row r="29" spans="1:26" ht="30" customHeight="1" x14ac:dyDescent="0.35">
      <c r="B29" s="147" t="s">
        <v>118</v>
      </c>
      <c r="C29" s="147"/>
      <c r="D29" s="42"/>
      <c r="E29" s="38"/>
      <c r="F29" s="38"/>
      <c r="G29" s="38"/>
      <c r="H29" s="38"/>
      <c r="I29" s="38"/>
      <c r="J29" s="38"/>
      <c r="K29" s="38"/>
      <c r="L29" s="38"/>
      <c r="M29" s="38"/>
      <c r="N29" s="38"/>
      <c r="O29" s="38"/>
      <c r="P29" s="38"/>
      <c r="Q29" s="38"/>
      <c r="R29" s="38"/>
      <c r="S29" s="38"/>
      <c r="T29" s="38"/>
      <c r="U29" s="38"/>
      <c r="V29" s="38"/>
      <c r="W29" s="38"/>
      <c r="X29" s="38"/>
      <c r="Y29" s="38"/>
      <c r="Z29" s="38"/>
    </row>
    <row r="30" spans="1:26" x14ac:dyDescent="0.35">
      <c r="B30" s="83" t="s">
        <v>43</v>
      </c>
    </row>
    <row r="31" spans="1:26" x14ac:dyDescent="0.35">
      <c r="B31" s="83"/>
    </row>
    <row r="32" spans="1:26" x14ac:dyDescent="0.35">
      <c r="B32" s="83"/>
    </row>
    <row r="33" spans="1:3" ht="35.25" customHeight="1" x14ac:dyDescent="0.35">
      <c r="A33" s="147" t="s">
        <v>155</v>
      </c>
      <c r="B33" s="147"/>
      <c r="C33" s="147"/>
    </row>
    <row r="34" spans="1:3" x14ac:dyDescent="0.35">
      <c r="B34" s="127"/>
      <c r="C34" s="127"/>
    </row>
    <row r="35" spans="1:3" x14ac:dyDescent="0.35">
      <c r="B35" s="82"/>
    </row>
    <row r="36" spans="1:3" x14ac:dyDescent="0.35">
      <c r="A36" s="39">
        <v>4</v>
      </c>
      <c r="B36" s="149" t="s">
        <v>141</v>
      </c>
      <c r="C36" s="149"/>
    </row>
    <row r="37" spans="1:3" ht="78.75" customHeight="1" x14ac:dyDescent="0.35">
      <c r="B37" s="147" t="s">
        <v>142</v>
      </c>
      <c r="C37" s="147"/>
    </row>
    <row r="38" spans="1:3" ht="65.25" customHeight="1" x14ac:dyDescent="0.35">
      <c r="B38" s="147" t="s">
        <v>124</v>
      </c>
      <c r="C38" s="147"/>
    </row>
    <row r="39" spans="1:3" ht="31.5" customHeight="1" x14ac:dyDescent="0.35">
      <c r="B39" s="147" t="s">
        <v>123</v>
      </c>
      <c r="C39" s="147"/>
    </row>
    <row r="40" spans="1:3" ht="30" customHeight="1" x14ac:dyDescent="0.35">
      <c r="B40" s="147" t="s">
        <v>125</v>
      </c>
      <c r="C40" s="147"/>
    </row>
    <row r="41" spans="1:3" x14ac:dyDescent="0.35">
      <c r="B41" s="127"/>
      <c r="C41" s="127"/>
    </row>
    <row r="42" spans="1:3" ht="47.25" customHeight="1" x14ac:dyDescent="0.35">
      <c r="B42" s="87" t="s">
        <v>110</v>
      </c>
      <c r="C42" s="38" t="s">
        <v>87</v>
      </c>
    </row>
    <row r="43" spans="1:3" ht="33.75" customHeight="1" x14ac:dyDescent="0.35">
      <c r="B43" s="87" t="s">
        <v>112</v>
      </c>
      <c r="C43" s="38" t="s">
        <v>111</v>
      </c>
    </row>
    <row r="44" spans="1:3" x14ac:dyDescent="0.35">
      <c r="B44" s="87" t="s">
        <v>115</v>
      </c>
      <c r="C44" s="38" t="s">
        <v>113</v>
      </c>
    </row>
    <row r="45" spans="1:3" x14ac:dyDescent="0.35">
      <c r="B45" s="88" t="s">
        <v>116</v>
      </c>
      <c r="C45" s="81" t="s">
        <v>114</v>
      </c>
    </row>
    <row r="46" spans="1:3" x14ac:dyDescent="0.35">
      <c r="B46" s="85"/>
      <c r="C46" s="81"/>
    </row>
    <row r="48" spans="1:3" x14ac:dyDescent="0.35">
      <c r="A48" s="39">
        <v>5</v>
      </c>
      <c r="B48" s="86" t="s">
        <v>119</v>
      </c>
    </row>
    <row r="49" spans="2:3" ht="29.25" customHeight="1" x14ac:dyDescent="0.35">
      <c r="B49" s="147" t="s">
        <v>135</v>
      </c>
      <c r="C49" s="147"/>
    </row>
    <row r="51" spans="2:3" ht="30" customHeight="1" x14ac:dyDescent="0.35">
      <c r="B51" s="147" t="s">
        <v>120</v>
      </c>
      <c r="C51" s="147"/>
    </row>
    <row r="52" spans="2:3" ht="30" customHeight="1" x14ac:dyDescent="0.35">
      <c r="B52" s="147" t="s">
        <v>88</v>
      </c>
      <c r="C52" s="147"/>
    </row>
    <row r="53" spans="2:3" x14ac:dyDescent="0.35">
      <c r="B53" s="127"/>
      <c r="C53" s="127"/>
    </row>
    <row r="54" spans="2:3" x14ac:dyDescent="0.35">
      <c r="B54" s="130" t="s">
        <v>89</v>
      </c>
    </row>
    <row r="55" spans="2:3" x14ac:dyDescent="0.35">
      <c r="B55" s="89" t="s">
        <v>90</v>
      </c>
      <c r="C55" s="38" t="s">
        <v>91</v>
      </c>
    </row>
    <row r="56" spans="2:3" ht="46.5" x14ac:dyDescent="0.35">
      <c r="B56" s="89"/>
      <c r="C56" s="38" t="s">
        <v>156</v>
      </c>
    </row>
    <row r="57" spans="2:3" x14ac:dyDescent="0.35">
      <c r="B57" s="89"/>
      <c r="C57" s="37" t="s">
        <v>92</v>
      </c>
    </row>
    <row r="58" spans="2:3" x14ac:dyDescent="0.35">
      <c r="B58" s="89"/>
      <c r="C58" s="37" t="s">
        <v>93</v>
      </c>
    </row>
    <row r="59" spans="2:3" ht="21" customHeight="1" x14ac:dyDescent="0.35">
      <c r="B59" s="90" t="s">
        <v>96</v>
      </c>
      <c r="C59" s="37" t="s">
        <v>95</v>
      </c>
    </row>
    <row r="60" spans="2:3" ht="18.75" customHeight="1" x14ac:dyDescent="0.35">
      <c r="B60" s="90"/>
      <c r="C60" s="38" t="s">
        <v>94</v>
      </c>
    </row>
    <row r="61" spans="2:3" x14ac:dyDescent="0.35">
      <c r="B61" s="90"/>
      <c r="C61" s="37" t="s">
        <v>97</v>
      </c>
    </row>
    <row r="62" spans="2:3" x14ac:dyDescent="0.35">
      <c r="B62" s="90"/>
      <c r="C62" s="37" t="s">
        <v>98</v>
      </c>
    </row>
    <row r="63" spans="2:3" x14ac:dyDescent="0.35">
      <c r="B63" s="90" t="s">
        <v>100</v>
      </c>
      <c r="C63" s="37" t="s">
        <v>99</v>
      </c>
    </row>
    <row r="64" spans="2:3" ht="46.5" x14ac:dyDescent="0.35">
      <c r="B64" s="90"/>
      <c r="C64" s="127" t="s">
        <v>101</v>
      </c>
    </row>
    <row r="65" spans="1:3" x14ac:dyDescent="0.35">
      <c r="B65" s="90"/>
      <c r="C65" s="37" t="s">
        <v>102</v>
      </c>
    </row>
    <row r="66" spans="1:3" x14ac:dyDescent="0.35">
      <c r="B66" s="90"/>
      <c r="C66" s="37" t="s">
        <v>126</v>
      </c>
    </row>
    <row r="67" spans="1:3" x14ac:dyDescent="0.35">
      <c r="B67" s="90" t="s">
        <v>104</v>
      </c>
      <c r="C67" s="37" t="s">
        <v>103</v>
      </c>
    </row>
    <row r="68" spans="1:3" ht="46.5" x14ac:dyDescent="0.35">
      <c r="B68" s="90"/>
      <c r="C68" s="127" t="s">
        <v>144</v>
      </c>
    </row>
    <row r="69" spans="1:3" ht="31" x14ac:dyDescent="0.35">
      <c r="B69" s="90"/>
      <c r="C69" s="127" t="s">
        <v>145</v>
      </c>
    </row>
    <row r="70" spans="1:3" x14ac:dyDescent="0.35">
      <c r="B70" s="90" t="s">
        <v>106</v>
      </c>
      <c r="C70" s="37" t="s">
        <v>105</v>
      </c>
    </row>
    <row r="71" spans="1:3" ht="31" x14ac:dyDescent="0.35">
      <c r="B71" s="90"/>
      <c r="C71" s="127" t="s">
        <v>107</v>
      </c>
    </row>
    <row r="72" spans="1:3" x14ac:dyDescent="0.35">
      <c r="B72" s="90" t="s">
        <v>146</v>
      </c>
      <c r="C72" s="127" t="s">
        <v>137</v>
      </c>
    </row>
    <row r="73" spans="1:3" ht="46.5" x14ac:dyDescent="0.35">
      <c r="B73" s="90"/>
      <c r="C73" s="127" t="s">
        <v>148</v>
      </c>
    </row>
    <row r="74" spans="1:3" x14ac:dyDescent="0.35">
      <c r="B74" s="90" t="s">
        <v>147</v>
      </c>
      <c r="C74" s="127" t="s">
        <v>149</v>
      </c>
    </row>
    <row r="75" spans="1:3" ht="31" x14ac:dyDescent="0.35">
      <c r="B75" s="90"/>
      <c r="C75" s="127" t="s">
        <v>127</v>
      </c>
    </row>
    <row r="76" spans="1:3" x14ac:dyDescent="0.35">
      <c r="B76" s="90"/>
      <c r="C76" s="127"/>
    </row>
    <row r="77" spans="1:3" x14ac:dyDescent="0.35">
      <c r="A77" s="39">
        <v>6</v>
      </c>
      <c r="B77" s="131" t="s">
        <v>151</v>
      </c>
      <c r="C77" s="127"/>
    </row>
    <row r="78" spans="1:3" ht="59.25" customHeight="1" x14ac:dyDescent="0.35">
      <c r="B78" s="148" t="s">
        <v>152</v>
      </c>
      <c r="C78" s="148"/>
    </row>
    <row r="79" spans="1:3" x14ac:dyDescent="0.35">
      <c r="B79" s="84"/>
      <c r="C79" s="127"/>
    </row>
    <row r="81" spans="1:3" ht="30.75" customHeight="1" x14ac:dyDescent="0.35">
      <c r="A81" s="39">
        <v>7</v>
      </c>
      <c r="B81" s="147" t="s">
        <v>153</v>
      </c>
      <c r="C81" s="147"/>
    </row>
    <row r="82" spans="1:3" x14ac:dyDescent="0.35">
      <c r="B82" s="127"/>
      <c r="C82" s="127"/>
    </row>
    <row r="83" spans="1:3" ht="15.75" customHeight="1" x14ac:dyDescent="0.35">
      <c r="B83" s="150" t="s">
        <v>108</v>
      </c>
      <c r="C83" s="150"/>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1:R103"/>
  <sheetViews>
    <sheetView tabSelected="1" zoomScale="70" zoomScaleNormal="70" zoomScaleSheetLayoutView="100" workbookViewId="0">
      <selection activeCell="K92" sqref="A1:K92"/>
    </sheetView>
  </sheetViews>
  <sheetFormatPr defaultColWidth="9.1796875" defaultRowHeight="14" x14ac:dyDescent="0.3"/>
  <cols>
    <col min="1" max="1" width="10.26953125" style="1" customWidth="1"/>
    <col min="2" max="2" width="53.81640625" style="1" customWidth="1"/>
    <col min="3" max="3" width="47.54296875" style="1" bestFit="1" customWidth="1"/>
    <col min="4" max="4" width="23.1796875" style="1" customWidth="1"/>
    <col min="5" max="5" width="19.1796875" style="1" customWidth="1"/>
    <col min="6" max="6" width="24.453125" style="1" customWidth="1"/>
    <col min="7" max="7" width="15.81640625" style="1" customWidth="1"/>
    <col min="8" max="8" width="18.1796875" style="1" customWidth="1"/>
    <col min="9" max="9" width="17.7265625" style="1" customWidth="1"/>
    <col min="10" max="10" width="17.26953125" style="1" customWidth="1"/>
    <col min="11" max="11" width="18.1796875" style="1" customWidth="1"/>
    <col min="12" max="12" width="10.7265625" style="1" customWidth="1"/>
    <col min="13" max="13" width="10.26953125" style="1" customWidth="1"/>
    <col min="14" max="14" width="11.81640625" style="1" customWidth="1"/>
    <col min="15" max="15" width="10.7265625" style="1" customWidth="1"/>
    <col min="16" max="16" width="10.26953125" style="1" customWidth="1"/>
    <col min="17" max="17" width="10.7265625" style="1" customWidth="1"/>
    <col min="18" max="16384" width="9.1796875" style="1"/>
  </cols>
  <sheetData>
    <row r="11" spans="1:18" x14ac:dyDescent="0.3">
      <c r="C11" s="2" t="s">
        <v>162</v>
      </c>
    </row>
    <row r="12" spans="1:18" x14ac:dyDescent="0.3">
      <c r="A12" s="44" t="s">
        <v>48</v>
      </c>
      <c r="B12" s="4"/>
      <c r="C12" s="133" t="s">
        <v>163</v>
      </c>
    </row>
    <row r="13" spans="1:18" x14ac:dyDescent="0.3">
      <c r="A13" s="4"/>
      <c r="B13" s="4"/>
      <c r="C13" s="4"/>
    </row>
    <row r="14" spans="1:18" x14ac:dyDescent="0.3">
      <c r="A14" s="4"/>
      <c r="B14" s="4" t="s">
        <v>32</v>
      </c>
      <c r="C14" s="21"/>
      <c r="D14" s="4"/>
      <c r="E14" s="4"/>
      <c r="F14" s="4"/>
      <c r="R14" s="1">
        <v>2014</v>
      </c>
    </row>
    <row r="15" spans="1:18" x14ac:dyDescent="0.3">
      <c r="A15" s="4"/>
      <c r="B15" s="4" t="s">
        <v>60</v>
      </c>
      <c r="C15" s="52"/>
      <c r="D15" s="4"/>
      <c r="E15" s="4"/>
      <c r="F15" s="4"/>
    </row>
    <row r="16" spans="1:18" x14ac:dyDescent="0.3">
      <c r="A16" s="4"/>
      <c r="B16" s="14"/>
      <c r="C16" s="14"/>
      <c r="D16" s="4"/>
      <c r="E16" s="4"/>
      <c r="F16" s="4"/>
      <c r="R16" s="1">
        <v>2015</v>
      </c>
    </row>
    <row r="17" spans="1:18" x14ac:dyDescent="0.3">
      <c r="A17" s="4" t="s">
        <v>33</v>
      </c>
      <c r="B17" s="14" t="s">
        <v>130</v>
      </c>
      <c r="C17" s="22">
        <v>2018</v>
      </c>
      <c r="D17" s="4"/>
      <c r="E17" s="4"/>
      <c r="F17" s="4"/>
      <c r="R17" s="1">
        <v>2016</v>
      </c>
    </row>
    <row r="18" spans="1:18" x14ac:dyDescent="0.3">
      <c r="A18" s="4"/>
      <c r="B18" s="14"/>
      <c r="C18" s="14"/>
      <c r="D18" s="4"/>
      <c r="E18" s="4"/>
      <c r="F18" s="4"/>
    </row>
    <row r="19" spans="1:18" x14ac:dyDescent="0.3">
      <c r="A19" s="4"/>
      <c r="B19" s="14"/>
      <c r="C19" s="14"/>
      <c r="D19" s="4"/>
      <c r="E19" s="4"/>
      <c r="F19" s="4"/>
    </row>
    <row r="20" spans="1:18" x14ac:dyDescent="0.3">
      <c r="A20" s="4" t="s">
        <v>34</v>
      </c>
      <c r="B20" s="20" t="s">
        <v>82</v>
      </c>
      <c r="C20" s="19"/>
      <c r="D20" s="19"/>
      <c r="E20" s="19"/>
      <c r="F20" s="19"/>
      <c r="I20" s="76"/>
      <c r="J20" s="76"/>
      <c r="K20" s="76"/>
      <c r="L20" s="76"/>
      <c r="M20" s="76"/>
      <c r="N20" s="76"/>
      <c r="O20" s="76"/>
      <c r="P20" s="76"/>
      <c r="Q20" s="76"/>
    </row>
    <row r="21" spans="1:18" x14ac:dyDescent="0.3">
      <c r="A21" s="4"/>
      <c r="B21" s="152" t="s">
        <v>25</v>
      </c>
      <c r="C21" s="152"/>
      <c r="D21" s="22">
        <v>2018</v>
      </c>
      <c r="E21" s="153"/>
      <c r="F21" s="154"/>
      <c r="G21" s="76"/>
      <c r="H21" s="76"/>
      <c r="I21" s="76"/>
      <c r="J21" s="76"/>
      <c r="K21" s="76"/>
      <c r="L21" s="76"/>
      <c r="M21" s="76"/>
      <c r="N21" s="76"/>
      <c r="O21" s="76"/>
      <c r="P21" s="76"/>
      <c r="Q21" s="76"/>
    </row>
    <row r="22" spans="1:18" ht="14.5" thickBot="1" x14ac:dyDescent="0.35">
      <c r="A22" s="4"/>
      <c r="B22" s="5" t="s">
        <v>3</v>
      </c>
      <c r="C22" s="5" t="s">
        <v>2</v>
      </c>
      <c r="D22" s="113">
        <f>D23+D24</f>
        <v>185865825.97841179</v>
      </c>
      <c r="E22" s="6" t="s">
        <v>0</v>
      </c>
      <c r="F22" s="7">
        <v>1</v>
      </c>
      <c r="G22" s="76"/>
      <c r="H22" s="76"/>
      <c r="I22" s="76"/>
      <c r="J22" s="76"/>
      <c r="K22" s="76"/>
      <c r="L22" s="76"/>
      <c r="M22" s="76"/>
      <c r="N22" s="76"/>
      <c r="O22" s="76"/>
      <c r="P22" s="76"/>
      <c r="Q22" s="76"/>
    </row>
    <row r="23" spans="1:18" x14ac:dyDescent="0.3">
      <c r="B23" s="5" t="s">
        <v>7</v>
      </c>
      <c r="C23" s="5" t="s">
        <v>1</v>
      </c>
      <c r="D23" s="114">
        <v>78542964.771344379</v>
      </c>
      <c r="E23" s="6" t="s">
        <v>0</v>
      </c>
      <c r="F23" s="8">
        <f>IFERROR(D23/$D$22,0)</f>
        <v>0.422578838029467</v>
      </c>
    </row>
    <row r="24" spans="1:18" ht="14.5" thickBot="1" x14ac:dyDescent="0.35">
      <c r="B24" s="5" t="s">
        <v>8</v>
      </c>
      <c r="C24" s="5" t="s">
        <v>6</v>
      </c>
      <c r="D24" s="113">
        <f>D25+D26</f>
        <v>107322861.2070674</v>
      </c>
      <c r="E24" s="6" t="s">
        <v>0</v>
      </c>
      <c r="F24" s="8">
        <f>IFERROR(D24/$D$22,0)</f>
        <v>0.57742116197053295</v>
      </c>
    </row>
    <row r="25" spans="1:18" x14ac:dyDescent="0.3">
      <c r="B25" s="5" t="s">
        <v>9</v>
      </c>
      <c r="C25" s="5" t="s">
        <v>4</v>
      </c>
      <c r="D25" s="114">
        <v>49773174.800000004</v>
      </c>
      <c r="E25" s="6" t="s">
        <v>0</v>
      </c>
      <c r="F25" s="8">
        <f>IFERROR(D25/$D$22,0)</f>
        <v>0.26779088914269333</v>
      </c>
    </row>
    <row r="26" spans="1:18" x14ac:dyDescent="0.3">
      <c r="B26" s="5" t="s">
        <v>61</v>
      </c>
      <c r="C26" s="5" t="s">
        <v>5</v>
      </c>
      <c r="D26" s="114">
        <v>57549686.407067396</v>
      </c>
      <c r="E26" s="6" t="s">
        <v>0</v>
      </c>
      <c r="F26" s="8">
        <f>IFERROR(D26/$D$22,0)</f>
        <v>0.30963027282783956</v>
      </c>
      <c r="G26" s="26"/>
      <c r="H26" s="26"/>
    </row>
    <row r="27" spans="1:18" ht="34.5" customHeight="1" x14ac:dyDescent="0.3">
      <c r="B27" s="155" t="s">
        <v>77</v>
      </c>
      <c r="C27" s="155"/>
      <c r="D27" s="155"/>
      <c r="E27" s="155"/>
      <c r="F27" s="155"/>
      <c r="G27" s="156"/>
      <c r="H27" s="156"/>
    </row>
    <row r="28" spans="1:18" x14ac:dyDescent="0.3">
      <c r="D28" s="134"/>
      <c r="E28" s="32"/>
      <c r="F28" s="32"/>
      <c r="G28" s="32"/>
    </row>
    <row r="29" spans="1:18" x14ac:dyDescent="0.3">
      <c r="A29" s="1" t="s">
        <v>35</v>
      </c>
      <c r="B29" s="3" t="s">
        <v>41</v>
      </c>
      <c r="D29" s="135"/>
      <c r="E29" s="145"/>
    </row>
    <row r="30" spans="1:18" x14ac:dyDescent="0.3">
      <c r="B30" s="3"/>
      <c r="D30" s="139"/>
    </row>
    <row r="31" spans="1:18" x14ac:dyDescent="0.3">
      <c r="B31" s="2" t="s">
        <v>22</v>
      </c>
      <c r="C31" s="49" t="s">
        <v>164</v>
      </c>
      <c r="D31" s="146"/>
      <c r="E31" s="76"/>
      <c r="F31" s="32"/>
      <c r="G31" s="32"/>
      <c r="H31" s="32"/>
      <c r="I31" s="32"/>
      <c r="J31" s="32"/>
      <c r="K31" s="32"/>
    </row>
    <row r="32" spans="1:18" x14ac:dyDescent="0.3">
      <c r="E32" s="76"/>
      <c r="F32" s="32"/>
      <c r="G32" s="32"/>
      <c r="H32" s="32"/>
      <c r="I32" s="32"/>
      <c r="J32" s="32"/>
      <c r="K32" s="32"/>
    </row>
    <row r="33" spans="1:17" x14ac:dyDescent="0.3">
      <c r="B33" s="2" t="s">
        <v>42</v>
      </c>
    </row>
    <row r="34" spans="1:17" ht="15" customHeight="1" x14ac:dyDescent="0.3">
      <c r="B34" s="33"/>
      <c r="C34" s="33"/>
      <c r="D34" s="33"/>
      <c r="E34" s="33"/>
      <c r="F34" s="33"/>
      <c r="G34" s="33"/>
      <c r="H34" s="33"/>
    </row>
    <row r="35" spans="1:17" ht="15" customHeight="1" x14ac:dyDescent="0.3">
      <c r="B35" s="33"/>
      <c r="C35" s="33"/>
      <c r="D35" s="33"/>
      <c r="E35" s="33"/>
      <c r="F35" s="33"/>
      <c r="G35" s="33"/>
      <c r="H35" s="33"/>
    </row>
    <row r="36" spans="1:17" ht="15" customHeight="1" x14ac:dyDescent="0.3">
      <c r="B36" s="33"/>
      <c r="C36" s="33"/>
      <c r="D36" s="33"/>
      <c r="E36" s="33"/>
      <c r="F36" s="33"/>
      <c r="G36" s="33"/>
      <c r="H36" s="33"/>
    </row>
    <row r="37" spans="1:17" ht="15" customHeight="1" x14ac:dyDescent="0.3">
      <c r="B37" s="33"/>
      <c r="C37" s="33"/>
      <c r="D37" s="33"/>
      <c r="E37" s="33"/>
      <c r="F37" s="33"/>
      <c r="G37" s="33"/>
      <c r="H37" s="33"/>
    </row>
    <row r="38" spans="1:17" ht="14.25" customHeight="1" x14ac:dyDescent="0.3">
      <c r="B38" s="33"/>
      <c r="C38" s="33"/>
      <c r="D38" s="33"/>
      <c r="E38" s="33"/>
      <c r="F38" s="33"/>
      <c r="G38" s="33"/>
      <c r="H38" s="33"/>
    </row>
    <row r="39" spans="1:17" ht="14.25" customHeight="1" x14ac:dyDescent="0.3">
      <c r="B39" s="33"/>
      <c r="C39" s="33"/>
      <c r="D39" s="33"/>
      <c r="E39" s="33"/>
      <c r="F39" s="33"/>
      <c r="G39" s="33"/>
      <c r="H39" s="33"/>
    </row>
    <row r="40" spans="1:17" s="32" customFormat="1" ht="14.25" customHeight="1" x14ac:dyDescent="0.3">
      <c r="B40" s="33"/>
      <c r="C40" s="33"/>
      <c r="D40" s="33"/>
      <c r="E40" s="33"/>
      <c r="F40" s="33"/>
      <c r="G40" s="33"/>
      <c r="H40" s="33"/>
    </row>
    <row r="41" spans="1:17" s="32" customFormat="1" ht="14.25" customHeight="1" x14ac:dyDescent="0.3">
      <c r="B41" s="33"/>
      <c r="C41" s="33"/>
      <c r="D41" s="33"/>
      <c r="E41" s="33"/>
      <c r="F41" s="33"/>
      <c r="G41" s="33"/>
      <c r="H41" s="33"/>
    </row>
    <row r="43" spans="1:17" x14ac:dyDescent="0.3">
      <c r="A43" s="1" t="s">
        <v>36</v>
      </c>
      <c r="B43" s="44" t="s">
        <v>141</v>
      </c>
      <c r="C43" s="3"/>
    </row>
    <row r="44" spans="1:17" ht="14.5" thickBot="1" x14ac:dyDescent="0.35">
      <c r="B44" s="2" t="s">
        <v>25</v>
      </c>
      <c r="C44" s="93">
        <v>2018</v>
      </c>
      <c r="D44" s="76"/>
      <c r="E44" s="76"/>
      <c r="F44" s="77"/>
      <c r="G44" s="30"/>
      <c r="H44" s="30"/>
      <c r="I44" s="30"/>
      <c r="J44" s="30"/>
      <c r="K44" s="30"/>
      <c r="N44" s="3" t="s">
        <v>29</v>
      </c>
    </row>
    <row r="45" spans="1:17" s="9" customFormat="1" ht="80.25" customHeight="1" thickBot="1" x14ac:dyDescent="0.35">
      <c r="B45" s="47" t="s">
        <v>39</v>
      </c>
      <c r="C45" s="59" t="s">
        <v>139</v>
      </c>
      <c r="D45" s="78" t="s">
        <v>83</v>
      </c>
      <c r="E45" s="79" t="s">
        <v>84</v>
      </c>
      <c r="F45" s="64" t="s">
        <v>128</v>
      </c>
      <c r="G45" s="24" t="s">
        <v>49</v>
      </c>
      <c r="H45" s="24" t="s">
        <v>23</v>
      </c>
      <c r="I45" s="24" t="s">
        <v>50</v>
      </c>
      <c r="J45" s="24" t="s">
        <v>76</v>
      </c>
      <c r="K45" s="65" t="s">
        <v>78</v>
      </c>
      <c r="N45" s="11"/>
      <c r="O45" s="160">
        <v>2018</v>
      </c>
      <c r="P45" s="160"/>
      <c r="Q45" s="160"/>
    </row>
    <row r="46" spans="1:17" s="9" customFormat="1" ht="28" x14ac:dyDescent="0.3">
      <c r="B46" s="12"/>
      <c r="C46" s="60" t="s">
        <v>40</v>
      </c>
      <c r="D46" s="60" t="s">
        <v>38</v>
      </c>
      <c r="E46" s="61" t="s">
        <v>53</v>
      </c>
      <c r="F46" s="61" t="s">
        <v>54</v>
      </c>
      <c r="G46" s="61" t="s">
        <v>55</v>
      </c>
      <c r="H46" s="62" t="s">
        <v>56</v>
      </c>
      <c r="I46" s="61" t="s">
        <v>57</v>
      </c>
      <c r="J46" s="62" t="s">
        <v>58</v>
      </c>
      <c r="K46" s="63" t="s">
        <v>59</v>
      </c>
      <c r="N46" s="18" t="s">
        <v>30</v>
      </c>
      <c r="O46" s="98" t="s">
        <v>26</v>
      </c>
      <c r="P46" s="98" t="s">
        <v>27</v>
      </c>
      <c r="Q46" s="98" t="s">
        <v>28</v>
      </c>
    </row>
    <row r="47" spans="1:17" x14ac:dyDescent="0.3">
      <c r="B47" s="13" t="s">
        <v>10</v>
      </c>
      <c r="C47" s="91">
        <v>5957919.8900000015</v>
      </c>
      <c r="D47" s="91"/>
      <c r="E47" s="57"/>
      <c r="F47" s="48">
        <f>C47-D47+E47</f>
        <v>5957919.8900000015</v>
      </c>
      <c r="G47" s="108">
        <f>+O47</f>
        <v>8.7800000000000003E-2</v>
      </c>
      <c r="H47" s="15">
        <f>F47*G47</f>
        <v>523105.36634200014</v>
      </c>
      <c r="I47" s="108">
        <f>+Q47</f>
        <v>6.7400000000000002E-2</v>
      </c>
      <c r="J47" s="17">
        <f>F47*I47</f>
        <v>401563.80058600008</v>
      </c>
      <c r="K47" s="16">
        <f>J47-H47</f>
        <v>-121541.56575600005</v>
      </c>
      <c r="N47" s="11" t="s">
        <v>10</v>
      </c>
      <c r="O47" s="136">
        <v>8.7800000000000003E-2</v>
      </c>
      <c r="P47" s="136">
        <v>6.3700000000000007E-2</v>
      </c>
      <c r="Q47" s="136">
        <v>6.7400000000000002E-2</v>
      </c>
    </row>
    <row r="48" spans="1:17" x14ac:dyDescent="0.3">
      <c r="B48" s="13" t="s">
        <v>11</v>
      </c>
      <c r="C48" s="91">
        <v>5224737.5999999978</v>
      </c>
      <c r="D48" s="91"/>
      <c r="E48" s="57"/>
      <c r="F48" s="48">
        <f t="shared" ref="F48:F58" si="0">C48-D48+E48</f>
        <v>5224737.5999999978</v>
      </c>
      <c r="G48" s="138">
        <f t="shared" ref="G48:G58" si="1">+O48</f>
        <v>7.3300000000000004E-2</v>
      </c>
      <c r="H48" s="15">
        <f t="shared" ref="H48:H58" si="2">F48*G48</f>
        <v>382973.26607999986</v>
      </c>
      <c r="I48" s="138">
        <f t="shared" ref="I48:I58" si="3">+Q48</f>
        <v>8.1699999999999995E-2</v>
      </c>
      <c r="J48" s="17">
        <f t="shared" ref="J48:J58" si="4">F48*I48</f>
        <v>426861.06191999977</v>
      </c>
      <c r="K48" s="16">
        <f t="shared" ref="K48:K58" si="5">J48-H48</f>
        <v>43887.795839999919</v>
      </c>
      <c r="N48" s="11" t="s">
        <v>11</v>
      </c>
      <c r="O48" s="136">
        <v>7.3300000000000004E-2</v>
      </c>
      <c r="P48" s="136">
        <v>7.7100000000000002E-2</v>
      </c>
      <c r="Q48" s="136">
        <v>8.1699999999999995E-2</v>
      </c>
    </row>
    <row r="49" spans="1:18" x14ac:dyDescent="0.3">
      <c r="B49" s="13" t="s">
        <v>12</v>
      </c>
      <c r="C49" s="91">
        <v>5448849.0500000007</v>
      </c>
      <c r="D49" s="91"/>
      <c r="E49" s="57"/>
      <c r="F49" s="48">
        <f t="shared" si="0"/>
        <v>5448849.0500000007</v>
      </c>
      <c r="G49" s="138">
        <f t="shared" si="1"/>
        <v>7.8799999999999995E-2</v>
      </c>
      <c r="H49" s="15">
        <f t="shared" si="2"/>
        <v>429369.30514000001</v>
      </c>
      <c r="I49" s="138">
        <f t="shared" si="3"/>
        <v>9.4799999999999995E-2</v>
      </c>
      <c r="J49" s="17">
        <f t="shared" si="4"/>
        <v>516550.88994000002</v>
      </c>
      <c r="K49" s="16">
        <f t="shared" si="5"/>
        <v>87181.584800000011</v>
      </c>
      <c r="N49" s="11" t="s">
        <v>12</v>
      </c>
      <c r="O49" s="136">
        <v>7.8799999999999995E-2</v>
      </c>
      <c r="P49" s="136">
        <v>8.5999999999999993E-2</v>
      </c>
      <c r="Q49" s="136">
        <v>9.4799999999999995E-2</v>
      </c>
    </row>
    <row r="50" spans="1:18" x14ac:dyDescent="0.3">
      <c r="B50" s="13" t="s">
        <v>13</v>
      </c>
      <c r="C50" s="91">
        <v>6359799.96</v>
      </c>
      <c r="D50" s="91"/>
      <c r="E50" s="57"/>
      <c r="F50" s="48">
        <f t="shared" si="0"/>
        <v>6359799.96</v>
      </c>
      <c r="G50" s="138">
        <f t="shared" si="1"/>
        <v>9.8100000000000007E-2</v>
      </c>
      <c r="H50" s="15">
        <f t="shared" si="2"/>
        <v>623896.37607600004</v>
      </c>
      <c r="I50" s="138">
        <f t="shared" si="3"/>
        <v>9.9599999999999994E-2</v>
      </c>
      <c r="J50" s="17">
        <f t="shared" si="4"/>
        <v>633436.07601600001</v>
      </c>
      <c r="K50" s="16">
        <f t="shared" si="5"/>
        <v>9539.6999399999622</v>
      </c>
      <c r="N50" s="11" t="s">
        <v>13</v>
      </c>
      <c r="O50" s="136">
        <v>9.8100000000000007E-2</v>
      </c>
      <c r="P50" s="136">
        <v>0.1007</v>
      </c>
      <c r="Q50" s="136">
        <v>9.9599999999999994E-2</v>
      </c>
    </row>
    <row r="51" spans="1:18" x14ac:dyDescent="0.3">
      <c r="B51" s="13" t="s">
        <v>14</v>
      </c>
      <c r="C51" s="91">
        <v>4073493.4900000012</v>
      </c>
      <c r="D51" s="91"/>
      <c r="E51" s="57"/>
      <c r="F51" s="48">
        <f t="shared" si="0"/>
        <v>4073493.4900000012</v>
      </c>
      <c r="G51" s="138">
        <f t="shared" si="1"/>
        <v>9.3899999999999997E-2</v>
      </c>
      <c r="H51" s="15">
        <f t="shared" si="2"/>
        <v>382501.03871100012</v>
      </c>
      <c r="I51" s="138">
        <f t="shared" si="3"/>
        <v>0.1079</v>
      </c>
      <c r="J51" s="17">
        <f t="shared" si="4"/>
        <v>439529.94757100008</v>
      </c>
      <c r="K51" s="16">
        <f t="shared" si="5"/>
        <v>57028.908859999967</v>
      </c>
      <c r="N51" s="11" t="s">
        <v>14</v>
      </c>
      <c r="O51" s="136">
        <v>9.3899999999999997E-2</v>
      </c>
      <c r="P51" s="136">
        <v>0.13200000000000001</v>
      </c>
      <c r="Q51" s="136">
        <v>0.1079</v>
      </c>
    </row>
    <row r="52" spans="1:18" x14ac:dyDescent="0.3">
      <c r="B52" s="13" t="s">
        <v>15</v>
      </c>
      <c r="C52" s="91">
        <v>5317068.6000000006</v>
      </c>
      <c r="D52" s="91"/>
      <c r="E52" s="57"/>
      <c r="F52" s="48">
        <f t="shared" si="0"/>
        <v>5317068.6000000006</v>
      </c>
      <c r="G52" s="138">
        <f t="shared" si="1"/>
        <v>0.13339999999999999</v>
      </c>
      <c r="H52" s="15">
        <f t="shared" si="2"/>
        <v>709296.95124000008</v>
      </c>
      <c r="I52" s="138">
        <f t="shared" si="3"/>
        <v>0.11899999999999999</v>
      </c>
      <c r="J52" s="17">
        <f t="shared" si="4"/>
        <v>632731.16340000008</v>
      </c>
      <c r="K52" s="16">
        <f t="shared" si="5"/>
        <v>-76565.787840000005</v>
      </c>
      <c r="N52" s="11" t="s">
        <v>15</v>
      </c>
      <c r="O52" s="136">
        <v>0.13339999999999999</v>
      </c>
      <c r="P52" s="136">
        <v>0.1024</v>
      </c>
      <c r="Q52" s="136">
        <v>0.11899999999999999</v>
      </c>
    </row>
    <row r="53" spans="1:18" x14ac:dyDescent="0.3">
      <c r="B53" s="13" t="s">
        <v>16</v>
      </c>
      <c r="C53" s="57">
        <v>5931060.2800000003</v>
      </c>
      <c r="D53" s="91"/>
      <c r="E53" s="57"/>
      <c r="F53" s="48">
        <f t="shared" si="0"/>
        <v>5931060.2800000003</v>
      </c>
      <c r="G53" s="138">
        <f t="shared" si="1"/>
        <v>8.5000000000000006E-2</v>
      </c>
      <c r="H53" s="15">
        <f t="shared" si="2"/>
        <v>504140.12380000006</v>
      </c>
      <c r="I53" s="138">
        <f t="shared" si="3"/>
        <v>7.7399999999999997E-2</v>
      </c>
      <c r="J53" s="17">
        <f t="shared" si="4"/>
        <v>459064.065672</v>
      </c>
      <c r="K53" s="16">
        <f t="shared" si="5"/>
        <v>-45076.058128000062</v>
      </c>
      <c r="N53" s="11" t="s">
        <v>16</v>
      </c>
      <c r="O53" s="136">
        <v>8.5000000000000006E-2</v>
      </c>
      <c r="P53" s="136">
        <v>8.1199999999999994E-2</v>
      </c>
      <c r="Q53" s="136">
        <v>7.7399999999999997E-2</v>
      </c>
    </row>
    <row r="54" spans="1:18" x14ac:dyDescent="0.3">
      <c r="B54" s="13" t="s">
        <v>17</v>
      </c>
      <c r="C54" s="57">
        <v>5918430</v>
      </c>
      <c r="D54" s="91"/>
      <c r="E54" s="57"/>
      <c r="F54" s="48">
        <f t="shared" si="0"/>
        <v>5918430</v>
      </c>
      <c r="G54" s="138">
        <f t="shared" si="1"/>
        <v>7.7899999999999997E-2</v>
      </c>
      <c r="H54" s="15">
        <f t="shared" si="2"/>
        <v>461045.69699999999</v>
      </c>
      <c r="I54" s="138">
        <f t="shared" si="3"/>
        <v>7.4899999999999994E-2</v>
      </c>
      <c r="J54" s="17">
        <f t="shared" si="4"/>
        <v>443290.40699999995</v>
      </c>
      <c r="K54" s="16">
        <f t="shared" si="5"/>
        <v>-17755.290000000037</v>
      </c>
      <c r="N54" s="11" t="s">
        <v>17</v>
      </c>
      <c r="O54" s="136">
        <v>7.7899999999999997E-2</v>
      </c>
      <c r="P54" s="136">
        <v>7.3200000000000001E-2</v>
      </c>
      <c r="Q54" s="136">
        <v>7.4899999999999994E-2</v>
      </c>
    </row>
    <row r="55" spans="1:18" x14ac:dyDescent="0.3">
      <c r="B55" s="13" t="s">
        <v>18</v>
      </c>
      <c r="C55" s="57">
        <v>5292819.6199999992</v>
      </c>
      <c r="D55" s="91"/>
      <c r="E55" s="57"/>
      <c r="F55" s="48">
        <f t="shared" si="0"/>
        <v>5292819.6199999992</v>
      </c>
      <c r="G55" s="138">
        <f t="shared" si="1"/>
        <v>8.4199999999999997E-2</v>
      </c>
      <c r="H55" s="15">
        <f t="shared" si="2"/>
        <v>445655.41200399993</v>
      </c>
      <c r="I55" s="138">
        <f t="shared" si="3"/>
        <v>8.5800000000000001E-2</v>
      </c>
      <c r="J55" s="17">
        <f t="shared" si="4"/>
        <v>454123.92339599994</v>
      </c>
      <c r="K55" s="16">
        <f t="shared" si="5"/>
        <v>8468.5113920000149</v>
      </c>
      <c r="N55" s="11" t="s">
        <v>18</v>
      </c>
      <c r="O55" s="136">
        <v>8.4199999999999997E-2</v>
      </c>
      <c r="P55" s="136">
        <v>8.6599999999999996E-2</v>
      </c>
      <c r="Q55" s="136">
        <v>8.5800000000000001E-2</v>
      </c>
    </row>
    <row r="56" spans="1:18" x14ac:dyDescent="0.3">
      <c r="B56" s="13" t="s">
        <v>19</v>
      </c>
      <c r="C56" s="57">
        <v>5056994.2200000007</v>
      </c>
      <c r="D56" s="91"/>
      <c r="E56" s="57"/>
      <c r="F56" s="48">
        <f t="shared" si="0"/>
        <v>5056994.2200000007</v>
      </c>
      <c r="G56" s="138">
        <f t="shared" si="1"/>
        <v>8.9200000000000002E-2</v>
      </c>
      <c r="H56" s="15">
        <f t="shared" si="2"/>
        <v>451083.88442400005</v>
      </c>
      <c r="I56" s="138">
        <f t="shared" si="3"/>
        <v>0.1206</v>
      </c>
      <c r="J56" s="17">
        <f t="shared" si="4"/>
        <v>609873.50293200009</v>
      </c>
      <c r="K56" s="16">
        <f t="shared" si="5"/>
        <v>158789.61850800004</v>
      </c>
      <c r="N56" s="11" t="s">
        <v>19</v>
      </c>
      <c r="O56" s="136">
        <v>8.9200000000000002E-2</v>
      </c>
      <c r="P56" s="136">
        <v>0.12</v>
      </c>
      <c r="Q56" s="136">
        <v>0.1206</v>
      </c>
    </row>
    <row r="57" spans="1:18" x14ac:dyDescent="0.3">
      <c r="B57" s="13" t="s">
        <v>20</v>
      </c>
      <c r="C57" s="57">
        <v>5134285.0700000012</v>
      </c>
      <c r="D57" s="91"/>
      <c r="E57" s="57"/>
      <c r="F57" s="48">
        <f t="shared" si="0"/>
        <v>5134285.0700000012</v>
      </c>
      <c r="G57" s="138">
        <f t="shared" si="1"/>
        <v>0.12239999999999999</v>
      </c>
      <c r="H57" s="15">
        <f t="shared" si="2"/>
        <v>628436.4925680001</v>
      </c>
      <c r="I57" s="138">
        <f t="shared" si="3"/>
        <v>9.8599999999999993E-2</v>
      </c>
      <c r="J57" s="17">
        <f t="shared" si="4"/>
        <v>506240.5079020001</v>
      </c>
      <c r="K57" s="16">
        <f t="shared" si="5"/>
        <v>-122195.984666</v>
      </c>
      <c r="N57" s="11" t="s">
        <v>20</v>
      </c>
      <c r="O57" s="136">
        <v>0.12239999999999999</v>
      </c>
      <c r="P57" s="136">
        <v>0.10539999999999999</v>
      </c>
      <c r="Q57" s="136">
        <v>9.8599999999999993E-2</v>
      </c>
    </row>
    <row r="58" spans="1:18" x14ac:dyDescent="0.3">
      <c r="B58" s="13" t="s">
        <v>21</v>
      </c>
      <c r="C58" s="92">
        <v>5111185.04</v>
      </c>
      <c r="D58" s="91"/>
      <c r="E58" s="57"/>
      <c r="F58" s="48">
        <f t="shared" si="0"/>
        <v>5111185.04</v>
      </c>
      <c r="G58" s="138">
        <f t="shared" si="1"/>
        <v>9.1999999999999998E-2</v>
      </c>
      <c r="H58" s="15">
        <f t="shared" si="2"/>
        <v>470229.02367999998</v>
      </c>
      <c r="I58" s="138">
        <f t="shared" si="3"/>
        <v>7.3999999999999996E-2</v>
      </c>
      <c r="J58" s="17">
        <f t="shared" si="4"/>
        <v>378227.69295999996</v>
      </c>
      <c r="K58" s="16">
        <f t="shared" si="5"/>
        <v>-92001.330720000027</v>
      </c>
      <c r="N58" s="25" t="s">
        <v>21</v>
      </c>
      <c r="O58" s="137">
        <v>9.1999999999999998E-2</v>
      </c>
      <c r="P58" s="137">
        <v>7.0699999999999999E-2</v>
      </c>
      <c r="Q58" s="137">
        <v>7.3999999999999996E-2</v>
      </c>
    </row>
    <row r="59" spans="1:18" ht="28.5" thickBot="1" x14ac:dyDescent="0.35">
      <c r="B59" s="122" t="s">
        <v>133</v>
      </c>
      <c r="C59" s="94">
        <f>SUM(C47:C58)</f>
        <v>64826642.82</v>
      </c>
      <c r="D59" s="94">
        <f>SUM(D47:D58)</f>
        <v>0</v>
      </c>
      <c r="E59" s="94">
        <f>SUM(E47:E58)</f>
        <v>0</v>
      </c>
      <c r="F59" s="94">
        <f>SUM(F47:F58)</f>
        <v>64826642.82</v>
      </c>
      <c r="G59" s="34"/>
      <c r="H59" s="35">
        <f>SUM(H47:H58)</f>
        <v>6011732.9370650006</v>
      </c>
      <c r="I59" s="34"/>
      <c r="J59" s="35">
        <f>SUM(J47:J58)</f>
        <v>5901493.039295</v>
      </c>
      <c r="K59" s="36">
        <f>SUM(K47:K58)</f>
        <v>-110239.89777000027</v>
      </c>
      <c r="N59" s="28"/>
      <c r="O59" s="29"/>
      <c r="P59" s="29"/>
      <c r="Q59" s="29"/>
    </row>
    <row r="60" spans="1:18" x14ac:dyDescent="0.3">
      <c r="G60" s="4"/>
      <c r="H60" s="4"/>
      <c r="I60" s="4"/>
      <c r="J60" s="66"/>
      <c r="K60" s="120"/>
      <c r="N60" s="26"/>
      <c r="O60" s="27"/>
      <c r="P60" s="27"/>
      <c r="Q60" s="27"/>
    </row>
    <row r="61" spans="1:18" x14ac:dyDescent="0.3">
      <c r="N61" s="26"/>
      <c r="O61" s="27"/>
      <c r="P61" s="27"/>
      <c r="Q61" s="27"/>
    </row>
    <row r="62" spans="1:18" x14ac:dyDescent="0.3">
      <c r="A62" s="1" t="s">
        <v>143</v>
      </c>
      <c r="B62" s="44" t="s">
        <v>136</v>
      </c>
      <c r="C62" s="2"/>
      <c r="K62" s="111"/>
      <c r="N62" s="26"/>
      <c r="O62" s="27"/>
      <c r="P62" s="27"/>
      <c r="Q62" s="27"/>
    </row>
    <row r="63" spans="1:18" x14ac:dyDescent="0.3">
      <c r="B63" s="3"/>
      <c r="C63" s="2"/>
      <c r="K63" s="117"/>
      <c r="N63" s="26"/>
      <c r="O63" s="26"/>
      <c r="P63" s="26"/>
      <c r="Q63" s="26"/>
    </row>
    <row r="64" spans="1:18" ht="42" x14ac:dyDescent="0.3">
      <c r="A64" s="11"/>
      <c r="B64" s="99" t="s">
        <v>45</v>
      </c>
      <c r="C64" s="45" t="s">
        <v>67</v>
      </c>
      <c r="D64" s="45" t="s">
        <v>121</v>
      </c>
      <c r="E64" s="161" t="s">
        <v>44</v>
      </c>
      <c r="F64" s="161"/>
      <c r="G64" s="161"/>
      <c r="H64" s="161"/>
      <c r="I64" s="161"/>
      <c r="K64" s="115"/>
      <c r="O64" s="26"/>
      <c r="P64" s="26"/>
      <c r="Q64" s="26"/>
      <c r="R64" s="26"/>
    </row>
    <row r="65" spans="1:18" ht="30.75" customHeight="1" x14ac:dyDescent="0.3">
      <c r="A65" s="162" t="s">
        <v>134</v>
      </c>
      <c r="B65" s="163"/>
      <c r="C65" s="164"/>
      <c r="D65" s="121">
        <v>257451</v>
      </c>
      <c r="E65" s="165"/>
      <c r="F65" s="166"/>
      <c r="G65" s="166"/>
      <c r="H65" s="166"/>
      <c r="I65" s="167"/>
      <c r="K65" s="115"/>
      <c r="O65" s="26"/>
      <c r="P65" s="26"/>
      <c r="Q65" s="26"/>
      <c r="R65" s="26"/>
    </row>
    <row r="66" spans="1:18" ht="28" x14ac:dyDescent="0.3">
      <c r="A66" s="67" t="s">
        <v>51</v>
      </c>
      <c r="B66" s="46" t="s">
        <v>62</v>
      </c>
      <c r="C66" s="109" t="s">
        <v>166</v>
      </c>
      <c r="D66" s="95"/>
      <c r="E66" s="151" t="s">
        <v>165</v>
      </c>
      <c r="F66" s="151"/>
      <c r="G66" s="151"/>
      <c r="H66" s="151"/>
      <c r="I66" s="151"/>
      <c r="K66" s="115"/>
      <c r="O66" s="26"/>
      <c r="P66" s="26"/>
      <c r="Q66" s="26"/>
      <c r="R66" s="26"/>
    </row>
    <row r="67" spans="1:18" ht="28" x14ac:dyDescent="0.3">
      <c r="A67" s="67" t="s">
        <v>52</v>
      </c>
      <c r="B67" s="46" t="s">
        <v>79</v>
      </c>
      <c r="C67" s="143" t="s">
        <v>166</v>
      </c>
      <c r="D67" s="110"/>
      <c r="E67" s="151" t="s">
        <v>165</v>
      </c>
      <c r="F67" s="151"/>
      <c r="G67" s="151"/>
      <c r="H67" s="151"/>
      <c r="I67" s="151"/>
      <c r="J67" s="76"/>
      <c r="K67" s="116"/>
      <c r="L67" s="76"/>
      <c r="M67" s="76"/>
      <c r="N67" s="76"/>
      <c r="O67" s="76"/>
      <c r="P67" s="76"/>
      <c r="Q67" s="76"/>
    </row>
    <row r="68" spans="1:18" ht="28" x14ac:dyDescent="0.3">
      <c r="A68" s="67" t="s">
        <v>65</v>
      </c>
      <c r="B68" s="46" t="s">
        <v>64</v>
      </c>
      <c r="C68" s="140" t="s">
        <v>166</v>
      </c>
      <c r="D68" s="110"/>
      <c r="E68" s="151" t="s">
        <v>167</v>
      </c>
      <c r="F68" s="151"/>
      <c r="G68" s="151"/>
      <c r="H68" s="151"/>
      <c r="I68" s="151"/>
      <c r="J68" s="76"/>
      <c r="K68" s="116"/>
      <c r="L68" s="76"/>
      <c r="M68" s="76"/>
      <c r="N68" s="76"/>
      <c r="O68" s="76"/>
      <c r="P68" s="76"/>
      <c r="Q68" s="76"/>
    </row>
    <row r="69" spans="1:18" x14ac:dyDescent="0.3">
      <c r="A69" s="67" t="s">
        <v>66</v>
      </c>
      <c r="B69" s="46" t="s">
        <v>63</v>
      </c>
      <c r="C69" s="140" t="s">
        <v>166</v>
      </c>
      <c r="D69" s="110"/>
      <c r="E69" s="151" t="s">
        <v>167</v>
      </c>
      <c r="F69" s="151"/>
      <c r="G69" s="151"/>
      <c r="H69" s="151"/>
      <c r="I69" s="151"/>
      <c r="J69" s="76"/>
      <c r="K69" s="119"/>
      <c r="L69" s="76"/>
      <c r="M69" s="76"/>
      <c r="N69" s="76"/>
      <c r="O69" s="76"/>
      <c r="P69" s="76"/>
      <c r="Q69" s="76"/>
    </row>
    <row r="70" spans="1:18" ht="28" x14ac:dyDescent="0.3">
      <c r="A70" s="67" t="s">
        <v>69</v>
      </c>
      <c r="B70" s="46" t="s">
        <v>71</v>
      </c>
      <c r="C70" s="109" t="s">
        <v>166</v>
      </c>
      <c r="D70" s="95"/>
      <c r="E70" s="151"/>
      <c r="F70" s="151"/>
      <c r="G70" s="151"/>
      <c r="H70" s="151"/>
      <c r="I70" s="151"/>
      <c r="J70" s="76"/>
      <c r="K70" s="119"/>
      <c r="L70" s="76"/>
      <c r="M70" s="76"/>
      <c r="N70" s="76"/>
      <c r="O70" s="76"/>
      <c r="P70" s="76"/>
      <c r="Q70" s="76"/>
    </row>
    <row r="71" spans="1:18" ht="28" x14ac:dyDescent="0.3">
      <c r="A71" s="67" t="s">
        <v>70</v>
      </c>
      <c r="B71" s="46" t="s">
        <v>72</v>
      </c>
      <c r="C71" s="109"/>
      <c r="D71" s="95"/>
      <c r="E71" s="151"/>
      <c r="F71" s="151"/>
      <c r="G71" s="151"/>
      <c r="H71" s="151"/>
      <c r="I71" s="151"/>
      <c r="J71" s="76"/>
      <c r="K71" s="119"/>
      <c r="L71" s="76"/>
      <c r="M71" s="76"/>
      <c r="N71" s="76"/>
      <c r="O71" s="76"/>
      <c r="P71" s="76"/>
      <c r="Q71" s="76"/>
    </row>
    <row r="72" spans="1:18" ht="33.75" customHeight="1" x14ac:dyDescent="0.3">
      <c r="A72" s="67">
        <v>4</v>
      </c>
      <c r="B72" s="46" t="s">
        <v>68</v>
      </c>
      <c r="C72" s="141" t="s">
        <v>166</v>
      </c>
      <c r="D72" s="95"/>
      <c r="E72" s="151" t="s">
        <v>168</v>
      </c>
      <c r="F72" s="151"/>
      <c r="G72" s="151"/>
      <c r="H72" s="151"/>
      <c r="I72" s="151"/>
      <c r="J72" s="76"/>
      <c r="K72" s="119"/>
      <c r="L72" s="76"/>
      <c r="M72" s="76"/>
      <c r="N72" s="76"/>
      <c r="O72" s="76"/>
      <c r="P72" s="76"/>
      <c r="Q72" s="76"/>
    </row>
    <row r="73" spans="1:18" ht="42" x14ac:dyDescent="0.3">
      <c r="A73" s="67">
        <v>5</v>
      </c>
      <c r="B73" s="46" t="s">
        <v>81</v>
      </c>
      <c r="C73" s="142" t="s">
        <v>166</v>
      </c>
      <c r="D73" s="95"/>
      <c r="E73" s="151" t="s">
        <v>169</v>
      </c>
      <c r="F73" s="151"/>
      <c r="G73" s="151"/>
      <c r="H73" s="151"/>
      <c r="I73" s="151"/>
      <c r="J73" s="76"/>
      <c r="K73" s="119"/>
      <c r="L73" s="76"/>
      <c r="M73" s="76"/>
      <c r="N73" s="76"/>
      <c r="O73" s="76"/>
      <c r="P73" s="76"/>
      <c r="Q73" s="76"/>
    </row>
    <row r="74" spans="1:18" ht="28" x14ac:dyDescent="0.3">
      <c r="A74" s="51">
        <v>6</v>
      </c>
      <c r="B74" s="123" t="s">
        <v>137</v>
      </c>
      <c r="C74" s="143" t="s">
        <v>166</v>
      </c>
      <c r="D74" s="95"/>
      <c r="E74" s="151" t="s">
        <v>170</v>
      </c>
      <c r="F74" s="151"/>
      <c r="G74" s="151"/>
      <c r="H74" s="151"/>
      <c r="I74" s="151"/>
      <c r="K74" s="26"/>
    </row>
    <row r="75" spans="1:18" x14ac:dyDescent="0.3">
      <c r="A75" s="51">
        <v>7</v>
      </c>
      <c r="B75" s="43" t="s">
        <v>171</v>
      </c>
      <c r="C75" s="10"/>
      <c r="D75" s="144">
        <v>-337322.06</v>
      </c>
      <c r="E75" s="151" t="s">
        <v>172</v>
      </c>
      <c r="F75" s="151"/>
      <c r="G75" s="151"/>
      <c r="H75" s="151"/>
      <c r="I75" s="151"/>
    </row>
    <row r="76" spans="1:18" x14ac:dyDescent="0.3">
      <c r="A76" s="51">
        <v>8</v>
      </c>
      <c r="B76" s="43"/>
      <c r="C76" s="10"/>
      <c r="D76" s="95"/>
      <c r="E76" s="151"/>
      <c r="F76" s="151"/>
      <c r="G76" s="151"/>
      <c r="H76" s="151"/>
      <c r="I76" s="151"/>
    </row>
    <row r="77" spans="1:18" x14ac:dyDescent="0.3">
      <c r="A77" s="51">
        <v>9</v>
      </c>
      <c r="B77" s="43"/>
      <c r="C77" s="10"/>
      <c r="D77" s="95"/>
      <c r="E77" s="157"/>
      <c r="F77" s="158"/>
      <c r="G77" s="158"/>
      <c r="H77" s="158"/>
      <c r="I77" s="159"/>
    </row>
    <row r="78" spans="1:18" x14ac:dyDescent="0.3">
      <c r="A78" s="51">
        <v>10</v>
      </c>
      <c r="B78" s="43"/>
      <c r="C78" s="10"/>
      <c r="D78" s="95"/>
      <c r="E78" s="151"/>
      <c r="F78" s="151"/>
      <c r="G78" s="151"/>
      <c r="H78" s="151"/>
      <c r="I78" s="151"/>
    </row>
    <row r="79" spans="1:18" x14ac:dyDescent="0.3">
      <c r="A79" s="1" t="s">
        <v>150</v>
      </c>
      <c r="B79" s="2" t="s">
        <v>131</v>
      </c>
      <c r="C79" s="2"/>
      <c r="D79" s="96">
        <f>SUM(D65:D78)</f>
        <v>-79871.06</v>
      </c>
      <c r="E79" s="23"/>
      <c r="F79" s="23"/>
      <c r="G79" s="23"/>
      <c r="H79" s="23"/>
    </row>
    <row r="80" spans="1:18" x14ac:dyDescent="0.3">
      <c r="B80" s="118" t="s">
        <v>132</v>
      </c>
      <c r="C80" s="68"/>
      <c r="D80" s="96">
        <f>K59</f>
        <v>-110239.89777000027</v>
      </c>
      <c r="E80" s="23"/>
      <c r="F80" s="23"/>
      <c r="G80" s="23"/>
      <c r="H80" s="23"/>
    </row>
    <row r="81" spans="1:17" x14ac:dyDescent="0.3">
      <c r="B81" s="68" t="s">
        <v>24</v>
      </c>
      <c r="C81" s="68"/>
      <c r="D81" s="97">
        <f>D79-D80</f>
        <v>30368.837770000275</v>
      </c>
    </row>
    <row r="82" spans="1:17" ht="14.5" thickBot="1" x14ac:dyDescent="0.35">
      <c r="B82" s="129" t="s">
        <v>73</v>
      </c>
      <c r="C82" s="69"/>
      <c r="D82" s="58">
        <f>IF(ISERROR(D81/J59),0,D81/J59)</f>
        <v>5.1459584155721001E-3</v>
      </c>
      <c r="E82" s="101" t="str">
        <f>IF(AND(D82&lt;0.01,D82&gt;-0.01),"","Unresolved differences of greater than + or - 1% should be explained")</f>
        <v/>
      </c>
      <c r="G82" s="76"/>
      <c r="H82" s="32"/>
      <c r="I82" s="32"/>
      <c r="J82" s="32"/>
      <c r="K82" s="32"/>
      <c r="L82" s="32"/>
    </row>
    <row r="83" spans="1:17" ht="14.5" thickTop="1" x14ac:dyDescent="0.3">
      <c r="B83" s="2"/>
      <c r="C83" s="53"/>
      <c r="D83" s="56"/>
      <c r="G83" s="76"/>
    </row>
    <row r="84" spans="1:17" x14ac:dyDescent="0.3">
      <c r="B84" s="2"/>
      <c r="C84" s="53"/>
      <c r="D84" s="31"/>
    </row>
    <row r="85" spans="1:17" x14ac:dyDescent="0.3">
      <c r="A85" s="1" t="s">
        <v>75</v>
      </c>
      <c r="B85" s="70" t="s">
        <v>138</v>
      </c>
      <c r="C85" s="55"/>
      <c r="D85" s="56"/>
    </row>
    <row r="86" spans="1:17" x14ac:dyDescent="0.3">
      <c r="B86" s="54"/>
      <c r="C86" s="55"/>
      <c r="D86" s="56"/>
    </row>
    <row r="87" spans="1:17" ht="70" x14ac:dyDescent="0.3">
      <c r="B87" s="100" t="s">
        <v>25</v>
      </c>
      <c r="C87" s="45" t="s">
        <v>157</v>
      </c>
      <c r="D87" s="45" t="s">
        <v>158</v>
      </c>
      <c r="E87" s="45" t="s">
        <v>159</v>
      </c>
      <c r="F87" s="71" t="s">
        <v>131</v>
      </c>
      <c r="G87" s="45" t="s">
        <v>24</v>
      </c>
      <c r="H87" s="73" t="s">
        <v>160</v>
      </c>
      <c r="I87" s="45" t="s">
        <v>73</v>
      </c>
      <c r="J87" s="76"/>
      <c r="K87" s="76"/>
      <c r="L87" s="32"/>
      <c r="M87" s="32"/>
      <c r="N87" s="32"/>
      <c r="O87" s="32"/>
      <c r="P87" s="32"/>
      <c r="Q87" s="32"/>
    </row>
    <row r="88" spans="1:17" x14ac:dyDescent="0.3">
      <c r="B88" s="112">
        <v>2018</v>
      </c>
      <c r="C88" s="104">
        <f>+K59</f>
        <v>-110239.89777000027</v>
      </c>
      <c r="D88" s="104">
        <f>+D65</f>
        <v>257451</v>
      </c>
      <c r="E88" s="105">
        <f>SUM(D66:D78)</f>
        <v>-337322.06</v>
      </c>
      <c r="F88" s="125">
        <f>SUM(D88:E88)</f>
        <v>-79871.06</v>
      </c>
      <c r="G88" s="106">
        <f>F88-C88</f>
        <v>30368.837770000275</v>
      </c>
      <c r="H88" s="105">
        <f>+J59</f>
        <v>5901493.039295</v>
      </c>
      <c r="I88" s="102">
        <f>IF(ISERROR(G88/H88),0,G88/H88)</f>
        <v>5.1459584155721001E-3</v>
      </c>
      <c r="J88" s="76"/>
      <c r="K88" s="76"/>
      <c r="L88" s="32"/>
      <c r="M88" s="32"/>
      <c r="N88" s="32"/>
      <c r="O88" s="32"/>
      <c r="P88" s="32"/>
      <c r="Q88" s="32"/>
    </row>
    <row r="89" spans="1:17" x14ac:dyDescent="0.3">
      <c r="B89" s="112"/>
      <c r="C89" s="104"/>
      <c r="D89" s="104"/>
      <c r="E89" s="105"/>
      <c r="F89" s="125">
        <f t="shared" ref="F89:F91" si="6">SUM(D89:E89)</f>
        <v>0</v>
      </c>
      <c r="G89" s="106">
        <f>F89-C89</f>
        <v>0</v>
      </c>
      <c r="H89" s="105"/>
      <c r="I89" s="102">
        <f>IF(ISERROR(G89/H89),0,G89/H89)</f>
        <v>0</v>
      </c>
      <c r="J89" s="76"/>
      <c r="K89" s="76"/>
      <c r="L89" s="32"/>
      <c r="M89" s="32"/>
      <c r="N89" s="32"/>
      <c r="O89" s="32"/>
      <c r="P89" s="32"/>
      <c r="Q89" s="32"/>
    </row>
    <row r="90" spans="1:17" x14ac:dyDescent="0.3">
      <c r="B90" s="112"/>
      <c r="C90" s="104"/>
      <c r="D90" s="104"/>
      <c r="E90" s="105"/>
      <c r="F90" s="125">
        <f t="shared" si="6"/>
        <v>0</v>
      </c>
      <c r="G90" s="106">
        <f>F90-C90</f>
        <v>0</v>
      </c>
      <c r="H90" s="105"/>
      <c r="I90" s="102">
        <f>IF(ISERROR(G90/H90),0,G90/H90)</f>
        <v>0</v>
      </c>
      <c r="J90" s="76"/>
      <c r="K90" s="76"/>
      <c r="L90" s="32"/>
      <c r="M90" s="32"/>
      <c r="N90" s="32"/>
      <c r="O90" s="32"/>
      <c r="P90" s="32"/>
      <c r="Q90" s="32"/>
    </row>
    <row r="91" spans="1:17" ht="14.5" thickBot="1" x14ac:dyDescent="0.35">
      <c r="B91" s="112"/>
      <c r="C91" s="107"/>
      <c r="D91" s="107"/>
      <c r="E91" s="107"/>
      <c r="F91" s="125">
        <f t="shared" si="6"/>
        <v>0</v>
      </c>
      <c r="G91" s="106">
        <f>F91-C91</f>
        <v>0</v>
      </c>
      <c r="H91" s="107"/>
      <c r="I91" s="103">
        <f>IF(ISERROR(G91/H91),0,G91/H91)</f>
        <v>0</v>
      </c>
      <c r="J91" s="76"/>
      <c r="K91" s="76"/>
      <c r="L91" s="32"/>
      <c r="M91" s="32"/>
      <c r="N91" s="32"/>
      <c r="O91" s="32"/>
      <c r="P91" s="32"/>
      <c r="Q91" s="32"/>
    </row>
    <row r="92" spans="1:17" ht="14.5" thickBot="1" x14ac:dyDescent="0.35">
      <c r="B92" s="72" t="s">
        <v>74</v>
      </c>
      <c r="C92" s="124">
        <f t="shared" ref="C92:H92" si="7">SUM(C88:C91)</f>
        <v>-110239.89777000027</v>
      </c>
      <c r="D92" s="124">
        <f t="shared" si="7"/>
        <v>257451</v>
      </c>
      <c r="E92" s="124">
        <f t="shared" si="7"/>
        <v>-337322.06</v>
      </c>
      <c r="F92" s="126">
        <f t="shared" si="7"/>
        <v>-79871.06</v>
      </c>
      <c r="G92" s="124">
        <f>SUM(G88:G91)</f>
        <v>30368.837770000275</v>
      </c>
      <c r="H92" s="74">
        <f t="shared" si="7"/>
        <v>5901493.039295</v>
      </c>
      <c r="I92" s="75" t="s">
        <v>80</v>
      </c>
      <c r="J92" s="76"/>
      <c r="K92" s="76"/>
      <c r="L92" s="32"/>
      <c r="M92" s="32"/>
      <c r="N92" s="32"/>
      <c r="O92" s="32"/>
      <c r="P92" s="32"/>
      <c r="Q92" s="32"/>
    </row>
    <row r="93" spans="1:17" x14ac:dyDescent="0.3">
      <c r="B93" s="4"/>
      <c r="C93" s="4"/>
      <c r="D93" s="4"/>
      <c r="E93" s="4"/>
      <c r="F93" s="4"/>
      <c r="G93" s="4"/>
      <c r="J93" s="76"/>
      <c r="K93" s="76"/>
      <c r="L93" s="32"/>
      <c r="M93" s="32"/>
      <c r="N93" s="32"/>
      <c r="O93" s="32"/>
      <c r="P93" s="32"/>
      <c r="Q93" s="32"/>
    </row>
    <row r="94" spans="1:17" x14ac:dyDescent="0.3">
      <c r="J94" s="76"/>
      <c r="K94" s="76"/>
      <c r="L94" s="32"/>
      <c r="M94" s="32"/>
      <c r="N94" s="32"/>
      <c r="O94" s="32"/>
      <c r="P94" s="32"/>
      <c r="Q94" s="32"/>
    </row>
    <row r="95" spans="1:17" x14ac:dyDescent="0.3">
      <c r="B95" s="3" t="s">
        <v>37</v>
      </c>
      <c r="J95" s="76"/>
      <c r="K95" s="76"/>
    </row>
    <row r="96" spans="1:17" x14ac:dyDescent="0.3">
      <c r="B96" s="50"/>
      <c r="C96" s="50"/>
      <c r="D96" s="50"/>
      <c r="E96" s="50"/>
      <c r="F96" s="50"/>
      <c r="G96" s="50"/>
      <c r="H96" s="50"/>
      <c r="J96" s="76"/>
      <c r="K96" s="76"/>
    </row>
    <row r="97" spans="2:11" x14ac:dyDescent="0.3">
      <c r="B97" s="50"/>
      <c r="C97" s="50"/>
      <c r="D97" s="50"/>
      <c r="E97" s="50"/>
      <c r="F97" s="50"/>
      <c r="G97" s="50"/>
      <c r="H97" s="50"/>
      <c r="J97" s="76"/>
      <c r="K97" s="76"/>
    </row>
    <row r="98" spans="2:11" x14ac:dyDescent="0.3">
      <c r="B98" s="50"/>
      <c r="C98" s="50"/>
      <c r="D98" s="50"/>
      <c r="E98" s="50"/>
      <c r="F98" s="50"/>
      <c r="G98" s="50"/>
      <c r="H98" s="50"/>
    </row>
    <row r="99" spans="2:11" x14ac:dyDescent="0.3">
      <c r="B99" s="50"/>
      <c r="C99" s="50"/>
      <c r="D99" s="50"/>
      <c r="E99" s="50"/>
      <c r="F99" s="50"/>
      <c r="G99" s="50"/>
      <c r="H99" s="50"/>
    </row>
    <row r="100" spans="2:11" x14ac:dyDescent="0.3">
      <c r="B100" s="50"/>
      <c r="C100" s="50"/>
      <c r="D100" s="50"/>
      <c r="E100" s="50"/>
      <c r="F100" s="50"/>
      <c r="G100" s="50"/>
      <c r="H100" s="50"/>
    </row>
    <row r="101" spans="2:11" x14ac:dyDescent="0.3">
      <c r="B101" s="50"/>
      <c r="C101" s="50"/>
      <c r="D101" s="50"/>
      <c r="E101" s="50"/>
      <c r="F101" s="50"/>
      <c r="G101" s="50"/>
      <c r="H101" s="50"/>
    </row>
    <row r="102" spans="2:11" x14ac:dyDescent="0.3">
      <c r="B102" s="50"/>
      <c r="C102" s="50"/>
      <c r="D102" s="50"/>
      <c r="E102" s="50"/>
      <c r="F102" s="50"/>
      <c r="G102" s="50"/>
      <c r="H102" s="50"/>
    </row>
    <row r="103" spans="2:11" x14ac:dyDescent="0.3">
      <c r="B103" s="50"/>
      <c r="C103" s="50"/>
      <c r="D103" s="50"/>
      <c r="E103" s="50"/>
      <c r="F103" s="50"/>
      <c r="G103" s="50"/>
      <c r="H103" s="50"/>
    </row>
  </sheetData>
  <mergeCells count="20">
    <mergeCell ref="O45:Q45"/>
    <mergeCell ref="E64:I64"/>
    <mergeCell ref="A65:C65"/>
    <mergeCell ref="E66:I66"/>
    <mergeCell ref="E65:I65"/>
    <mergeCell ref="E70:I70"/>
    <mergeCell ref="B21:C21"/>
    <mergeCell ref="E21:F21"/>
    <mergeCell ref="B27:H27"/>
    <mergeCell ref="E77:I77"/>
    <mergeCell ref="E68:I68"/>
    <mergeCell ref="E69:I69"/>
    <mergeCell ref="E67:I67"/>
    <mergeCell ref="E78:I78"/>
    <mergeCell ref="E71:I71"/>
    <mergeCell ref="E74:I74"/>
    <mergeCell ref="E75:I75"/>
    <mergeCell ref="E76:I76"/>
    <mergeCell ref="E72:I72"/>
    <mergeCell ref="E73:I73"/>
  </mergeCells>
  <dataValidations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60" fitToHeight="0"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Michelle Reesor</cp:lastModifiedBy>
  <cp:lastPrinted>2017-07-19T17:11:44Z</cp:lastPrinted>
  <dcterms:created xsi:type="dcterms:W3CDTF">2017-05-01T19:29:01Z</dcterms:created>
  <dcterms:modified xsi:type="dcterms:W3CDTF">2019-11-08T18:23:39Z</dcterms:modified>
</cp:coreProperties>
</file>