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13_ncr:1_{43B7D6E6-F8AA-4A90-AF11-0269F49ED0E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F17" i="1"/>
  <c r="F18" i="1"/>
  <c r="F19" i="1"/>
  <c r="F20" i="1"/>
  <c r="F21" i="1"/>
  <c r="F22" i="1"/>
  <c r="F16" i="1"/>
  <c r="F9" i="1" l="1"/>
  <c r="F8" i="1"/>
  <c r="F4" i="1"/>
  <c r="F10" i="1"/>
  <c r="F7" i="1"/>
  <c r="F5" i="1"/>
  <c r="E17" i="1"/>
  <c r="E18" i="1"/>
  <c r="E19" i="1"/>
  <c r="E20" i="1"/>
  <c r="E21" i="1"/>
  <c r="E16" i="1"/>
  <c r="E6" i="1"/>
  <c r="E11" i="1" s="1"/>
  <c r="E10" i="1"/>
  <c r="E22" i="1" s="1"/>
  <c r="E23" i="1" l="1"/>
  <c r="F11" i="1"/>
  <c r="G10" i="1"/>
  <c r="H10" i="1" s="1"/>
  <c r="J9" i="1"/>
  <c r="G9" i="1"/>
  <c r="H9" i="1" s="1"/>
  <c r="J8" i="1"/>
  <c r="G8" i="1"/>
  <c r="H8" i="1" s="1"/>
  <c r="J7" i="1"/>
  <c r="G7" i="1"/>
  <c r="H7" i="1" s="1"/>
  <c r="G6" i="1"/>
  <c r="J5" i="1"/>
  <c r="G5" i="1"/>
  <c r="H5" i="1" s="1"/>
  <c r="J4" i="1"/>
  <c r="G4" i="1"/>
  <c r="H4" i="1" s="1"/>
  <c r="G11" i="1" l="1"/>
</calcChain>
</file>

<file path=xl/sharedStrings.xml><?xml version="1.0" encoding="utf-8"?>
<sst xmlns="http://schemas.openxmlformats.org/spreadsheetml/2006/main" count="26" uniqueCount="21">
  <si>
    <t>Class</t>
  </si>
  <si>
    <t>Disposition/Recovery Volume (B)</t>
  </si>
  <si>
    <t>Disposition/Recover A*B (rounded)</t>
  </si>
  <si>
    <t>Variance</t>
  </si>
  <si>
    <t>Actual Volume</t>
  </si>
  <si>
    <t>Calc'd</t>
  </si>
  <si>
    <t>kWh</t>
  </si>
  <si>
    <t>Sent</t>
  </si>
  <si>
    <t>StL</t>
  </si>
  <si>
    <t>Resi</t>
  </si>
  <si>
    <t>GS&lt;50</t>
  </si>
  <si>
    <t>GS&gt;50</t>
  </si>
  <si>
    <t>Interm</t>
  </si>
  <si>
    <t>Actual Recovered</t>
  </si>
  <si>
    <t>USL</t>
  </si>
  <si>
    <t>Residual balance  can be explained by the Volume variance in column I. the the calculated recovery/disposition in column J.</t>
  </si>
  <si>
    <t>Rider</t>
  </si>
  <si>
    <t>GA 2017 Analysis</t>
  </si>
  <si>
    <t>Fixed Amt</t>
  </si>
  <si>
    <t>N/A</t>
  </si>
  <si>
    <t>Rounding 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</si>
</sst>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0" xfId="1" applyNumberFormat="1" applyFont="1" applyBorder="1"/>
    <xf numFmtId="0" fontId="2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165" fontId="2" fillId="2" borderId="3" xfId="1" applyNumberFormat="1" applyFont="1" applyFill="1" applyBorder="1" applyAlignment="1">
      <alignment wrapText="1"/>
    </xf>
    <xf numFmtId="165" fontId="2" fillId="2" borderId="3" xfId="1" applyNumberFormat="1" applyFont="1" applyFill="1" applyBorder="1"/>
    <xf numFmtId="165" fontId="2" fillId="2" borderId="4" xfId="1" applyNumberFormat="1" applyFont="1" applyFill="1" applyBorder="1"/>
    <xf numFmtId="0" fontId="0" fillId="0" borderId="0" xfId="0" applyBorder="1"/>
    <xf numFmtId="166" fontId="0" fillId="0" borderId="0" xfId="0" applyNumberFormat="1" applyBorder="1"/>
    <xf numFmtId="165" fontId="0" fillId="0" borderId="0" xfId="0" applyNumberFormat="1" applyBorder="1"/>
    <xf numFmtId="165" fontId="0" fillId="0" borderId="0" xfId="1" applyNumberFormat="1" applyFont="1" applyBorder="1"/>
    <xf numFmtId="0" fontId="0" fillId="0" borderId="8" xfId="0" applyBorder="1"/>
    <xf numFmtId="0" fontId="0" fillId="0" borderId="1" xfId="0" applyBorder="1"/>
    <xf numFmtId="165" fontId="0" fillId="0" borderId="7" xfId="1" applyNumberFormat="1" applyFont="1" applyBorder="1"/>
    <xf numFmtId="165" fontId="0" fillId="0" borderId="5" xfId="0" applyNumberFormat="1" applyBorder="1"/>
    <xf numFmtId="9" fontId="0" fillId="0" borderId="0" xfId="2" applyFont="1" applyBorder="1"/>
    <xf numFmtId="164" fontId="0" fillId="0" borderId="0" xfId="1" applyFont="1" applyBorder="1"/>
    <xf numFmtId="43" fontId="0" fillId="0" borderId="0" xfId="0" applyNumberFormat="1"/>
    <xf numFmtId="43" fontId="0" fillId="0" borderId="1" xfId="0" applyNumberFormat="1" applyBorder="1"/>
    <xf numFmtId="165" fontId="0" fillId="0" borderId="6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workbookViewId="0">
      <selection activeCell="N7" sqref="N7"/>
    </sheetView>
  </sheetViews>
  <sheetFormatPr defaultRowHeight="15" x14ac:dyDescent="0.25"/>
  <cols>
    <col min="3" max="3" width="11.5703125" bestFit="1" customWidth="1"/>
    <col min="4" max="4" width="12.5703125" bestFit="1" customWidth="1"/>
    <col min="5" max="5" width="13" customWidth="1"/>
    <col min="6" max="6" width="11.5703125" bestFit="1" customWidth="1"/>
    <col min="7" max="7" width="10.140625" bestFit="1" customWidth="1"/>
    <col min="9" max="9" width="12.5703125" bestFit="1" customWidth="1"/>
  </cols>
  <sheetData>
    <row r="2" spans="1:10" x14ac:dyDescent="0.25">
      <c r="A2" s="4" t="s">
        <v>17</v>
      </c>
      <c r="D2" s="1"/>
      <c r="E2" s="1"/>
      <c r="F2" s="1"/>
      <c r="G2" s="1"/>
      <c r="H2" s="1"/>
      <c r="I2" s="1"/>
      <c r="J2" s="1"/>
    </row>
    <row r="3" spans="1:10" ht="45" x14ac:dyDescent="0.25">
      <c r="A3" s="5" t="s">
        <v>0</v>
      </c>
      <c r="B3" s="6"/>
      <c r="C3" s="6" t="s">
        <v>16</v>
      </c>
      <c r="D3" s="7" t="s">
        <v>1</v>
      </c>
      <c r="E3" s="7" t="s">
        <v>2</v>
      </c>
      <c r="F3" s="8" t="s">
        <v>13</v>
      </c>
      <c r="G3" s="9" t="s">
        <v>3</v>
      </c>
      <c r="H3" s="9"/>
      <c r="I3" s="8" t="s">
        <v>4</v>
      </c>
      <c r="J3" s="10" t="s">
        <v>5</v>
      </c>
    </row>
    <row r="4" spans="1:10" x14ac:dyDescent="0.25">
      <c r="A4" s="18" t="s">
        <v>7</v>
      </c>
      <c r="B4" s="11" t="s">
        <v>6</v>
      </c>
      <c r="C4" s="12">
        <v>2.0999999999999999E-3</v>
      </c>
      <c r="D4" s="13">
        <v>30690</v>
      </c>
      <c r="E4" s="14">
        <v>66</v>
      </c>
      <c r="F4" s="3">
        <f>13.93+10.43</f>
        <v>24.36</v>
      </c>
      <c r="G4" s="14">
        <f>+E4-F4</f>
        <v>41.64</v>
      </c>
      <c r="H4" s="19">
        <f t="shared" ref="H4:H10" si="0">+G4/E4</f>
        <v>0.63090909090909086</v>
      </c>
      <c r="I4" s="14">
        <v>11600</v>
      </c>
      <c r="J4" s="23">
        <f>+I4*C4</f>
        <v>24.36</v>
      </c>
    </row>
    <row r="5" spans="1:10" x14ac:dyDescent="0.25">
      <c r="A5" s="18" t="s">
        <v>8</v>
      </c>
      <c r="B5" s="11" t="s">
        <v>6</v>
      </c>
      <c r="C5" s="12">
        <v>2.0999999999999999E-3</v>
      </c>
      <c r="D5" s="13">
        <v>2036369</v>
      </c>
      <c r="E5" s="14">
        <v>4368</v>
      </c>
      <c r="F5" s="3">
        <f>2278.04+1998.33</f>
        <v>4276.37</v>
      </c>
      <c r="G5" s="14">
        <f t="shared" ref="G5:G10" si="1">+E5-F5</f>
        <v>91.630000000000109</v>
      </c>
      <c r="H5" s="19">
        <f t="shared" si="0"/>
        <v>2.0977564102564128E-2</v>
      </c>
      <c r="I5" s="14">
        <v>2036366.6666666667</v>
      </c>
      <c r="J5" s="23">
        <f t="shared" ref="J5:J9" si="2">+I5*C5</f>
        <v>4276.37</v>
      </c>
    </row>
    <row r="6" spans="1:10" x14ac:dyDescent="0.25">
      <c r="A6" s="18" t="s">
        <v>14</v>
      </c>
      <c r="B6" s="11"/>
      <c r="C6" s="12"/>
      <c r="D6" s="13">
        <v>0</v>
      </c>
      <c r="E6" s="14">
        <f>+D6*C6</f>
        <v>0</v>
      </c>
      <c r="F6" s="3"/>
      <c r="G6" s="14">
        <f t="shared" si="1"/>
        <v>0</v>
      </c>
      <c r="H6" s="19"/>
      <c r="I6" s="14"/>
      <c r="J6" s="23"/>
    </row>
    <row r="7" spans="1:10" x14ac:dyDescent="0.25">
      <c r="A7" s="18" t="s">
        <v>9</v>
      </c>
      <c r="B7" s="11" t="s">
        <v>6</v>
      </c>
      <c r="C7" s="12">
        <v>2.0999999999999999E-3</v>
      </c>
      <c r="D7" s="13">
        <v>12810049</v>
      </c>
      <c r="E7" s="14">
        <v>27479</v>
      </c>
      <c r="F7" s="3">
        <f>7949.76+7294.82</f>
        <v>15244.58</v>
      </c>
      <c r="G7" s="14">
        <f t="shared" si="1"/>
        <v>12234.42</v>
      </c>
      <c r="H7" s="19">
        <f t="shared" si="0"/>
        <v>0.44522799228501764</v>
      </c>
      <c r="I7" s="14">
        <v>7259323.8095238097</v>
      </c>
      <c r="J7" s="23">
        <f t="shared" si="2"/>
        <v>15244.58</v>
      </c>
    </row>
    <row r="8" spans="1:10" x14ac:dyDescent="0.25">
      <c r="A8" s="18" t="s">
        <v>10</v>
      </c>
      <c r="B8" s="11" t="s">
        <v>6</v>
      </c>
      <c r="C8" s="12">
        <v>2.0999999999999999E-3</v>
      </c>
      <c r="D8" s="13">
        <v>13562767</v>
      </c>
      <c r="E8" s="14">
        <v>29091</v>
      </c>
      <c r="F8" s="3">
        <f>13489.3+368.07+10537.13+278.66</f>
        <v>24673.16</v>
      </c>
      <c r="G8" s="14">
        <f t="shared" si="1"/>
        <v>4417.84</v>
      </c>
      <c r="H8" s="19">
        <f t="shared" si="0"/>
        <v>0.15186277542882679</v>
      </c>
      <c r="I8" s="14">
        <v>11749123.80952381</v>
      </c>
      <c r="J8" s="23">
        <f t="shared" si="2"/>
        <v>24673.16</v>
      </c>
    </row>
    <row r="9" spans="1:10" x14ac:dyDescent="0.25">
      <c r="A9" s="18" t="s">
        <v>11</v>
      </c>
      <c r="B9" s="11" t="s">
        <v>6</v>
      </c>
      <c r="C9" s="12">
        <v>2.0999999999999999E-3</v>
      </c>
      <c r="D9" s="13">
        <v>205013494</v>
      </c>
      <c r="E9" s="14">
        <v>439735</v>
      </c>
      <c r="F9" s="3">
        <f>86012.92+133851.49+72540.9+98712.524</f>
        <v>391117.83399999992</v>
      </c>
      <c r="G9" s="14">
        <f t="shared" si="1"/>
        <v>48617.166000000085</v>
      </c>
      <c r="H9" s="19">
        <f t="shared" si="0"/>
        <v>0.11056014645184051</v>
      </c>
      <c r="I9" s="14">
        <v>186246587.61904758</v>
      </c>
      <c r="J9" s="23">
        <f t="shared" si="2"/>
        <v>391117.83399999992</v>
      </c>
    </row>
    <row r="10" spans="1:10" x14ac:dyDescent="0.25">
      <c r="A10" s="18" t="s">
        <v>12</v>
      </c>
      <c r="B10" s="11" t="s">
        <v>18</v>
      </c>
      <c r="C10" s="20">
        <v>1652</v>
      </c>
      <c r="D10" s="13" t="s">
        <v>19</v>
      </c>
      <c r="E10" s="2">
        <f>+C10*12</f>
        <v>19824</v>
      </c>
      <c r="F10" s="2">
        <f>11564+8260</f>
        <v>19824</v>
      </c>
      <c r="G10" s="2">
        <f t="shared" si="1"/>
        <v>0</v>
      </c>
      <c r="H10" s="19">
        <f t="shared" si="0"/>
        <v>0</v>
      </c>
      <c r="I10" s="14" t="s">
        <v>19</v>
      </c>
      <c r="J10" s="23"/>
    </row>
    <row r="11" spans="1:10" x14ac:dyDescent="0.25">
      <c r="A11" s="15"/>
      <c r="B11" s="16"/>
      <c r="C11" s="16"/>
      <c r="D11" s="2"/>
      <c r="E11" s="2">
        <f>+SUM(E4:E10)</f>
        <v>520563</v>
      </c>
      <c r="F11" s="2">
        <f>SUM(F4:F10)</f>
        <v>455160.30399999989</v>
      </c>
      <c r="G11" s="2">
        <f>SUM(G4:G10)</f>
        <v>65402.696000000084</v>
      </c>
      <c r="H11" s="2"/>
      <c r="I11" s="2"/>
      <c r="J11" s="17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B13" t="s">
        <v>15</v>
      </c>
    </row>
    <row r="15" spans="1:10" x14ac:dyDescent="0.25">
      <c r="E15" s="4" t="s">
        <v>20</v>
      </c>
    </row>
    <row r="16" spans="1:10" x14ac:dyDescent="0.25">
      <c r="E16" s="21">
        <f>+C4*D4</f>
        <v>64.448999999999998</v>
      </c>
      <c r="F16" s="21">
        <f>+E4-E16</f>
        <v>1.5510000000000019</v>
      </c>
    </row>
    <row r="17" spans="5:6" x14ac:dyDescent="0.25">
      <c r="E17" s="21">
        <f>+C5*D5</f>
        <v>4276.3748999999998</v>
      </c>
      <c r="F17" s="21">
        <f t="shared" ref="F17:F22" si="3">+E5-E17</f>
        <v>91.625100000000202</v>
      </c>
    </row>
    <row r="18" spans="5:6" x14ac:dyDescent="0.25">
      <c r="E18" s="21">
        <f>+C6*D6</f>
        <v>0</v>
      </c>
      <c r="F18" s="21">
        <f t="shared" si="3"/>
        <v>0</v>
      </c>
    </row>
    <row r="19" spans="5:6" x14ac:dyDescent="0.25">
      <c r="E19" s="21">
        <f>+C7*D7</f>
        <v>26901.102899999998</v>
      </c>
      <c r="F19" s="21">
        <f t="shared" si="3"/>
        <v>577.89710000000196</v>
      </c>
    </row>
    <row r="20" spans="5:6" x14ac:dyDescent="0.25">
      <c r="E20" s="21">
        <f>+C8*D8</f>
        <v>28481.810699999998</v>
      </c>
      <c r="F20" s="21">
        <f t="shared" si="3"/>
        <v>609.18930000000182</v>
      </c>
    </row>
    <row r="21" spans="5:6" x14ac:dyDescent="0.25">
      <c r="E21" s="21">
        <f>+C9*D9</f>
        <v>430528.33739999996</v>
      </c>
      <c r="F21" s="21">
        <f t="shared" si="3"/>
        <v>9206.6626000000397</v>
      </c>
    </row>
    <row r="22" spans="5:6" x14ac:dyDescent="0.25">
      <c r="E22" s="22">
        <f>+E10</f>
        <v>19824</v>
      </c>
      <c r="F22" s="22">
        <f t="shared" si="3"/>
        <v>0</v>
      </c>
    </row>
    <row r="23" spans="5:6" x14ac:dyDescent="0.25">
      <c r="E23" s="21">
        <f>+SUM(E16:E22)</f>
        <v>510076.07489999995</v>
      </c>
      <c r="F23" s="21">
        <f>+SUM(F16:F22)</f>
        <v>10486.925100000044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2019-11-25T11:40:21Z</dcterms:modified>
</cp:coreProperties>
</file>