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boland\Desktop\Y drive - random bc drive full\"/>
    </mc:Choice>
  </mc:AlternateContent>
  <bookViews>
    <workbookView xWindow="0" yWindow="0" windowWidth="19152" windowHeight="7140" tabRatio="856" firstSheet="1"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Report'!$A$1:$BT$56</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52511"/>
</workbook>
</file>

<file path=xl/calcChain.xml><?xml version="1.0" encoding="utf-8"?>
<calcChain xmlns="http://schemas.openxmlformats.org/spreadsheetml/2006/main">
  <c r="O558" i="79" l="1"/>
  <c r="P558" i="79" s="1"/>
  <c r="Q375" i="79"/>
  <c r="R375" i="79" s="1"/>
  <c r="S375" i="79" s="1"/>
  <c r="T375" i="79" s="1"/>
  <c r="U375" i="79" s="1"/>
  <c r="V375" i="79" s="1"/>
  <c r="W375" i="79" s="1"/>
  <c r="X375" i="79" s="1"/>
  <c r="P375" i="79"/>
  <c r="Y378" i="79"/>
  <c r="D378" i="79"/>
  <c r="Q558" i="79" l="1"/>
  <c r="R558" i="79" s="1"/>
  <c r="S558" i="79" s="1"/>
  <c r="T558" i="79" s="1"/>
  <c r="U558" i="79" s="1"/>
  <c r="V558" i="79" s="1"/>
  <c r="W558" i="79" s="1"/>
  <c r="X558" i="79" s="1"/>
  <c r="BH65" i="68"/>
  <c r="BG65" i="68"/>
  <c r="BF65" i="68"/>
  <c r="BE65" i="68"/>
  <c r="BD65" i="68"/>
  <c r="BC65" i="68"/>
  <c r="BB65" i="68"/>
  <c r="BA65" i="68"/>
  <c r="AZ65" i="68"/>
  <c r="AY65" i="68"/>
  <c r="AX65" i="68"/>
  <c r="AW65" i="68"/>
  <c r="O561" i="79" l="1"/>
  <c r="P515" i="79" l="1"/>
  <c r="Q515" i="79"/>
  <c r="R515" i="79"/>
  <c r="S515" i="79"/>
  <c r="T515" i="79"/>
  <c r="U515" i="79"/>
  <c r="V515" i="79"/>
  <c r="W515" i="79"/>
  <c r="X515" i="79"/>
  <c r="P512" i="79"/>
  <c r="Q512" i="79"/>
  <c r="R512" i="79"/>
  <c r="S512" i="79"/>
  <c r="T512" i="79"/>
  <c r="U512" i="79"/>
  <c r="V512" i="79"/>
  <c r="W512" i="79"/>
  <c r="X512" i="79"/>
  <c r="O512" i="79"/>
  <c r="O515" i="79"/>
  <c r="E515" i="79"/>
  <c r="F515" i="79"/>
  <c r="G515" i="79"/>
  <c r="H515" i="79"/>
  <c r="I515" i="79"/>
  <c r="J515" i="79"/>
  <c r="K515" i="79"/>
  <c r="L515" i="79"/>
  <c r="M515" i="79"/>
  <c r="D515" i="79"/>
  <c r="E512" i="79"/>
  <c r="F512" i="79"/>
  <c r="G512" i="79"/>
  <c r="H512" i="79"/>
  <c r="I512" i="79"/>
  <c r="J512" i="79"/>
  <c r="K512" i="79"/>
  <c r="L512" i="79"/>
  <c r="M512" i="79"/>
  <c r="D512" i="79"/>
  <c r="P490" i="79" l="1"/>
  <c r="Q490" i="79"/>
  <c r="R490" i="79"/>
  <c r="S490" i="79"/>
  <c r="T490" i="79"/>
  <c r="U490" i="79"/>
  <c r="V490" i="79"/>
  <c r="W490" i="79"/>
  <c r="X490" i="79"/>
  <c r="P487" i="79"/>
  <c r="Q487" i="79"/>
  <c r="R487" i="79"/>
  <c r="S487" i="79"/>
  <c r="T487" i="79"/>
  <c r="U487" i="79"/>
  <c r="V487" i="79"/>
  <c r="W487" i="79"/>
  <c r="X487" i="79"/>
  <c r="E487" i="79"/>
  <c r="F487" i="79"/>
  <c r="G487" i="79"/>
  <c r="H487" i="79"/>
  <c r="I487" i="79"/>
  <c r="J487" i="79"/>
  <c r="K487" i="79"/>
  <c r="L487" i="79"/>
  <c r="M487" i="79"/>
  <c r="E490" i="79"/>
  <c r="F490" i="79"/>
  <c r="G490" i="79"/>
  <c r="H490" i="79"/>
  <c r="I490" i="79"/>
  <c r="J490" i="79"/>
  <c r="K490" i="79"/>
  <c r="L490" i="79"/>
  <c r="M490" i="79"/>
  <c r="D490" i="79"/>
  <c r="D487" i="79"/>
  <c r="O490" i="79"/>
  <c r="O487" i="79"/>
  <c r="P471" i="79"/>
  <c r="Q471" i="79"/>
  <c r="R471" i="79"/>
  <c r="S471" i="79"/>
  <c r="T471" i="79"/>
  <c r="U471" i="79"/>
  <c r="V471" i="79"/>
  <c r="W471" i="79"/>
  <c r="X471" i="79"/>
  <c r="P474" i="79"/>
  <c r="Q474" i="79"/>
  <c r="R474" i="79"/>
  <c r="S474" i="79"/>
  <c r="T474" i="79"/>
  <c r="U474" i="79"/>
  <c r="V474" i="79"/>
  <c r="W474" i="79"/>
  <c r="X474" i="79"/>
  <c r="P480" i="79"/>
  <c r="Q480" i="79"/>
  <c r="R480" i="79"/>
  <c r="S480" i="79"/>
  <c r="T480" i="79"/>
  <c r="U480" i="79"/>
  <c r="V480" i="79"/>
  <c r="W480" i="79"/>
  <c r="X480" i="79"/>
  <c r="O480" i="79"/>
  <c r="O474" i="79"/>
  <c r="O471" i="79"/>
  <c r="E480" i="79"/>
  <c r="F480" i="79"/>
  <c r="G480" i="79"/>
  <c r="H480" i="79"/>
  <c r="I480" i="79"/>
  <c r="J480" i="79"/>
  <c r="K480" i="79"/>
  <c r="L480" i="79"/>
  <c r="M480" i="79"/>
  <c r="E474" i="79"/>
  <c r="F474" i="79"/>
  <c r="G474" i="79"/>
  <c r="H474" i="79"/>
  <c r="I474" i="79"/>
  <c r="J474" i="79"/>
  <c r="K474" i="79"/>
  <c r="L474" i="79"/>
  <c r="M474" i="79"/>
  <c r="E471" i="79"/>
  <c r="F471" i="79"/>
  <c r="G471" i="79"/>
  <c r="H471" i="79"/>
  <c r="I471" i="79"/>
  <c r="J471" i="79"/>
  <c r="K471" i="79"/>
  <c r="L471" i="79"/>
  <c r="M471" i="79"/>
  <c r="D480" i="79"/>
  <c r="D474" i="79"/>
  <c r="D471" i="79"/>
  <c r="P326" i="79"/>
  <c r="Q326" i="79"/>
  <c r="R326" i="79"/>
  <c r="S326" i="79"/>
  <c r="T326" i="79"/>
  <c r="U326" i="79"/>
  <c r="V326" i="79"/>
  <c r="W326" i="79"/>
  <c r="X326" i="79"/>
  <c r="E326" i="79"/>
  <c r="F326" i="79"/>
  <c r="G326" i="79"/>
  <c r="H326" i="79"/>
  <c r="I326" i="79"/>
  <c r="J326" i="79"/>
  <c r="K326" i="79"/>
  <c r="L326" i="79"/>
  <c r="M326" i="79"/>
  <c r="D326" i="79"/>
  <c r="O326" i="79"/>
  <c r="E323" i="79"/>
  <c r="F323" i="79"/>
  <c r="G323" i="79"/>
  <c r="H323" i="79"/>
  <c r="I323" i="79"/>
  <c r="J323" i="79"/>
  <c r="K323" i="79"/>
  <c r="L323" i="79"/>
  <c r="M323" i="79"/>
  <c r="P323" i="79"/>
  <c r="Q323" i="79"/>
  <c r="R323" i="79"/>
  <c r="S323" i="79"/>
  <c r="T323" i="79"/>
  <c r="U323" i="79"/>
  <c r="V323" i="79"/>
  <c r="W323" i="79"/>
  <c r="X323" i="79"/>
  <c r="O323" i="79"/>
  <c r="D323" i="79"/>
  <c r="P302" i="79"/>
  <c r="Q302" i="79"/>
  <c r="R302" i="79"/>
  <c r="S302" i="79"/>
  <c r="T302" i="79"/>
  <c r="U302" i="79"/>
  <c r="V302" i="79"/>
  <c r="W302" i="79"/>
  <c r="X302" i="79"/>
  <c r="E302" i="79"/>
  <c r="F302" i="79"/>
  <c r="G302" i="79"/>
  <c r="H302" i="79"/>
  <c r="I302" i="79"/>
  <c r="J302" i="79"/>
  <c r="K302" i="79"/>
  <c r="L302" i="79"/>
  <c r="M302" i="79"/>
  <c r="D302" i="79"/>
  <c r="O302" i="79"/>
  <c r="P295" i="79"/>
  <c r="Q295" i="79"/>
  <c r="R295" i="79"/>
  <c r="S295" i="79"/>
  <c r="T295" i="79"/>
  <c r="U295" i="79"/>
  <c r="V295" i="79"/>
  <c r="W295" i="79"/>
  <c r="X295" i="79"/>
  <c r="O295" i="79"/>
  <c r="E295" i="79"/>
  <c r="F295" i="79"/>
  <c r="G295" i="79"/>
  <c r="H295" i="79"/>
  <c r="I295" i="79"/>
  <c r="J295" i="79"/>
  <c r="K295" i="79"/>
  <c r="L295" i="79"/>
  <c r="M295" i="79"/>
  <c r="D295" i="79"/>
  <c r="P310" i="79"/>
  <c r="Q310" i="79"/>
  <c r="R310" i="79"/>
  <c r="S310" i="79"/>
  <c r="T310" i="79"/>
  <c r="U310" i="79"/>
  <c r="V310" i="79"/>
  <c r="W310" i="79"/>
  <c r="X310" i="79"/>
  <c r="E310" i="79"/>
  <c r="F310" i="79"/>
  <c r="G310" i="79"/>
  <c r="H310" i="79"/>
  <c r="I310" i="79"/>
  <c r="J310" i="79"/>
  <c r="K310" i="79"/>
  <c r="L310" i="79"/>
  <c r="M310" i="79"/>
  <c r="D310" i="79"/>
  <c r="O310" i="79"/>
  <c r="P307" i="79"/>
  <c r="Q307" i="79"/>
  <c r="R307" i="79"/>
  <c r="S307" i="79"/>
  <c r="T307" i="79"/>
  <c r="U307" i="79"/>
  <c r="V307" i="79"/>
  <c r="W307" i="79"/>
  <c r="X307" i="79"/>
  <c r="P308" i="79"/>
  <c r="Q308" i="79"/>
  <c r="R308" i="79"/>
  <c r="S308" i="79"/>
  <c r="T308" i="79"/>
  <c r="U308" i="79"/>
  <c r="V308" i="79"/>
  <c r="W308" i="79"/>
  <c r="X308" i="79"/>
  <c r="E307" i="79"/>
  <c r="F307" i="79"/>
  <c r="G307" i="79"/>
  <c r="H307" i="79"/>
  <c r="I307" i="79"/>
  <c r="J307" i="79"/>
  <c r="K307" i="79"/>
  <c r="L307" i="79"/>
  <c r="M307" i="79"/>
  <c r="E308" i="79"/>
  <c r="F308" i="79"/>
  <c r="G308" i="79"/>
  <c r="H308" i="79"/>
  <c r="I308" i="79"/>
  <c r="J308" i="79"/>
  <c r="K308" i="79"/>
  <c r="L308" i="79"/>
  <c r="M308" i="79"/>
  <c r="O308" i="79"/>
  <c r="O307" i="79"/>
  <c r="D308" i="79"/>
  <c r="D307" i="79"/>
  <c r="E304" i="79"/>
  <c r="F304" i="79"/>
  <c r="G304" i="79"/>
  <c r="H304" i="79"/>
  <c r="I304" i="79"/>
  <c r="J304" i="79"/>
  <c r="K304" i="79"/>
  <c r="L304" i="79"/>
  <c r="M304" i="79"/>
  <c r="E305" i="79"/>
  <c r="F305" i="79"/>
  <c r="G305" i="79"/>
  <c r="H305" i="79"/>
  <c r="I305" i="79"/>
  <c r="J305" i="79"/>
  <c r="K305" i="79"/>
  <c r="L305" i="79"/>
  <c r="M305" i="79"/>
  <c r="D305" i="79"/>
  <c r="D304" i="79"/>
  <c r="P304" i="79"/>
  <c r="Q304" i="79"/>
  <c r="R304" i="79"/>
  <c r="S304" i="79"/>
  <c r="T304" i="79"/>
  <c r="U304" i="79"/>
  <c r="V304" i="79"/>
  <c r="W304" i="79"/>
  <c r="X304" i="79"/>
  <c r="P305" i="79"/>
  <c r="Q305" i="79"/>
  <c r="R305" i="79"/>
  <c r="S305" i="79"/>
  <c r="T305" i="79"/>
  <c r="U305" i="79"/>
  <c r="V305" i="79"/>
  <c r="W305" i="79"/>
  <c r="X305" i="79"/>
  <c r="O305" i="79"/>
  <c r="O304" i="79"/>
  <c r="P291" i="79"/>
  <c r="Q291" i="79"/>
  <c r="R291" i="79"/>
  <c r="S291" i="79"/>
  <c r="T291" i="79"/>
  <c r="U291" i="79"/>
  <c r="V291" i="79"/>
  <c r="W291" i="79"/>
  <c r="X291" i="79"/>
  <c r="P292" i="79"/>
  <c r="Q292" i="79"/>
  <c r="R292" i="79"/>
  <c r="S292" i="79"/>
  <c r="T292" i="79"/>
  <c r="U292" i="79"/>
  <c r="V292" i="79"/>
  <c r="W292" i="79"/>
  <c r="X292" i="79"/>
  <c r="O292" i="79"/>
  <c r="O291" i="79"/>
  <c r="E291" i="79"/>
  <c r="F291" i="79"/>
  <c r="G291" i="79"/>
  <c r="H291" i="79"/>
  <c r="I291" i="79"/>
  <c r="J291" i="79"/>
  <c r="K291" i="79"/>
  <c r="L291" i="79"/>
  <c r="M291" i="79"/>
  <c r="E292" i="79"/>
  <c r="F292" i="79"/>
  <c r="G292" i="79"/>
  <c r="H292" i="79"/>
  <c r="I292" i="79"/>
  <c r="J292" i="79"/>
  <c r="K292" i="79"/>
  <c r="L292" i="79"/>
  <c r="M292" i="79"/>
  <c r="D292" i="79"/>
  <c r="D291" i="79"/>
  <c r="E288" i="79"/>
  <c r="F288" i="79"/>
  <c r="G288" i="79"/>
  <c r="H288" i="79"/>
  <c r="I288" i="79"/>
  <c r="J288" i="79"/>
  <c r="K288" i="79"/>
  <c r="L288" i="79"/>
  <c r="M288" i="79"/>
  <c r="E289" i="79"/>
  <c r="F289" i="79"/>
  <c r="G289" i="79"/>
  <c r="H289" i="79"/>
  <c r="I289" i="79"/>
  <c r="J289" i="79"/>
  <c r="K289" i="79"/>
  <c r="L289" i="79"/>
  <c r="M289" i="79"/>
  <c r="D289" i="79"/>
  <c r="D288" i="79"/>
  <c r="P289" i="79"/>
  <c r="Q289" i="79"/>
  <c r="R289" i="79"/>
  <c r="S289" i="79"/>
  <c r="T289" i="79"/>
  <c r="U289" i="79"/>
  <c r="V289" i="79"/>
  <c r="W289" i="79"/>
  <c r="X289" i="79"/>
  <c r="O289" i="79"/>
  <c r="P288" i="79"/>
  <c r="Q288" i="79"/>
  <c r="R288" i="79"/>
  <c r="S288" i="79"/>
  <c r="T288" i="79"/>
  <c r="U288" i="79"/>
  <c r="V288" i="79"/>
  <c r="W288" i="79"/>
  <c r="X288" i="79"/>
  <c r="O288" i="79"/>
  <c r="P122" i="79"/>
  <c r="Q122" i="79"/>
  <c r="R122" i="79"/>
  <c r="S122" i="79"/>
  <c r="T122" i="79"/>
  <c r="U122" i="79"/>
  <c r="V122" i="79"/>
  <c r="W122" i="79"/>
  <c r="X122" i="79"/>
  <c r="E122" i="79"/>
  <c r="F122" i="79"/>
  <c r="G122" i="79"/>
  <c r="H122" i="79"/>
  <c r="I122" i="79"/>
  <c r="J122" i="79"/>
  <c r="K122" i="79"/>
  <c r="L122" i="79"/>
  <c r="M122" i="79"/>
  <c r="D122" i="79"/>
  <c r="O122" i="79"/>
  <c r="P58" i="79"/>
  <c r="Q58" i="79"/>
  <c r="R58" i="79"/>
  <c r="S58" i="79"/>
  <c r="T58" i="79"/>
  <c r="U58" i="79"/>
  <c r="V58" i="79"/>
  <c r="W58" i="79"/>
  <c r="X58" i="79"/>
  <c r="O58" i="79"/>
  <c r="E58" i="79"/>
  <c r="F58" i="79"/>
  <c r="G58" i="79"/>
  <c r="H58" i="79"/>
  <c r="I58" i="79"/>
  <c r="J58" i="79"/>
  <c r="K58" i="79"/>
  <c r="L58" i="79"/>
  <c r="M58" i="79"/>
  <c r="D58" i="79"/>
  <c r="P57" i="79"/>
  <c r="Q57" i="79"/>
  <c r="R57" i="79"/>
  <c r="S57" i="79"/>
  <c r="T57" i="79"/>
  <c r="U57" i="79"/>
  <c r="V57" i="79"/>
  <c r="W57" i="79"/>
  <c r="X57" i="79"/>
  <c r="E57" i="79"/>
  <c r="F57" i="79"/>
  <c r="G57" i="79"/>
  <c r="H57" i="79"/>
  <c r="I57" i="79"/>
  <c r="J57" i="79"/>
  <c r="K57" i="79"/>
  <c r="L57" i="79"/>
  <c r="M57" i="79"/>
  <c r="D57" i="79"/>
  <c r="O57" i="79"/>
  <c r="P51" i="79"/>
  <c r="Q51" i="79"/>
  <c r="R51" i="79"/>
  <c r="S51" i="79"/>
  <c r="T51" i="79"/>
  <c r="U51" i="79"/>
  <c r="V51" i="79"/>
  <c r="W51" i="79"/>
  <c r="X51" i="79"/>
  <c r="O51" i="79"/>
  <c r="E51" i="79"/>
  <c r="F51" i="79"/>
  <c r="G51" i="79"/>
  <c r="H51" i="79"/>
  <c r="I51" i="79"/>
  <c r="J51" i="79"/>
  <c r="K51" i="79"/>
  <c r="L51" i="79"/>
  <c r="M51" i="79"/>
  <c r="D51" i="79"/>
  <c r="P48" i="79"/>
  <c r="Q48" i="79"/>
  <c r="R48" i="79"/>
  <c r="S48" i="79"/>
  <c r="T48" i="79"/>
  <c r="U48" i="79"/>
  <c r="V48" i="79"/>
  <c r="W48" i="79"/>
  <c r="X48" i="79"/>
  <c r="E48" i="79"/>
  <c r="F48" i="79"/>
  <c r="G48" i="79"/>
  <c r="H48" i="79"/>
  <c r="I48" i="79"/>
  <c r="J48" i="79"/>
  <c r="K48" i="79"/>
  <c r="L48" i="79"/>
  <c r="M48" i="79"/>
  <c r="D48" i="79"/>
  <c r="O48" i="79"/>
  <c r="M47" i="79"/>
  <c r="E47" i="79"/>
  <c r="F47" i="79"/>
  <c r="G47" i="79"/>
  <c r="H47" i="79"/>
  <c r="I47" i="79"/>
  <c r="J47" i="79"/>
  <c r="K47" i="79"/>
  <c r="L47" i="79"/>
  <c r="P47" i="79"/>
  <c r="Q47" i="79"/>
  <c r="R47" i="79"/>
  <c r="S47" i="79"/>
  <c r="T47" i="79"/>
  <c r="U47" i="79"/>
  <c r="V47" i="79"/>
  <c r="W47" i="79"/>
  <c r="X47" i="79"/>
  <c r="O47" i="79"/>
  <c r="D47" i="79"/>
  <c r="P42" i="79"/>
  <c r="Q42" i="79"/>
  <c r="R42" i="79"/>
  <c r="S42" i="79"/>
  <c r="T42" i="79"/>
  <c r="U42" i="79"/>
  <c r="V42" i="79"/>
  <c r="W42" i="79"/>
  <c r="X42" i="79"/>
  <c r="E42" i="79"/>
  <c r="F42" i="79"/>
  <c r="G42" i="79"/>
  <c r="H42" i="79"/>
  <c r="I42" i="79"/>
  <c r="J42" i="79"/>
  <c r="K42" i="79"/>
  <c r="L42" i="79"/>
  <c r="M42" i="79"/>
  <c r="D42" i="79"/>
  <c r="O42" i="79"/>
  <c r="E41" i="79"/>
  <c r="F41" i="79"/>
  <c r="G41" i="79"/>
  <c r="H41" i="79"/>
  <c r="I41" i="79"/>
  <c r="J41" i="79"/>
  <c r="K41" i="79"/>
  <c r="L41" i="79"/>
  <c r="M41" i="79"/>
  <c r="P41" i="79"/>
  <c r="Q41" i="79"/>
  <c r="R41" i="79"/>
  <c r="S41" i="79"/>
  <c r="T41" i="79"/>
  <c r="U41" i="79"/>
  <c r="V41" i="79"/>
  <c r="W41" i="79"/>
  <c r="X41" i="79"/>
  <c r="O41" i="79"/>
  <c r="D41" i="79"/>
  <c r="E44" i="79"/>
  <c r="F44" i="79"/>
  <c r="G44" i="79"/>
  <c r="H44" i="79"/>
  <c r="I44" i="79"/>
  <c r="J44" i="79"/>
  <c r="K44" i="79"/>
  <c r="L44" i="79"/>
  <c r="M44" i="79"/>
  <c r="D44" i="79"/>
  <c r="P44" i="79"/>
  <c r="Q44" i="79"/>
  <c r="R44" i="79"/>
  <c r="S44" i="79"/>
  <c r="T44" i="79"/>
  <c r="U44" i="79"/>
  <c r="V44" i="79"/>
  <c r="W44" i="79"/>
  <c r="X44" i="79"/>
  <c r="O44" i="79"/>
  <c r="P39" i="79"/>
  <c r="Q39" i="79"/>
  <c r="R39" i="79"/>
  <c r="S39" i="79"/>
  <c r="T39" i="79"/>
  <c r="U39" i="79"/>
  <c r="V39" i="79"/>
  <c r="W39" i="79"/>
  <c r="X39" i="79"/>
  <c r="O39" i="79"/>
  <c r="E39" i="79"/>
  <c r="F39" i="79"/>
  <c r="G39" i="79"/>
  <c r="H39" i="79"/>
  <c r="I39" i="79"/>
  <c r="J39" i="79"/>
  <c r="K39" i="79"/>
  <c r="L39" i="79"/>
  <c r="M39" i="79"/>
  <c r="D39" i="79"/>
  <c r="E38" i="79"/>
  <c r="F38" i="79"/>
  <c r="G38" i="79"/>
  <c r="H38" i="79"/>
  <c r="I38" i="79"/>
  <c r="J38" i="79"/>
  <c r="K38" i="79"/>
  <c r="L38" i="79"/>
  <c r="M38" i="79"/>
  <c r="D38" i="79"/>
  <c r="P38" i="79"/>
  <c r="Q38" i="79"/>
  <c r="R38" i="79"/>
  <c r="S38" i="79"/>
  <c r="T38" i="79"/>
  <c r="U38" i="79"/>
  <c r="V38" i="79"/>
  <c r="W38" i="79"/>
  <c r="X38" i="79"/>
  <c r="O38" i="79"/>
  <c r="P71" i="79"/>
  <c r="Q71" i="79"/>
  <c r="R71" i="79"/>
  <c r="S71" i="79"/>
  <c r="T71" i="79"/>
  <c r="U71" i="79"/>
  <c r="V71" i="79"/>
  <c r="W71" i="79"/>
  <c r="X71" i="79"/>
  <c r="O71" i="79"/>
  <c r="E71" i="79"/>
  <c r="F71" i="79"/>
  <c r="G71" i="79"/>
  <c r="H71" i="79"/>
  <c r="I71" i="79"/>
  <c r="J71" i="79"/>
  <c r="K71" i="79"/>
  <c r="L71" i="79"/>
  <c r="M71" i="79"/>
  <c r="D71" i="79"/>
  <c r="P80" i="79"/>
  <c r="Q80" i="79"/>
  <c r="R80" i="79"/>
  <c r="S80" i="79"/>
  <c r="T80" i="79"/>
  <c r="U80" i="79"/>
  <c r="V80" i="79"/>
  <c r="W80" i="79"/>
  <c r="X80" i="79"/>
  <c r="O80" i="79"/>
  <c r="E80" i="79"/>
  <c r="F80" i="79"/>
  <c r="G80" i="79"/>
  <c r="H80" i="79"/>
  <c r="I80" i="79"/>
  <c r="J80" i="79"/>
  <c r="K80" i="79"/>
  <c r="L80" i="79"/>
  <c r="M80" i="79"/>
  <c r="D80" i="79"/>
  <c r="P76" i="79"/>
  <c r="Q76" i="79"/>
  <c r="R76" i="79"/>
  <c r="S76" i="79"/>
  <c r="T76" i="79"/>
  <c r="U76" i="79"/>
  <c r="V76" i="79"/>
  <c r="W76" i="79"/>
  <c r="X76" i="79"/>
  <c r="O76" i="79"/>
  <c r="E76" i="79"/>
  <c r="F76" i="79"/>
  <c r="G76" i="79"/>
  <c r="H76" i="79"/>
  <c r="I76" i="79"/>
  <c r="J76" i="79"/>
  <c r="K76" i="79"/>
  <c r="L76" i="79"/>
  <c r="M76" i="79"/>
  <c r="D76" i="79"/>
  <c r="P94" i="79"/>
  <c r="Q94" i="79"/>
  <c r="R94" i="79"/>
  <c r="S94" i="79"/>
  <c r="T94" i="79"/>
  <c r="U94" i="79"/>
  <c r="V94" i="79"/>
  <c r="W94" i="79"/>
  <c r="X94" i="79"/>
  <c r="O94" i="79"/>
  <c r="E94" i="79"/>
  <c r="F94" i="79"/>
  <c r="G94" i="79"/>
  <c r="H94" i="79"/>
  <c r="I94" i="79"/>
  <c r="J94" i="79"/>
  <c r="K94" i="79"/>
  <c r="L94" i="79"/>
  <c r="M94" i="79"/>
  <c r="D94" i="79"/>
  <c r="P27" i="85" l="1"/>
  <c r="P49" i="85" s="1"/>
  <c r="C28" i="85" s="1"/>
  <c r="K27" i="85"/>
  <c r="K49" i="85" s="1"/>
  <c r="C27" i="85" s="1"/>
  <c r="D28" i="85" l="1"/>
  <c r="F28" i="85" s="1"/>
  <c r="F39" i="85" s="1"/>
  <c r="N184" i="79" l="1"/>
  <c r="D22" i="45" l="1"/>
  <c r="O927" i="79" l="1"/>
  <c r="E44" i="44" l="1"/>
  <c r="AM139" i="79" l="1"/>
  <c r="Q46" i="44"/>
  <c r="P46" i="44"/>
  <c r="O46" i="44"/>
  <c r="N46" i="44"/>
  <c r="M46" i="44"/>
  <c r="L46" i="44"/>
  <c r="K46" i="44"/>
  <c r="J46" i="44"/>
  <c r="I46" i="44"/>
  <c r="H46" i="44"/>
  <c r="G46" i="44"/>
  <c r="F46" i="44"/>
  <c r="E46" i="44"/>
  <c r="D46" i="44"/>
  <c r="O1110" i="79" l="1"/>
  <c r="O744"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D561" i="79" l="1"/>
  <c r="AA561" i="79"/>
  <c r="Z576" i="79"/>
  <c r="AD378" i="79"/>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1" i="44"/>
  <c r="K52"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6" i="79" l="1"/>
  <c r="AC578" i="79"/>
  <c r="AC577" i="79"/>
  <c r="D53" i="44"/>
  <c r="AD212" i="79"/>
  <c r="AD208" i="79"/>
  <c r="AD211" i="79"/>
  <c r="AD210" i="79"/>
  <c r="AD209" i="79"/>
  <c r="AD127" i="46"/>
  <c r="AD138" i="46"/>
  <c r="AD141" i="46"/>
  <c r="AD140" i="46"/>
  <c r="AD143" i="46"/>
  <c r="AD142" i="46"/>
  <c r="AD139" i="46"/>
  <c r="G47" i="44"/>
  <c r="G52" i="44"/>
  <c r="G51" i="44"/>
  <c r="H51" i="44"/>
  <c r="H47" i="44"/>
  <c r="H52" i="44"/>
  <c r="E52" i="44"/>
  <c r="E51" i="44"/>
  <c r="E47" i="44"/>
  <c r="F52" i="44"/>
  <c r="F47" i="44"/>
  <c r="F51" i="44"/>
  <c r="J52" i="44"/>
  <c r="J51" i="44"/>
  <c r="J47" i="44"/>
  <c r="D52" i="44"/>
  <c r="Y196" i="79"/>
  <c r="D51" i="44"/>
  <c r="D47" i="44"/>
  <c r="I52" i="44"/>
  <c r="I51" i="44"/>
  <c r="I47" i="44"/>
  <c r="J45" i="44"/>
  <c r="J44" i="44"/>
  <c r="D44" i="44"/>
  <c r="D45" i="44"/>
  <c r="G45" i="44"/>
  <c r="G44" i="44"/>
  <c r="H45" i="44"/>
  <c r="H44" i="44"/>
  <c r="E45" i="44"/>
  <c r="F45" i="44"/>
  <c r="F44" i="44"/>
  <c r="I44" i="44"/>
  <c r="I45" i="44"/>
  <c r="AB392" i="79"/>
  <c r="AB394" i="79"/>
  <c r="AB378" i="79"/>
  <c r="AB393" i="79"/>
  <c r="AB395" i="79"/>
  <c r="AB760" i="79"/>
  <c r="AB761" i="79"/>
  <c r="AB744" i="79"/>
  <c r="AD577" i="79"/>
  <c r="AD578" i="79"/>
  <c r="AC392" i="79"/>
  <c r="AC394" i="79"/>
  <c r="AC378" i="79"/>
  <c r="AC393" i="79"/>
  <c r="AC395" i="79"/>
  <c r="AB577" i="79"/>
  <c r="AB578" i="79"/>
  <c r="AB561" i="79"/>
  <c r="AA760" i="79"/>
  <c r="AA744" i="79"/>
  <c r="AA761" i="79"/>
  <c r="AA578" i="79"/>
  <c r="AA577" i="79"/>
  <c r="AD393" i="79"/>
  <c r="AD395" i="79"/>
  <c r="AD394"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F516" i="46" s="1"/>
  <c r="H130" i="45"/>
  <c r="AD564" i="79" s="1"/>
  <c r="C133" i="45"/>
  <c r="Y1113" i="79" s="1"/>
  <c r="N130" i="45"/>
  <c r="K125" i="45"/>
  <c r="AG258" i="46" s="1"/>
  <c r="AG259" i="46" s="1"/>
  <c r="K128" i="45"/>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AE745" i="79"/>
  <c r="AA514" i="46"/>
  <c r="AE514" i="46"/>
  <c r="AC379" i="79"/>
  <c r="AB745" i="79"/>
  <c r="AC1111" i="79"/>
  <c r="AE379" i="79"/>
  <c r="Z928" i="79"/>
  <c r="AD514" i="46"/>
  <c r="AA562" i="79"/>
  <c r="AD1111" i="79"/>
  <c r="AE928" i="79"/>
  <c r="AB379" i="79"/>
  <c r="AB1111" i="79"/>
  <c r="AA745" i="79"/>
  <c r="AD562" i="79"/>
  <c r="AD573" i="79" s="1"/>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D571" i="79" l="1"/>
  <c r="AD570" i="79"/>
  <c r="AJ387" i="46"/>
  <c r="AJ389" i="46" s="1"/>
  <c r="AI387" i="46"/>
  <c r="AI389" i="46" s="1"/>
  <c r="AL387" i="46"/>
  <c r="AL389" i="46" s="1"/>
  <c r="AK516" i="46"/>
  <c r="AK520" i="46" s="1"/>
  <c r="AL258" i="46"/>
  <c r="AL259" i="46" s="1"/>
  <c r="AH130" i="46"/>
  <c r="AH131" i="46" s="1"/>
  <c r="M54" i="43" s="1"/>
  <c r="AH258" i="46"/>
  <c r="AH260" i="46" s="1"/>
  <c r="AK258" i="46"/>
  <c r="AK260" i="46" s="1"/>
  <c r="AJ258" i="46"/>
  <c r="AJ260" i="46" s="1"/>
  <c r="AI258" i="46"/>
  <c r="AI260" i="46" s="1"/>
  <c r="AK130" i="46"/>
  <c r="AK131" i="46" s="1"/>
  <c r="P54" i="43" s="1"/>
  <c r="AL130" i="46"/>
  <c r="AL131" i="46" s="1"/>
  <c r="Q54" i="43" s="1"/>
  <c r="AH516" i="46"/>
  <c r="AH522" i="46" s="1"/>
  <c r="M64" i="43" s="1"/>
  <c r="AL516" i="46"/>
  <c r="AL520" i="46" s="1"/>
  <c r="AI130" i="46"/>
  <c r="AI131" i="46" s="1"/>
  <c r="N54" i="43" s="1"/>
  <c r="AJ130" i="46"/>
  <c r="AJ131" i="46" s="1"/>
  <c r="O54" i="43" s="1"/>
  <c r="AI516" i="46"/>
  <c r="AI517" i="46" s="1"/>
  <c r="AK564" i="79"/>
  <c r="AK573" i="79" s="1"/>
  <c r="P73" i="43"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AF198" i="79"/>
  <c r="AF201" i="79" s="1"/>
  <c r="AH381" i="79"/>
  <c r="AH389" i="79" s="1"/>
  <c r="M70" i="43" s="1"/>
  <c r="AG262" i="46"/>
  <c r="L58" i="43" s="1"/>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AF517" i="46"/>
  <c r="AK387" i="46"/>
  <c r="AK389" i="46" s="1"/>
  <c r="AH387" i="46"/>
  <c r="AH392" i="46" s="1"/>
  <c r="M61" i="43" s="1"/>
  <c r="AG132" i="46"/>
  <c r="L55" i="43" s="1"/>
  <c r="AA389" i="79"/>
  <c r="F70" i="43" s="1"/>
  <c r="AF522" i="46"/>
  <c r="K64" i="43" s="1"/>
  <c r="AF519" i="46"/>
  <c r="AI381" i="79"/>
  <c r="AI383" i="79" s="1"/>
  <c r="AG522" i="46"/>
  <c r="L64" i="43" s="1"/>
  <c r="Y757" i="79"/>
  <c r="AJ390" i="46"/>
  <c r="AI390" i="46"/>
  <c r="Y202" i="79"/>
  <c r="Y200" i="79"/>
  <c r="Y201" i="79"/>
  <c r="Y205" i="79"/>
  <c r="AA388" i="46"/>
  <c r="AA389" i="46"/>
  <c r="AC519" i="46"/>
  <c r="AC518" i="46"/>
  <c r="AK518" i="46"/>
  <c r="AE519" i="46"/>
  <c r="AE518" i="46"/>
  <c r="Z518" i="46"/>
  <c r="Z519" i="46"/>
  <c r="AB518" i="46"/>
  <c r="AB519" i="46"/>
  <c r="AA518" i="46"/>
  <c r="AA519" i="46"/>
  <c r="Y388" i="46"/>
  <c r="Y389" i="46"/>
  <c r="AD388" i="46"/>
  <c r="AD389" i="46"/>
  <c r="AD519" i="46"/>
  <c r="AD518" i="46"/>
  <c r="AK517" i="46"/>
  <c r="AK522" i="46"/>
  <c r="P64" i="43" s="1"/>
  <c r="AL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387" i="79" l="1"/>
  <c r="Y386" i="79"/>
  <c r="Y389" i="79"/>
  <c r="D70" i="43" s="1"/>
  <c r="AJ388" i="46"/>
  <c r="AK519" i="46"/>
  <c r="AI388" i="46"/>
  <c r="AL388" i="46"/>
  <c r="AL392" i="46"/>
  <c r="Q61" i="43" s="1"/>
  <c r="AL390" i="46"/>
  <c r="AL391" i="46" s="1"/>
  <c r="Q60" i="43" s="1"/>
  <c r="AL522" i="46"/>
  <c r="Q64" i="43" s="1"/>
  <c r="AL519" i="46"/>
  <c r="AL518" i="46"/>
  <c r="AK262" i="46"/>
  <c r="P58" i="43" s="1"/>
  <c r="AK259" i="46"/>
  <c r="AK261" i="46" s="1"/>
  <c r="P57" i="43" s="1"/>
  <c r="AK566" i="79"/>
  <c r="AK568" i="79"/>
  <c r="AL260" i="46"/>
  <c r="AL261" i="46" s="1"/>
  <c r="Q57" i="43" s="1"/>
  <c r="AI132" i="46"/>
  <c r="N55" i="43" s="1"/>
  <c r="S23" i="47" s="1"/>
  <c r="AH262" i="46"/>
  <c r="M58" i="43" s="1"/>
  <c r="AH259" i="46"/>
  <c r="AH261" i="46" s="1"/>
  <c r="M57" i="43" s="1"/>
  <c r="AI522" i="46"/>
  <c r="N64" i="43" s="1"/>
  <c r="AI519" i="46"/>
  <c r="AJ259" i="46"/>
  <c r="AJ261" i="46" s="1"/>
  <c r="O57" i="43" s="1"/>
  <c r="AI518" i="46"/>
  <c r="AJ262" i="46"/>
  <c r="O58" i="43" s="1"/>
  <c r="AH520" i="46"/>
  <c r="AL262" i="46"/>
  <c r="Q58" i="43" s="1"/>
  <c r="AH517" i="46"/>
  <c r="AH519" i="46"/>
  <c r="AH518" i="46"/>
  <c r="AI520" i="46"/>
  <c r="AK565" i="79"/>
  <c r="AK569" i="79"/>
  <c r="AK571" i="79"/>
  <c r="AK570" i="79"/>
  <c r="AI262" i="46"/>
  <c r="N58" i="43" s="1"/>
  <c r="AK567" i="79"/>
  <c r="AI259" i="46"/>
  <c r="AI261" i="46" s="1"/>
  <c r="N57" i="43" s="1"/>
  <c r="AK132" i="46"/>
  <c r="P55" i="43" s="1"/>
  <c r="U18" i="47" s="1"/>
  <c r="AL132" i="46"/>
  <c r="Q55" i="43" s="1"/>
  <c r="V23" i="47" s="1"/>
  <c r="AJ522" i="46"/>
  <c r="O64" i="43" s="1"/>
  <c r="AJ132" i="46"/>
  <c r="O55" i="43" s="1"/>
  <c r="T18" i="47" s="1"/>
  <c r="AJ518" i="46"/>
  <c r="AJ519" i="46"/>
  <c r="AJ517" i="46"/>
  <c r="Y756" i="79"/>
  <c r="D75" i="43" s="1"/>
  <c r="P20" i="47"/>
  <c r="Q15" i="47"/>
  <c r="R26" i="47"/>
  <c r="AB570" i="79"/>
  <c r="AB569" i="79"/>
  <c r="AB201" i="79"/>
  <c r="AB202" i="79"/>
  <c r="AA199" i="79"/>
  <c r="AA202" i="79"/>
  <c r="AA203" i="79"/>
  <c r="AD569" i="79"/>
  <c r="I73" i="43"/>
  <c r="Z202" i="79"/>
  <c r="Z203" i="79"/>
  <c r="AJ570" i="79"/>
  <c r="AJ573" i="79"/>
  <c r="O73" i="43" s="1"/>
  <c r="Y567" i="79"/>
  <c r="Y570" i="79"/>
  <c r="Y571" i="79"/>
  <c r="Z568" i="79"/>
  <c r="Z570" i="79"/>
  <c r="Y521" i="46"/>
  <c r="Z1125" i="79"/>
  <c r="E82" i="43" s="1"/>
  <c r="AM131" i="46"/>
  <c r="C93" i="43" s="1"/>
  <c r="D76" i="43"/>
  <c r="AM260" i="46"/>
  <c r="D67" i="43"/>
  <c r="AD568" i="79"/>
  <c r="AH569" i="79"/>
  <c r="AL569" i="79"/>
  <c r="AD565" i="79"/>
  <c r="AD572" i="79" s="1"/>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G201" i="79"/>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AI391" i="46"/>
  <c r="N60" i="43" s="1"/>
  <c r="AJ391" i="46"/>
  <c r="O60" i="43" s="1"/>
  <c r="Y204" i="79"/>
  <c r="Y261" i="46"/>
  <c r="D57" i="43" s="1"/>
  <c r="D58" i="43"/>
  <c r="Q34" i="47"/>
  <c r="Q40" i="47"/>
  <c r="Q41" i="47"/>
  <c r="Q36" i="47"/>
  <c r="Q30" i="47"/>
  <c r="Q35" i="47"/>
  <c r="Q37" i="47"/>
  <c r="Q38" i="47"/>
  <c r="Q39" i="47"/>
  <c r="Q33" i="47"/>
  <c r="Q32" i="47"/>
  <c r="AK521" i="46"/>
  <c r="P63"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A572" i="79" l="1"/>
  <c r="F72" i="43" s="1"/>
  <c r="Y388" i="79"/>
  <c r="D69" i="43" s="1"/>
  <c r="AL521" i="46"/>
  <c r="Q63" i="43" s="1"/>
  <c r="S15" i="47"/>
  <c r="S25" i="47"/>
  <c r="S26" i="47"/>
  <c r="S21" i="47"/>
  <c r="S17" i="47"/>
  <c r="S20" i="47"/>
  <c r="S22" i="47"/>
  <c r="F94" i="43"/>
  <c r="S16" i="47"/>
  <c r="S24" i="47"/>
  <c r="S18" i="47"/>
  <c r="R30" i="47"/>
  <c r="V20" i="47"/>
  <c r="S19" i="47"/>
  <c r="D94" i="43"/>
  <c r="V17" i="47"/>
  <c r="V19" i="47"/>
  <c r="R64" i="43"/>
  <c r="V16" i="47"/>
  <c r="AI521" i="46"/>
  <c r="N63" i="43" s="1"/>
  <c r="S66" i="47" s="1"/>
  <c r="F93" i="43"/>
  <c r="AH521" i="46"/>
  <c r="M63" i="43" s="1"/>
  <c r="R58" i="43"/>
  <c r="T30" i="47"/>
  <c r="AM519" i="46"/>
  <c r="T33" i="47"/>
  <c r="T36" i="47"/>
  <c r="AM262" i="46"/>
  <c r="D104" i="43" s="1"/>
  <c r="T15" i="47"/>
  <c r="AM520" i="46"/>
  <c r="S39" i="47"/>
  <c r="V24" i="47"/>
  <c r="V26" i="47"/>
  <c r="V18" i="47"/>
  <c r="V21" i="47"/>
  <c r="V15" i="47"/>
  <c r="V39" i="47"/>
  <c r="V25" i="47"/>
  <c r="AM518" i="46"/>
  <c r="V22" i="47"/>
  <c r="AK572" i="79"/>
  <c r="P72" i="43" s="1"/>
  <c r="T37" i="47"/>
  <c r="T21" i="47"/>
  <c r="T39" i="47"/>
  <c r="T25" i="47"/>
  <c r="AM522" i="46"/>
  <c r="F104" i="43" s="1"/>
  <c r="T38" i="47"/>
  <c r="T23" i="47"/>
  <c r="T31" i="47"/>
  <c r="T22" i="47"/>
  <c r="T35" i="47"/>
  <c r="T40" i="47"/>
  <c r="T20" i="47"/>
  <c r="T16" i="47"/>
  <c r="T41" i="47"/>
  <c r="T32" i="47"/>
  <c r="T26" i="47"/>
  <c r="T19" i="47"/>
  <c r="T34" i="47"/>
  <c r="T17" i="47"/>
  <c r="T24" i="47"/>
  <c r="U25" i="47"/>
  <c r="S32" i="47"/>
  <c r="S56" i="47"/>
  <c r="S41" i="47"/>
  <c r="S34" i="47"/>
  <c r="U15" i="47"/>
  <c r="D93" i="43"/>
  <c r="U16" i="47"/>
  <c r="S35" i="47"/>
  <c r="S31" i="47"/>
  <c r="U21" i="47"/>
  <c r="U23" i="47"/>
  <c r="S36" i="47"/>
  <c r="S38" i="47"/>
  <c r="S30" i="47"/>
  <c r="U19" i="47"/>
  <c r="U22" i="47"/>
  <c r="U17" i="47"/>
  <c r="S37" i="47"/>
  <c r="S40" i="47"/>
  <c r="U26" i="47"/>
  <c r="U20" i="47"/>
  <c r="AM259" i="46"/>
  <c r="AM261" i="46" s="1"/>
  <c r="AM263" i="46" s="1"/>
  <c r="U24" i="47"/>
  <c r="S33" i="47"/>
  <c r="AM132" i="46"/>
  <c r="C104" i="43" s="1"/>
  <c r="AJ521" i="46"/>
  <c r="O63" i="43" s="1"/>
  <c r="T71" i="47" s="1"/>
  <c r="AM517" i="46"/>
  <c r="R54" i="43"/>
  <c r="AM382" i="79"/>
  <c r="AM384" i="79"/>
  <c r="AM383" i="79"/>
  <c r="Z756" i="79"/>
  <c r="E75" i="43" s="1"/>
  <c r="Y572" i="79"/>
  <c r="D72" i="43" s="1"/>
  <c r="AM205" i="79"/>
  <c r="G104" i="43" s="1"/>
  <c r="I72" i="43"/>
  <c r="AJ572" i="79"/>
  <c r="O72" i="43"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E95" i="43"/>
  <c r="Z388" i="79"/>
  <c r="E69" i="43" s="1"/>
  <c r="AA204" i="79"/>
  <c r="F66" i="43" s="1"/>
  <c r="AG572" i="79"/>
  <c r="L72" i="43" s="1"/>
  <c r="AB388" i="79"/>
  <c r="G69"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65" i="47"/>
  <c r="S51" i="47"/>
  <c r="S54" i="47"/>
  <c r="S47" i="47"/>
  <c r="S53" i="47"/>
  <c r="T54" i="47"/>
  <c r="T52" i="47"/>
  <c r="T56" i="47"/>
  <c r="T48" i="47"/>
  <c r="T53" i="47"/>
  <c r="T45" i="47"/>
  <c r="T55" i="47"/>
  <c r="T46" i="47"/>
  <c r="T51" i="47"/>
  <c r="T49" i="47"/>
  <c r="T50" i="47"/>
  <c r="F96" i="43"/>
  <c r="F95" i="43"/>
  <c r="D63" i="43"/>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E31" i="43" l="1"/>
  <c r="N105" i="47"/>
  <c r="S27" i="47"/>
  <c r="S29" i="47" s="1"/>
  <c r="S42" i="47" s="1"/>
  <c r="S44" i="47" s="1"/>
  <c r="S57" i="47" s="1"/>
  <c r="S59" i="47" s="1"/>
  <c r="T64" i="47"/>
  <c r="D103" i="43"/>
  <c r="S68" i="47"/>
  <c r="S62" i="47"/>
  <c r="S67" i="47"/>
  <c r="S64" i="47"/>
  <c r="S63" i="47"/>
  <c r="S70" i="47"/>
  <c r="S60" i="47"/>
  <c r="S69" i="47"/>
  <c r="S71" i="47"/>
  <c r="S61" i="47"/>
  <c r="V27" i="47"/>
  <c r="V29" i="47" s="1"/>
  <c r="V42" i="47" s="1"/>
  <c r="V44" i="47" s="1"/>
  <c r="V57" i="47" s="1"/>
  <c r="V59" i="47" s="1"/>
  <c r="V72" i="47" s="1"/>
  <c r="V74" i="47" s="1"/>
  <c r="R68" i="47"/>
  <c r="AM521" i="46"/>
  <c r="AM523" i="46" s="1"/>
  <c r="T27" i="47"/>
  <c r="T29" i="47" s="1"/>
  <c r="T42" i="47" s="1"/>
  <c r="T44" i="47" s="1"/>
  <c r="T57" i="47" s="1"/>
  <c r="T59" i="47" s="1"/>
  <c r="T75" i="47"/>
  <c r="T69" i="47"/>
  <c r="T66" i="47"/>
  <c r="T65" i="47"/>
  <c r="AM133" i="46"/>
  <c r="U27" i="47"/>
  <c r="U29" i="47" s="1"/>
  <c r="U42" i="47" s="1"/>
  <c r="U44" i="47" s="1"/>
  <c r="U83" i="47"/>
  <c r="T67" i="47"/>
  <c r="T70" i="47"/>
  <c r="T63" i="47"/>
  <c r="R63" i="43"/>
  <c r="T62" i="47"/>
  <c r="T60" i="47"/>
  <c r="T68" i="47"/>
  <c r="T61" i="47"/>
  <c r="E42" i="43"/>
  <c r="E29" i="43"/>
  <c r="AM204" i="79"/>
  <c r="AM206" i="79" s="1"/>
  <c r="E30" i="43"/>
  <c r="H20" i="43"/>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72" i="47" l="1"/>
  <c r="S74" i="47" s="1"/>
  <c r="S87" i="47" s="1"/>
  <c r="S89" i="47" s="1"/>
  <c r="S102" i="47" s="1"/>
  <c r="H19" i="43"/>
  <c r="T72" i="47"/>
  <c r="T74" i="47" s="1"/>
  <c r="T87" i="47" s="1"/>
  <c r="T89" i="47" s="1"/>
  <c r="T102" i="47" s="1"/>
  <c r="E43" i="43"/>
  <c r="W161" i="47"/>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V87" i="47"/>
  <c r="V89" i="47" s="1"/>
  <c r="V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<sst xmlns="http://schemas.openxmlformats.org/spreadsheetml/2006/main" count="3344" uniqueCount="792">
  <si>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</si>
  <si>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</si>
  <si>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</si>
  <si>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</si>
  <si>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</si>
  <si>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</si>
  <si>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</si>
  <si>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</si>
  <si>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</si>
  <si>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</si>
  <si>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</si>
  <si>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</si>
  <si>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</si>
  <si>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</si>
  <si>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</si>
  <si>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</si>
  <si>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</si>
  <si>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</si>
  <si>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</si>
  <si>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</si>
  <si>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</si>
  <si>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</si>
  <si>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</si>
  <si>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</si>
  <si>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</si>
  <si>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</si>
  <si>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</si>
  <si>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</si>
  <si>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</si>
  <si>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</si>
  <si>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</si>
  <si>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</si>
  <si>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</si>
  <si>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</si>
  <si>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</si>
  <si>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</si>
  <si>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</si>
  <si>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</si>
  <si>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</si>
  <si>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</si>
  <si>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</si>
  <si>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</si>
  <si>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</si>
  <si>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</si>
  <si>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</si>
  <si>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</si>
  <si>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</si>
  <si>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</si>
  <si>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</si>
  <si>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</si>
  <si>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</si>
  <si>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</si>
  <si>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</si>
  <si>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</si>
  <si>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</si>
  <si>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</si>
  <si>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</si>
  <si>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</si>
  <si>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</si>
  <si>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</si>
  <si>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</si>
  <si>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</si>
  <si>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</si>
  <si>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</si>
  <si>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</si>
  <si>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</si>
  <si>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</si>
  <si>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</si>
  <si>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</si>
  <si>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</si>
  <si>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</si>
  <si>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</si>
  <si>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</si>
  <si>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</si>
  <si>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</si>
  <si>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</si>
  <si>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</si>
  <si>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</si>
  <si>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</si>
  <si>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</si>
  <si>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</si>
  <si>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</si>
  <si>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</si>
  <si>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</si>
  <si>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</si>
  <si>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</si>
  <si>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</si>
  <si>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</si>
  <si>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</si>
  <si>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</si>
  <si>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</si>
  <si>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</si>
  <si>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</si>
  <si>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</si>
  <si>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</si>
  <si>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</si>
  <si>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</si>
  <si>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</si>
  <si>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</si>
  <si>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</si>
  <si>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</si>
  <si>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</si>
  <si>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</si>
  <si>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</si>
  <si>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</si>
  <si>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</si>
  <si>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</si>
  <si>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</si>
  <si>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</si>
  <si>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</si>
  <si>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</si>
  <si>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</si>
  <si>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</si>
  <si>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</si>
  <si>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</si>
  <si>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</si>
  <si>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</si>
  <si>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</si>
  <si>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</si>
  <si>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</si>
  <si>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</si>
  <si>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</si>
  <si>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</si>
  <si>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</si>
  <si>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</si>
  <si>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</si>
  <si>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</si>
  <si>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</si>
  <si>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</si>
  <si>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</si>
  <si>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</si>
  <si>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</si>
  <si>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</si>
  <si>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</si>
  <si>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</si>
  <si>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</si>
  <si>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</si>
  <si>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</si>
  <si>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</si>
  <si>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</si>
  <si>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</si>
  <si>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</si>
  <si>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</si>
  <si>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</si>
  <si>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</si>
  <si>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</si>
  <si>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</si>
  <si>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</si>
  <si>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</si>
  <si>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</si>
  <si>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</si>
  <si>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</si>
  <si>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</si>
  <si>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</si>
  <si>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</si>
  <si>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</si>
  <si>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</si>
  <si>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</si>
  <si>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</si>
  <si>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</si>
  <si>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</si>
  <si>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</si>
  <si>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</si>
  <si>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</si>
  <si>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</si>
  <si>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</si>
  <si>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</si>
  <si>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</si>
  <si>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</si>
  <si>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</si>
  <si>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</si>
  <si>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</si>
  <si>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</si>
  <si>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</si>
  <si>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</si>
  <si>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</si>
  <si>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</si>
  <si>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</si>
  <si>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</si>
  <si>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</si>
  <si>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</si>
  <si>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</si>
  <si>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</si>
  <si>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</si>
  <si>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</si>
  <si>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</si>
  <si>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</si>
  <si>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</si>
  <si>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</si>
  <si>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</si>
  <si>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</si>
  <si>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</si>
  <si>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</si>
  <si>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</si>
  <si>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</si>
  <si>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</si>
  <si>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</si>
  <si>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</si>
  <si>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</si>
  <si>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</si>
  <si>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</si>
  <si>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</si>
  <si>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</si>
  <si>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</si>
  <si>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</si>
  <si>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</si>
  <si>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</si>
  <si>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</si>
  <si>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</si>
  <si>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</si>
  <si>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</si>
  <si>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</si>
  <si>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</si>
  <si>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</si>
  <si>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</si>
  <si>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</si>
  <si>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</si>
  <si>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</si>
  <si>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</si>
  <si>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</si>
  <si>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</si>
  <si>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</si>
  <si>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</si>
  <si>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</si>
  <si>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</si>
  <si>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</si>
  <si>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</si>
  <si>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</si>
  <si>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</si>
  <si>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</si>
  <si>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</si>
  <si>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</si>
  <si>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</si>
  <si>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</si>
  <si>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</si>
  <si>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</si>
  <si>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</si>
  <si>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</si>
  <si>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</si>
  <si>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</si>
  <si>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</si>
  <si>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</si>
  <si>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</si>
  <si>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</si>
  <si>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</si>
  <si>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</si>
  <si>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</si>
  <si>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</si>
  <si>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</si>
  <si>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</si>
  <si>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</si>
  <si>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</si>
  <si>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</si>
  <si>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</si>
  <si>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</si>
  <si>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</si>
  <si>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</si>
  <si>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</si>
  <si>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</si>
  <si>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</si>
  <si>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</si>
  <si>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</si>
  <si>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</si>
  <si>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</si>
  <si>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</si>
  <si>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</si>
  <si>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</si>
  <si>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</si>
  <si>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</si>
  <si>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</si>
  <si>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</si>
  <si>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</si>
  <si>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</si>
  <si>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</si>
  <si>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</si>
  <si>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</si>
  <si>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</si>
  <si>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</si>
  <si>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</si>
  <si>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</si>
  <si>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</si>
  <si>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</si>
  <si>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</si>
  <si>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</si>
  <si>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</si>
  <si>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</si>
  <si>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</si>
  <si>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</si>
  <si>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</si>
  <si>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</si>
  <si>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</si>
  <si>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</si>
  <si>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</si>
  <si>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</si>
  <si>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</si>
  <si>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</si>
  <si>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</si>
  <si>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</si>
  <si>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</si>
  <si>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</si>
  <si>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</si>
  <si>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</si>
  <si>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</si>
  <si>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</si>
  <si>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</si>
  <si>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</si>
  <si>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</si>
  <si>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</si>
  <si>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</si>
  <si>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</si>
  <si>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</si>
  <si>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</si>
  <si>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</si>
  <si>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</si>
  <si>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</si>
  <si>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</si>
  <si>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</si>
  <si>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</si>
  <si>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</si>
  <si>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</si>
  <si>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</si>
  <si>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</si>
  <si>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</si>
  <si>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</si>
  <si>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</si>
  <si>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</si>
  <si>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</si>
  <si>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</si>
  <si>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</si>
  <si>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</si>
  <si>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</si>
  <si>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</si>
  <si>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</si>
  <si>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</si>
  <si>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</si>
  <si>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</si>
  <si>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</si>
  <si>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</si>
  <si>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</si>
  <si>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</si>
  <si>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</si>
  <si>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</si>
  <si>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</si>
  <si>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</si>
  <si>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</si>
  <si>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</si>
  <si>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</si>
  <si>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</si>
  <si>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</si>
  <si>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</si>
  <si>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</si>
  <si>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</si>
  <si>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</si>
  <si>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</si>
  <si>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</si>
  <si>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</si>
  <si>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</si>
  <si>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</si>
  <si>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</si>
  <si>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</si>
  <si>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</si>
  <si>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</si>
  <si>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</si>
  <si>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</si>
  <si>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</si>
  <si>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</si>
  <si>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</si>
  <si>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</si>
  <si>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</si>
  <si>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</si>
  <si>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</si>
  <si>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</si>
  <si>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</si>
  <si>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</si>
  <si>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</si>
  <si>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</si>
  <si>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</si>
  <si>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</si>
  <si>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</si>
  <si>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</si>
  <si>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</si>
  <si>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</si>
  <si>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</si>
  <si>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</si>
  <si>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</si>
  <si>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</si>
  <si>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</si>
  <si>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</si>
  <si>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</si>
  <si>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</si>
  <si>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</si>
  <si>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</si>
  <si>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</si>
  <si>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</si>
  <si>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</si>
  <si>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</si>
  <si>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</si>
  <si>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</si>
  <si>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</si>
  <si>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</si>
  <si>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</si>
  <si>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</si>
  <si>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</si>
  <si>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</si>
  <si>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</si>
  <si>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</si>
  <si>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</si>
  <si>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</si>
  <si>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</si>
  <si>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</si>
  <si>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</si>
  <si>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</si>
  <si>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</si>
  <si>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</si>
  <si>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</si>
  <si>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</si>
  <si>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</si>
  <si>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</si>
  <si>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</si>
  <si>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</si>
  <si>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</si>
  <si>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</si>
  <si>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</si>
  <si>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</si>
  <si>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</si>
  <si>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</si>
  <si>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</si>
  <si>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</si>
  <si>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</si>
  <si>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</si>
  <si>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</si>
  <si>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</si>
  <si>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</si>
  <si>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</si>
  <si>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</si>
  <si>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</si>
  <si>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</si>
  <si>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</si>
  <si>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</si>
  <si>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</si>
  <si>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</si>
  <si>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</si>
  <si>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</si>
  <si>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</si>
  <si>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</si>
  <si>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</si>
  <si>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</si>
  <si>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</si>
  <si>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</si>
  <si>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</si>
  <si>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</si>
  <si>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</si>
  <si>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</si>
  <si>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</si>
  <si>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</si>
  <si>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</si>
  <si>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</si>
  <si>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</si>
  <si>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</si>
  <si>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</si>
  <si>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</si>
  <si>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</si>
  <si>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</si>
  <si>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</si>
  <si>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</si>
  <si>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</si>
  <si>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</si>
  <si>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</si>
  <si>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</si>
  <si>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</si>
  <si>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</si>
  <si>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</si>
  <si>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</si>
  <si>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</si>
  <si>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</si>
  <si>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</si>
  <si>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</si>
  <si>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</si>
  <si>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</si>
  <si>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</si>
  <si>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</si>
  <si>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</si>
  <si>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</si>
  <si>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</si>
  <si>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</si>
  <si>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</si>
  <si>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</si>
  <si>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</si>
  <si>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</si>
  <si>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</si>
  <si>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</si>
  <si>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</si>
  <si>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</si>
  <si>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</si>
  <si>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</si>
  <si>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</si>
  <si>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</si>
  <si>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</si>
  <si>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</si>
  <si>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</si>
  <si>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</si>
  <si>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</si>
  <si>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</si>
  <si>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</si>
  <si>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</si>
  <si>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</si>
  <si>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</si>
  <si>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</si>
  <si>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</si>
  <si>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</si>
  <si>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</si>
  <si>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</si>
  <si>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</si>
  <si>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</si>
  <si>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</si>
  <si>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</si>
  <si>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</si>
  <si>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</si>
  <si>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</si>
  <si>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</si>
  <si>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</si>
  <si>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</si>
  <si>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</si>
  <si>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</si>
  <si>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</si>
  <si>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</si>
  <si>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</si>
  <si>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</si>
  <si>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</si>
  <si>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</si>
  <si>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</si>
  <si>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</si>
  <si>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</si>
  <si>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</si>
  <si>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</si>
  <si>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</si>
  <si>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</si>
  <si>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</si>
  <si>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</si>
  <si>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</si>
  <si>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</si>
  <si>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</si>
  <si>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</si>
  <si>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</si>
  <si>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</si>
  <si>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</si>
  <si>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</si>
  <si>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</si>
  <si>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</si>
  <si>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</si>
  <si>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</si>
  <si>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</si>
  <si>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</si>
  <si>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</si>
  <si>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</si>
  <si>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</si>
  <si>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</si>
  <si>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</si>
  <si>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</si>
  <si>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</si>
  <si>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</si>
  <si>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</si>
  <si>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</si>
  <si>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</si>
  <si>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</si>
  <si>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</si>
  <si>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</si>
  <si>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</si>
  <si>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</si>
  <si>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</si>
  <si>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</si>
  <si>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</si>
  <si>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</si>
  <si>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</si>
  <si>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</si>
  <si>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</si>
  <si>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</si>
  <si>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</si>
  <si>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</si>
  <si>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</si>
  <si>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</si>
  <si>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</si>
  <si>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</si>
  <si>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</si>
  <si>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</si>
  <si>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</si>
  <si>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</si>
  <si>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</si>
  <si>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</si>
  <si>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</si>
  <si>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</si>
  <si>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</si>
  <si>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</si>
  <si>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</si>
  <si>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</si>
  <si>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</si>
  <si>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</si>
  <si>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</si>
  <si>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</si>
  <si>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</si>
  <si>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</si>
  <si>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</si>
  <si>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</si>
  <si>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</si>
  <si>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</si>
  <si>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</si>
  <si>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</si>
  <si>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</si>
  <si>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</si>
  <si>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</si>
  <si>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</si>
  <si>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</si>
  <si>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</si>
  <si>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</si>
  <si>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</si>
  <si>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</si>
  <si>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</si>
  <si>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</si>
  <si>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</si>
  <si>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</si>
  <si>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</si>
  <si>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</si>
  <si>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</si>
  <si>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</si>
  <si>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</si>
  <si>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</si>
  <si>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</si>
  <si>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</si>
  <si>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</si>
  <si>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</si>
  <si>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</si>
  <si>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</si>
  <si>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</si>
  <si>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</si>
  <si>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</si>
  <si>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</si>
  <si>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</si>
  <si>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</si>
  <si>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</si>
  <si>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</si>
  <si>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</si>
  <si>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</si>
  <si>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</si>
  <si>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</si>
  <si>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</si>
  <si>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</si>
  <si>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</si>
  <si>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</si>
  <si>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</si>
  <si>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</si>
  <si>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</si>
  <si>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</si>
  <si>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</si>
  <si>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</si>
  <si>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</si>
  <si>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</si>
  <si>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</si>
  <si>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</si>
  <si>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</si>
  <si>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</si>
  <si>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</si>
  <si>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</si>
  <si>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</si>
  <si>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</si>
  <si>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</si>
  <si>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</si>
  <si>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</si>
  <si>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</si>
  <si>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</si>
  <si>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</si>
  <si>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</si>
  <si>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</si>
  <si>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</si>
  <si>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</si>
  <si>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</si>
  <si>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</si>
  <si>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</si>
  <si>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</si>
  <si>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</si>
  <si>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</si>
  <si>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</si>
  <si>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</si>
  <si>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</si>
  <si>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</si>
  <si>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</si>
  <si>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</si>
  <si>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</si>
  <si>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</si>
  <si>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</si>
  <si>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</si>
  <si>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</si>
  <si>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</si>
  <si>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</si>
  <si>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</si>
  <si>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</si>
  <si>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</si>
  <si>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</si>
  <si>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</si>
  <si>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</si>
  <si>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</si>
  <si>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</si>
  <si>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</si>
  <si>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</si>
  <si>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</si>
  <si>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</si>
  <si>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</si>
  <si>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</si>
  <si>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</si>
  <si>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</si>
  <si>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</si>
  <si>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</si>
  <si>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</si>
  <si>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</si>
  <si>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</si>
  <si>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</si>
  <si>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</si>
  <si>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</si>
  <si>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</si>
  <si>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</si>
  <si>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</si>
  <si>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</si>
  <si>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</si>
  <si>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</si>
  <si>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</si>
  <si>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</si>
  <si>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</si>
  <si>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 xml:space="preserve">Oshawa PUC Networks Inc. </t>
  </si>
  <si>
    <t>EB-2019-0062</t>
  </si>
  <si>
    <t>2020 IRM Application</t>
  </si>
  <si>
    <t>2015-2017</t>
  </si>
  <si>
    <t>GS 50 to 999 kW (I1 &amp; I4)</t>
  </si>
  <si>
    <t>GS 1,000 to 4,999 kW (I2)</t>
  </si>
  <si>
    <t>Large Use (I3)</t>
  </si>
  <si>
    <t>USL</t>
  </si>
  <si>
    <t>Sentinel Lights</t>
  </si>
  <si>
    <t>EB-2017-0069 Settlement Agreement, Appendix 2-I</t>
  </si>
  <si>
    <t>EB-2014-0101</t>
  </si>
  <si>
    <t>EB-2017-0069</t>
  </si>
  <si>
    <t>Save on Energy Heating &amp; Cooling Program</t>
  </si>
  <si>
    <t>Home Depot Home Appliance Market Uplift Conservation Fund Pilot Program</t>
  </si>
  <si>
    <t>Save on Energy Instant Discount Program</t>
  </si>
  <si>
    <t>Whole Home Pilot Program</t>
  </si>
  <si>
    <t>Commercial and Institutional</t>
  </si>
  <si>
    <t>CFF Business</t>
  </si>
  <si>
    <t>CFF Residential</t>
  </si>
  <si>
    <t>Conservation Fund</t>
  </si>
  <si>
    <t>Commercial</t>
  </si>
  <si>
    <t>Industrial</t>
  </si>
  <si>
    <t>EE</t>
  </si>
  <si>
    <t>Programs</t>
  </si>
  <si>
    <t>General 
Service 
&lt;50 kW</t>
  </si>
  <si>
    <t>General 
Service 
&gt;50-999 kW</t>
  </si>
  <si>
    <t>General
 Service 
1000-4,999 kW</t>
  </si>
  <si>
    <t>2015-2020 LRAM</t>
  </si>
  <si>
    <t xml:space="preserve"> </t>
  </si>
  <si>
    <t xml:space="preserve">Table 8-a:  Oshawa </t>
  </si>
  <si>
    <t>C49, C50</t>
  </si>
  <si>
    <t xml:space="preserve">Add interest rate of 2.18% for Q3 2019 and Q4 2019. </t>
  </si>
  <si>
    <t>Using 2019 Q2 interest rate for these periods. Will update the interest rates as requested when new rates are available.</t>
  </si>
  <si>
    <t xml:space="preserve">Added in streetlight LED project savings </t>
  </si>
  <si>
    <t>Large Use &gt;5000 kW</t>
  </si>
  <si>
    <t xml:space="preserve">Participant lists were extracted for programs that spanned more than one customer class (i.e.. ERII, SBL, Retrofit, HPNC, Energy Audit). Participation was grouped into customer classes, and a weight for each class on total participants in that customer class was calculated. </t>
  </si>
  <si>
    <t xml:space="preserve">Methodology: </t>
  </si>
  <si>
    <t xml:space="preserve">Other programs such as all residential programs, or PSUI programs were allocated 100% to the customer class the savings came from. </t>
  </si>
  <si>
    <t>Streetlights</t>
  </si>
  <si>
    <t>B192, N192, O192</t>
  </si>
  <si>
    <t xml:space="preserve">Oshawa PUC Networks implemented  streetlight LED project. The savings are not included in the IESO final results. A monthly multiplier of 1 was used based on the savings calcualtion done in tab 8. Streetlights. </t>
  </si>
  <si>
    <t>B326</t>
  </si>
  <si>
    <t>Program was delivered in Oshawa.</t>
  </si>
  <si>
    <t xml:space="preserve">B326 cell - project name changed to "Home Depot Home Appliance Market Uplift Conservation Fund Pilot Program" </t>
  </si>
  <si>
    <t>B512 &amp; B515</t>
  </si>
  <si>
    <t>Programs were delivered in Oshawa.</t>
  </si>
  <si>
    <t xml:space="preserve">Retrofit was calculated using the amount of incentive given to customer as a percentage to the total incentives issued for the retrofit initiative. </t>
  </si>
  <si>
    <t>AW65-BH65</t>
  </si>
  <si>
    <t>Streelight energy savings removed from Saveon Energy retrofit program in 2017</t>
  </si>
  <si>
    <t>Staff follow up question #8</t>
  </si>
  <si>
    <t>D48 to K50</t>
  </si>
  <si>
    <t>Adjusted threshold to CDM savings used in Rate regression forecast Model</t>
  </si>
  <si>
    <t>Staff follow up question #10</t>
  </si>
  <si>
    <t xml:space="preserve">B512 cell - project name changed to "Save on Energy Instant Discount Program" and "Whole Home Pilot Program" respectively. </t>
  </si>
  <si>
    <t>Removed Streetlight savings from table 5-a, and incorporated savings starting 2016  and 2017, tables 5-b and 5-c.</t>
  </si>
  <si>
    <t>O375 &amp; O558</t>
  </si>
  <si>
    <t>Cobras</t>
  </si>
  <si>
    <t>Daily Avg Savings</t>
  </si>
  <si>
    <t>Install Days</t>
  </si>
  <si>
    <t>Avg Units Installed per Day</t>
  </si>
  <si>
    <t>Monthly kW Savings</t>
  </si>
  <si>
    <t>Cumulative kW Savings</t>
  </si>
  <si>
    <t>Decorative</t>
  </si>
  <si>
    <t>Total Monthly kW Savings</t>
  </si>
  <si>
    <t>Annual Cumulative kW Savings</t>
  </si>
  <si>
    <t xml:space="preserve">persistant savings </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</si>
</sst>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 #,##0.0000_-;\-* #,##0.0000_-;_-* &quot;-&quot;??_-;_-@_-"/>
  </numFmts>
  <fonts count="25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2"/>
      <color theme="1"/>
      <name val="Calibri"/>
      <family val="2"/>
      <scheme val="minor"/>
    </font>
    <font>
      <b/>
      <sz val="11"/>
      <color rgb="FF0070C0"/>
      <name val="Calibri"/>
      <family val="2"/>
      <scheme val="minor"/>
    </font>
    <font>
      <sz val="11"/>
      <color rgb="FF0070C0"/>
      <name val="Calibri"/>
      <family val="2"/>
      <scheme val="minor"/>
    </font>
    <font>
      <b/>
      <sz val="11"/>
      <color rgb="FF000000"/>
      <name val="Calibri"/>
      <family val="2"/>
    </font>
    <font>
      <sz val="11"/>
      <color theme="1"/>
      <name val="Calibri"/>
      <family val="2"/>
    </font>
  </fonts>
  <fills count="10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bgColor indexed="64"/>
      </patternFill>
    </fill>
    <fill>
      <patternFill patternType="solid">
        <fgColor theme="7" tint="0.59999389629810485"/>
        <bgColor indexed="64"/>
      </patternFill>
    </fill>
    <fill>
      <patternFill patternType="solid">
        <fgColor theme="8" tint="0.79998168889431442"/>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theme="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1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77" fontId="41" fillId="28" borderId="34" xfId="71" applyNumberFormat="1" applyFont="1" applyFill="1" applyBorder="1" applyAlignment="1" applyProtection="1">
      <alignment horizontal="center"/>
      <protection locked="0"/>
    </xf>
    <xf numFmtId="177" fontId="41" fillId="28" borderId="110" xfId="71" applyNumberFormat="1" applyFont="1" applyFill="1" applyBorder="1" applyAlignment="1" applyProtection="1">
      <alignment horizontal="center"/>
      <protection locked="0"/>
    </xf>
    <xf numFmtId="177" fontId="13" fillId="2" borderId="0" xfId="71" applyNumberFormat="1" applyFont="1" applyFill="1"/>
    <xf numFmtId="177" fontId="13" fillId="2" borderId="110" xfId="71" applyNumberFormat="1" applyFont="1" applyFill="1" applyBorder="1" applyAlignment="1">
      <alignment horizontal="center"/>
    </xf>
    <xf numFmtId="177" fontId="48" fillId="28" borderId="34" xfId="71" applyNumberFormat="1" applyFont="1" applyFill="1" applyBorder="1" applyAlignment="1" applyProtection="1">
      <alignment horizontal="center"/>
      <protection locked="0"/>
    </xf>
    <xf numFmtId="168" fontId="45" fillId="94" borderId="107" xfId="0" applyNumberFormat="1" applyFont="1" applyFill="1" applyBorder="1" applyAlignment="1" applyProtection="1">
      <alignment horizontal="center"/>
    </xf>
    <xf numFmtId="284" fontId="41" fillId="94" borderId="37" xfId="0" applyNumberFormat="1" applyFont="1" applyFill="1" applyBorder="1" applyAlignment="1" applyProtection="1">
      <alignment horizontal="center"/>
    </xf>
    <xf numFmtId="284" fontId="45" fillId="94" borderId="107" xfId="0" applyNumberFormat="1" applyFont="1" applyFill="1" applyBorder="1" applyAlignment="1" applyProtection="1">
      <alignment horizontal="center"/>
    </xf>
    <xf numFmtId="0" fontId="0" fillId="95" borderId="110" xfId="0" applyFont="1" applyFill="1" applyBorder="1" applyAlignment="1">
      <alignment vertical="top"/>
    </xf>
    <xf numFmtId="0" fontId="0" fillId="95" borderId="110" xfId="0" applyFill="1" applyBorder="1"/>
    <xf numFmtId="0" fontId="0" fillId="95" borderId="0" xfId="0" applyFont="1" applyFill="1" applyBorder="1" applyAlignment="1">
      <alignment vertical="top"/>
    </xf>
    <xf numFmtId="3" fontId="0" fillId="95"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5" borderId="45" xfId="0" applyNumberFormat="1" applyFont="1" applyFill="1" applyBorder="1" applyAlignment="1">
      <alignment vertical="top"/>
    </xf>
    <xf numFmtId="0" fontId="0" fillId="95" borderId="0" xfId="0" applyFill="1" applyBorder="1"/>
    <xf numFmtId="0" fontId="13" fillId="95" borderId="0" xfId="0" applyFont="1" applyFill="1"/>
    <xf numFmtId="0" fontId="0" fillId="95" borderId="0" xfId="0" applyFill="1"/>
    <xf numFmtId="0" fontId="0" fillId="96" borderId="110" xfId="0" applyFont="1" applyFill="1" applyBorder="1" applyAlignment="1">
      <alignment vertical="top"/>
    </xf>
    <xf numFmtId="0" fontId="91" fillId="97" borderId="89" xfId="0" applyFont="1" applyFill="1" applyBorder="1" applyAlignment="1" applyProtection="1">
      <alignment vertical="top" wrapText="1"/>
      <protection locked="0"/>
    </xf>
    <xf numFmtId="0" fontId="91" fillId="97" borderId="0" xfId="0" applyFont="1" applyFill="1" applyBorder="1" applyAlignment="1" applyProtection="1">
      <alignment vertical="top" wrapText="1"/>
      <protection locked="0"/>
    </xf>
    <xf numFmtId="0" fontId="0" fillId="98" borderId="0" xfId="0" applyFill="1"/>
    <xf numFmtId="0" fontId="3" fillId="98" borderId="5" xfId="0" applyFont="1" applyFill="1" applyBorder="1" applyAlignment="1">
      <alignment vertical="center"/>
    </xf>
    <xf numFmtId="0" fontId="0" fillId="98" borderId="5" xfId="0" applyFill="1" applyBorder="1"/>
    <xf numFmtId="0" fontId="11" fillId="98" borderId="144" xfId="0" applyNumberFormat="1" applyFont="1" applyFill="1" applyBorder="1" applyAlignment="1" applyProtection="1">
      <alignment horizontal="center" vertical="center" wrapText="1"/>
      <protection locked="0"/>
    </xf>
    <xf numFmtId="0" fontId="11" fillId="98" borderId="145" xfId="0" applyNumberFormat="1" applyFont="1" applyFill="1" applyBorder="1" applyAlignment="1" applyProtection="1">
      <alignment horizontal="center" vertical="center" wrapText="1"/>
      <protection locked="0"/>
    </xf>
    <xf numFmtId="0" fontId="11" fillId="98" borderId="146" xfId="0" applyNumberFormat="1" applyFont="1" applyFill="1" applyBorder="1" applyAlignment="1" applyProtection="1">
      <alignment horizontal="center" vertical="center" wrapText="1"/>
      <protection locked="0"/>
    </xf>
    <xf numFmtId="0" fontId="11" fillId="98" borderId="147" xfId="0" applyNumberFormat="1" applyFont="1" applyFill="1" applyBorder="1" applyAlignment="1" applyProtection="1">
      <alignment horizontal="center" vertical="center" wrapText="1"/>
      <protection locked="0"/>
    </xf>
    <xf numFmtId="0" fontId="0" fillId="100" borderId="122" xfId="0" applyFill="1" applyBorder="1"/>
    <xf numFmtId="0" fontId="246" fillId="2" borderId="0" xfId="0" applyFont="1" applyFill="1"/>
    <xf numFmtId="9" fontId="0" fillId="2" borderId="89" xfId="72" applyFont="1" applyFill="1" applyBorder="1"/>
    <xf numFmtId="9" fontId="0" fillId="2" borderId="0" xfId="72" applyFont="1" applyFill="1" applyBorder="1"/>
    <xf numFmtId="9" fontId="0" fillId="2" borderId="12" xfId="72" applyFont="1" applyFill="1" applyBorder="1"/>
    <xf numFmtId="9" fontId="0" fillId="2" borderId="0" xfId="72" applyFont="1" applyFill="1"/>
    <xf numFmtId="0" fontId="247" fillId="2" borderId="0" xfId="0" applyFont="1" applyFill="1"/>
    <xf numFmtId="0" fontId="0" fillId="2" borderId="5" xfId="0" applyFill="1" applyBorder="1"/>
    <xf numFmtId="9" fontId="0" fillId="2" borderId="109" xfId="72" applyFont="1" applyFill="1" applyBorder="1"/>
    <xf numFmtId="9" fontId="0" fillId="2" borderId="5" xfId="72" applyFont="1" applyFill="1" applyBorder="1"/>
    <xf numFmtId="9" fontId="0" fillId="2" borderId="112" xfId="72" applyFont="1" applyFill="1" applyBorder="1"/>
    <xf numFmtId="233" fontId="0" fillId="2" borderId="0" xfId="72" applyNumberFormat="1" applyFont="1" applyFill="1" applyBorder="1"/>
    <xf numFmtId="233" fontId="0" fillId="2" borderId="12" xfId="72" applyNumberFormat="1" applyFont="1" applyFill="1" applyBorder="1"/>
    <xf numFmtId="233" fontId="0" fillId="2" borderId="0" xfId="72" applyNumberFormat="1" applyFont="1" applyFill="1"/>
    <xf numFmtId="0" fontId="45" fillId="101" borderId="40" xfId="0" applyFont="1" applyFill="1" applyBorder="1" applyAlignment="1" applyProtection="1">
      <alignment horizontal="center" vertical="center" wrapText="1"/>
      <protection locked="0"/>
    </xf>
    <xf numFmtId="10" fontId="41" fillId="97" borderId="7" xfId="0" applyNumberFormat="1" applyFont="1" applyFill="1" applyBorder="1" applyAlignment="1" applyProtection="1">
      <alignment horizontal="center"/>
      <protection locked="0"/>
    </xf>
    <xf numFmtId="3" fontId="91" fillId="97" borderId="0" xfId="0" applyNumberFormat="1" applyFont="1" applyFill="1" applyBorder="1" applyAlignment="1" applyProtection="1">
      <alignment horizontal="left" vertical="center"/>
      <protection locked="0"/>
    </xf>
    <xf numFmtId="3" fontId="45" fillId="97" borderId="35" xfId="0" applyNumberFormat="1" applyFont="1" applyFill="1" applyBorder="1" applyAlignment="1" applyProtection="1">
      <alignment horizontal="center" vertical="center"/>
      <protection locked="0"/>
    </xf>
    <xf numFmtId="0" fontId="3" fillId="99" borderId="12" xfId="0" applyFont="1" applyFill="1" applyBorder="1" applyAlignment="1">
      <alignment horizontal="center"/>
    </xf>
    <xf numFmtId="0" fontId="11" fillId="98" borderId="153" xfId="0" applyNumberFormat="1" applyFont="1" applyFill="1" applyBorder="1" applyAlignment="1" applyProtection="1">
      <alignment horizontal="center" vertical="center" wrapText="1"/>
      <protection locked="0"/>
    </xf>
    <xf numFmtId="0" fontId="32" fillId="100" borderId="150" xfId="0" quotePrefix="1" applyFont="1" applyFill="1" applyBorder="1"/>
    <xf numFmtId="0" fontId="0" fillId="100" borderId="150" xfId="0" applyFill="1" applyBorder="1"/>
    <xf numFmtId="0" fontId="0" fillId="100" borderId="151" xfId="0" applyFill="1" applyBorder="1"/>
    <xf numFmtId="0" fontId="247" fillId="2" borderId="148" xfId="0" applyFont="1" applyFill="1" applyBorder="1"/>
    <xf numFmtId="0" fontId="0" fillId="2" borderId="148" xfId="0" applyFill="1" applyBorder="1"/>
    <xf numFmtId="9" fontId="0" fillId="2" borderId="152" xfId="72" applyFont="1" applyFill="1" applyBorder="1"/>
    <xf numFmtId="9" fontId="0" fillId="2" borderId="148" xfId="72" applyFont="1" applyFill="1" applyBorder="1"/>
    <xf numFmtId="9" fontId="0" fillId="2" borderId="149" xfId="72" applyFont="1" applyFill="1" applyBorder="1"/>
    <xf numFmtId="164" fontId="91" fillId="0" borderId="0" xfId="0" applyNumberFormat="1" applyFont="1" applyFill="1" applyBorder="1" applyAlignment="1">
      <alignment horizontal="center"/>
    </xf>
    <xf numFmtId="10" fontId="41" fillId="97" borderId="0" xfId="0" applyNumberFormat="1" applyFont="1" applyFill="1" applyBorder="1" applyAlignment="1" applyProtection="1">
      <alignment horizontal="center" vertical="center"/>
      <protection locked="0"/>
    </xf>
    <xf numFmtId="0" fontId="3" fillId="99" borderId="131" xfId="0" applyFont="1" applyFill="1" applyBorder="1" applyAlignment="1">
      <alignment horizontal="center"/>
    </xf>
    <xf numFmtId="0" fontId="3" fillId="99" borderId="132" xfId="0" applyFont="1" applyFill="1" applyBorder="1" applyAlignment="1">
      <alignment horizontal="center"/>
    </xf>
    <xf numFmtId="9" fontId="0" fillId="2" borderId="0" xfId="72" applyNumberFormat="1" applyFont="1" applyFill="1" applyBorder="1"/>
    <xf numFmtId="0" fontId="248" fillId="2" borderId="0" xfId="0" applyFont="1" applyFill="1"/>
    <xf numFmtId="3" fontId="48" fillId="97" borderId="34" xfId="0" applyNumberFormat="1" applyFont="1" applyFill="1" applyBorder="1" applyAlignment="1">
      <alignment horizontal="center"/>
    </xf>
    <xf numFmtId="3" fontId="0" fillId="97" borderId="35" xfId="0" applyNumberFormat="1" applyFont="1" applyFill="1" applyBorder="1" applyAlignment="1">
      <alignment vertical="top"/>
    </xf>
    <xf numFmtId="171" fontId="0" fillId="2" borderId="0" xfId="0" applyNumberFormat="1" applyFont="1" applyFill="1"/>
    <xf numFmtId="171" fontId="40" fillId="2" borderId="0" xfId="0" applyNumberFormat="1" applyFont="1" applyFill="1" applyBorder="1" applyAlignment="1">
      <alignment vertical="center"/>
    </xf>
    <xf numFmtId="0" fontId="249" fillId="0" borderId="154" xfId="0" applyFont="1" applyFill="1" applyBorder="1" applyAlignment="1">
      <alignment horizontal="center"/>
    </xf>
    <xf numFmtId="0" fontId="249" fillId="0" borderId="155" xfId="0" applyFont="1" applyFill="1" applyBorder="1" applyAlignment="1">
      <alignment horizontal="center"/>
    </xf>
    <xf numFmtId="0" fontId="249" fillId="0" borderId="155" xfId="0" applyFont="1" applyFill="1" applyBorder="1" applyAlignment="1">
      <alignment horizontal="center" wrapText="1"/>
    </xf>
    <xf numFmtId="0" fontId="249" fillId="0" borderId="156" xfId="0" applyFont="1" applyFill="1" applyBorder="1" applyAlignment="1">
      <alignment horizontal="center" wrapText="1"/>
    </xf>
    <xf numFmtId="17" fontId="250" fillId="0" borderId="160" xfId="0" applyNumberFormat="1" applyFont="1" applyFill="1" applyBorder="1"/>
    <xf numFmtId="174" fontId="250" fillId="0" borderId="34" xfId="71" applyNumberFormat="1" applyFont="1" applyFill="1" applyBorder="1"/>
    <xf numFmtId="285" fontId="250" fillId="0" borderId="34" xfId="0" applyNumberFormat="1" applyFont="1" applyFill="1" applyBorder="1"/>
    <xf numFmtId="43" fontId="250" fillId="0" borderId="34" xfId="0" applyNumberFormat="1" applyFont="1" applyFill="1" applyBorder="1"/>
    <xf numFmtId="43" fontId="250" fillId="0" borderId="161" xfId="0" applyNumberFormat="1" applyFont="1" applyFill="1" applyBorder="1"/>
    <xf numFmtId="43" fontId="249" fillId="0" borderId="161" xfId="0" applyNumberFormat="1" applyFont="1" applyFill="1" applyBorder="1"/>
    <xf numFmtId="17" fontId="249" fillId="0" borderId="160" xfId="0" applyNumberFormat="1" applyFont="1" applyFill="1" applyBorder="1"/>
    <xf numFmtId="0" fontId="249" fillId="0" borderId="34" xfId="0" applyFont="1" applyFill="1" applyBorder="1"/>
    <xf numFmtId="285" fontId="249" fillId="0" borderId="34" xfId="0" applyNumberFormat="1" applyFont="1" applyFill="1" applyBorder="1"/>
    <xf numFmtId="174" fontId="249" fillId="0" borderId="34" xfId="71" applyNumberFormat="1" applyFont="1" applyFill="1" applyBorder="1"/>
    <xf numFmtId="43" fontId="249" fillId="0" borderId="34" xfId="0" applyNumberFormat="1" applyFont="1" applyFill="1" applyBorder="1"/>
    <xf numFmtId="17" fontId="249" fillId="0" borderId="157" xfId="0" applyNumberFormat="1" applyFont="1" applyFill="1" applyBorder="1"/>
    <xf numFmtId="0" fontId="249" fillId="0" borderId="158" xfId="0" applyFont="1" applyFill="1" applyBorder="1"/>
    <xf numFmtId="43" fontId="249" fillId="0" borderId="159" xfId="0" applyNumberFormat="1"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3" fillId="99" borderId="143" xfId="0" applyFont="1" applyFill="1" applyBorder="1" applyAlignment="1">
      <alignment horizontal="center"/>
    </xf>
    <xf numFmtId="0" fontId="3" fillId="99" borderId="131" xfId="0" applyFont="1" applyFill="1" applyBorder="1" applyAlignment="1">
      <alignment horizontal="center"/>
    </xf>
    <xf numFmtId="0" fontId="3" fillId="99" borderId="132" xfId="0"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26684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16524" y="134471"/>
          <a:ext cx="19499384" cy="206588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20023667" cy="19854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6019579" cy="183152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79812"/>
          <a:ext cx="16283602" cy="219848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885328" cy="196487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0359158"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22860</xdr:rowOff>
        </xdr:from>
        <xdr:to>
          <xdr:col>2</xdr:col>
          <xdr:colOff>1379220</xdr:colOff>
          <xdr:row>54</xdr:row>
          <xdr:rowOff>160020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22860</xdr:rowOff>
        </xdr:from>
        <xdr:to>
          <xdr:col>2</xdr:col>
          <xdr:colOff>1379220</xdr:colOff>
          <xdr:row>57</xdr:row>
          <xdr:rowOff>160020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22860</xdr:rowOff>
        </xdr:from>
        <xdr:to>
          <xdr:col>2</xdr:col>
          <xdr:colOff>1379220</xdr:colOff>
          <xdr:row>60</xdr:row>
          <xdr:rowOff>160020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22860</xdr:rowOff>
        </xdr:from>
        <xdr:to>
          <xdr:col>2</xdr:col>
          <xdr:colOff>1379220</xdr:colOff>
          <xdr:row>63</xdr:row>
          <xdr:rowOff>160020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22860</xdr:rowOff>
        </xdr:from>
        <xdr:to>
          <xdr:col>2</xdr:col>
          <xdr:colOff>1379220</xdr:colOff>
          <xdr:row>66</xdr:row>
          <xdr:rowOff>160020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175260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175260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6355786" cy="2130879"/>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20200117" cy="217623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6176" y="281441"/>
          <a:ext cx="15798834" cy="1568222"/>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20251" y="216648"/>
          <a:ext cx="18004542" cy="223659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workbookViewId="0"/>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40" t="s">
        <v>174</v>
      </c>
      <c r="C3" s="840"/>
    </row>
    <row r="4" spans="1:3" ht="11.25" customHeight="1"/>
    <row r="5" spans="1:3" s="30" customFormat="1" ht="25.5" customHeight="1">
      <c r="B5" s="60" t="s">
        <v>421</v>
      </c>
      <c r="C5" s="60" t="s">
        <v>173</v>
      </c>
    </row>
    <row r="6" spans="1:3" s="176" customFormat="1" ht="48" customHeight="1">
      <c r="A6" s="241"/>
      <c r="B6" s="618" t="s">
        <v>170</v>
      </c>
      <c r="C6" s="671" t="s">
        <v>605</v>
      </c>
    </row>
    <row r="7" spans="1:3" s="176" customFormat="1" ht="21" customHeight="1">
      <c r="A7" s="241"/>
      <c r="B7" s="612" t="s">
        <v>555</v>
      </c>
      <c r="C7" s="672" t="s">
        <v>618</v>
      </c>
    </row>
    <row r="8" spans="1:3" s="176" customFormat="1" ht="32.25" customHeight="1">
      <c r="B8" s="612" t="s">
        <v>368</v>
      </c>
      <c r="C8" s="673" t="s">
        <v>606</v>
      </c>
    </row>
    <row r="9" spans="1:3" s="176" customFormat="1" ht="27.75" customHeight="1">
      <c r="B9" s="612" t="s">
        <v>169</v>
      </c>
      <c r="C9" s="673" t="s">
        <v>607</v>
      </c>
    </row>
    <row r="10" spans="1:3" s="176" customFormat="1" ht="33" customHeight="1">
      <c r="B10" s="612" t="s">
        <v>603</v>
      </c>
      <c r="C10" s="672" t="s">
        <v>611</v>
      </c>
    </row>
    <row r="11" spans="1:3" s="176" customFormat="1" ht="26.25" customHeight="1">
      <c r="B11" s="627" t="s">
        <v>369</v>
      </c>
      <c r="C11" s="675" t="s">
        <v>608</v>
      </c>
    </row>
    <row r="12" spans="1:3" s="176" customFormat="1" ht="39.75" customHeight="1">
      <c r="B12" s="612" t="s">
        <v>370</v>
      </c>
      <c r="C12" s="673" t="s">
        <v>609</v>
      </c>
    </row>
    <row r="13" spans="1:3" s="176" customFormat="1" ht="18" customHeight="1">
      <c r="B13" s="612" t="s">
        <v>371</v>
      </c>
      <c r="C13" s="673" t="s">
        <v>610</v>
      </c>
    </row>
    <row r="14" spans="1:3" s="176" customFormat="1" ht="13.5" customHeight="1">
      <c r="B14" s="612"/>
      <c r="C14" s="674"/>
    </row>
    <row r="15" spans="1:3" s="176" customFormat="1" ht="18" customHeight="1">
      <c r="B15" s="612" t="s">
        <v>674</v>
      </c>
      <c r="C15" s="672" t="s">
        <v>672</v>
      </c>
    </row>
    <row r="16" spans="1:3" s="176" customFormat="1" ht="8.25" customHeight="1">
      <c r="B16" s="612"/>
      <c r="C16" s="674"/>
    </row>
    <row r="17" spans="2:3" s="176" customFormat="1" ht="33" customHeight="1">
      <c r="B17" s="676" t="s">
        <v>604</v>
      </c>
      <c r="C17" s="677" t="s">
        <v>673</v>
      </c>
    </row>
    <row r="18" spans="2:3" s="103" customFormat="1" ht="15.6">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workbookViewId="0"/>
  </sheetViews>
  <sheetFormatPr defaultColWidth="9.109375" defaultRowHeight="13.8" outlineLevelRow="1" outlineLevelCol="1"/>
  <cols>
    <col min="1" max="1" width="4.6640625" style="509" customWidth="1"/>
    <col min="2" max="2" width="43.6640625" style="254" customWidth="1"/>
    <col min="3" max="3" width="14" style="254" customWidth="1"/>
    <col min="4" max="4" width="18.109375" style="253" customWidth="1"/>
    <col min="5" max="8" width="10.44140625" style="253" customWidth="1" outlineLevel="1"/>
    <col min="9" max="13" width="9.109375" style="253" customWidth="1" outlineLevel="1"/>
    <col min="14" max="14" width="12.44140625" style="253" customWidth="1" outlineLevel="1"/>
    <col min="15" max="15" width="17.5546875" style="253" customWidth="1"/>
    <col min="16" max="24" width="9.44140625" style="253" customWidth="1" outlineLevel="1"/>
    <col min="25" max="25" width="14.109375" style="255" customWidth="1"/>
    <col min="26" max="26" width="14.5546875" style="255" customWidth="1"/>
    <col min="27" max="27" width="16.88671875"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4.88671875" style="253" customWidth="1"/>
    <col min="42" max="42" width="14" style="253" customWidth="1"/>
    <col min="43" max="43" width="9.6640625" style="253" customWidth="1"/>
    <col min="44" max="44" width="11.109375" style="253" customWidth="1"/>
    <col min="45" max="45" width="12.109375" style="253" customWidth="1"/>
    <col min="46" max="46" width="6.44140625" style="253" bestFit="1" customWidth="1"/>
    <col min="47" max="51" width="9.109375" style="253"/>
    <col min="52" max="52" width="6.44140625" style="253" bestFit="1" customWidth="1"/>
    <col min="53" max="16384" width="9.109375" style="253"/>
  </cols>
  <sheetData>
    <row r="1" spans="1:39" ht="164.25" customHeight="1"/>
    <row r="2" spans="1:39" ht="23.25" customHeight="1" thickBot="1"/>
    <row r="3" spans="1:39" ht="25.5" customHeight="1" thickBot="1">
      <c r="B3" s="90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0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85" t="s">
        <v>554</v>
      </c>
      <c r="D5" s="88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06" t="s">
        <v>507</v>
      </c>
      <c r="C7" s="905" t="s">
        <v>637</v>
      </c>
      <c r="D7" s="905"/>
      <c r="E7" s="905"/>
      <c r="F7" s="905"/>
      <c r="G7" s="905"/>
      <c r="H7" s="905"/>
      <c r="I7" s="905"/>
      <c r="J7" s="905"/>
      <c r="K7" s="905"/>
      <c r="L7" s="905"/>
      <c r="M7" s="905"/>
      <c r="N7" s="905"/>
      <c r="O7" s="905"/>
      <c r="P7" s="905"/>
      <c r="Q7" s="905"/>
      <c r="R7" s="905"/>
      <c r="S7" s="905"/>
      <c r="T7" s="905"/>
      <c r="U7" s="905"/>
      <c r="V7" s="905"/>
      <c r="W7" s="905"/>
      <c r="X7" s="905"/>
      <c r="Y7" s="606"/>
      <c r="Z7" s="606"/>
      <c r="AA7" s="606"/>
      <c r="AB7" s="606"/>
      <c r="AC7" s="606"/>
      <c r="AD7" s="606"/>
      <c r="AE7" s="270"/>
      <c r="AF7" s="270"/>
      <c r="AG7" s="270"/>
      <c r="AH7" s="270"/>
      <c r="AI7" s="270"/>
      <c r="AJ7" s="270"/>
      <c r="AK7" s="270"/>
      <c r="AL7" s="270"/>
    </row>
    <row r="8" spans="1:39" s="271" customFormat="1" ht="58.5" customHeight="1">
      <c r="A8" s="509"/>
      <c r="B8" s="906"/>
      <c r="C8" s="905" t="s">
        <v>575</v>
      </c>
      <c r="D8" s="905"/>
      <c r="E8" s="905"/>
      <c r="F8" s="905"/>
      <c r="G8" s="905"/>
      <c r="H8" s="905"/>
      <c r="I8" s="905"/>
      <c r="J8" s="905"/>
      <c r="K8" s="905"/>
      <c r="L8" s="905"/>
      <c r="M8" s="905"/>
      <c r="N8" s="905"/>
      <c r="O8" s="905"/>
      <c r="P8" s="905"/>
      <c r="Q8" s="905"/>
      <c r="R8" s="905"/>
      <c r="S8" s="905"/>
      <c r="T8" s="905"/>
      <c r="U8" s="905"/>
      <c r="V8" s="905"/>
      <c r="W8" s="905"/>
      <c r="X8" s="905"/>
      <c r="Y8" s="606"/>
      <c r="Z8" s="606"/>
      <c r="AA8" s="606"/>
      <c r="AB8" s="606"/>
      <c r="AC8" s="606"/>
      <c r="AD8" s="606"/>
      <c r="AE8" s="272"/>
      <c r="AF8" s="255"/>
      <c r="AG8" s="255"/>
      <c r="AH8" s="255"/>
      <c r="AI8" s="255"/>
      <c r="AJ8" s="255"/>
      <c r="AK8" s="255"/>
      <c r="AL8" s="255"/>
      <c r="AM8" s="256"/>
    </row>
    <row r="9" spans="1:39" s="271" customFormat="1" ht="57.75" customHeight="1">
      <c r="A9" s="509"/>
      <c r="B9" s="273"/>
      <c r="C9" s="905" t="s">
        <v>574</v>
      </c>
      <c r="D9" s="905"/>
      <c r="E9" s="905"/>
      <c r="F9" s="905"/>
      <c r="G9" s="905"/>
      <c r="H9" s="905"/>
      <c r="I9" s="905"/>
      <c r="J9" s="905"/>
      <c r="K9" s="905"/>
      <c r="L9" s="905"/>
      <c r="M9" s="905"/>
      <c r="N9" s="905"/>
      <c r="O9" s="905"/>
      <c r="P9" s="905"/>
      <c r="Q9" s="905"/>
      <c r="R9" s="905"/>
      <c r="S9" s="905"/>
      <c r="T9" s="905"/>
      <c r="U9" s="905"/>
      <c r="V9" s="905"/>
      <c r="W9" s="905"/>
      <c r="X9" s="905"/>
      <c r="Y9" s="606"/>
      <c r="Z9" s="606"/>
      <c r="AA9" s="606"/>
      <c r="AB9" s="606"/>
      <c r="AC9" s="606"/>
      <c r="AD9" s="606"/>
      <c r="AE9" s="272"/>
      <c r="AF9" s="255"/>
      <c r="AG9" s="255"/>
      <c r="AH9" s="255"/>
      <c r="AI9" s="255"/>
      <c r="AJ9" s="255"/>
      <c r="AK9" s="255"/>
      <c r="AL9" s="255"/>
      <c r="AM9" s="256"/>
    </row>
    <row r="10" spans="1:39" ht="41.25" customHeight="1">
      <c r="B10" s="275"/>
      <c r="C10" s="905" t="s">
        <v>640</v>
      </c>
      <c r="D10" s="905"/>
      <c r="E10" s="905"/>
      <c r="F10" s="905"/>
      <c r="G10" s="905"/>
      <c r="H10" s="905"/>
      <c r="I10" s="905"/>
      <c r="J10" s="905"/>
      <c r="K10" s="905"/>
      <c r="L10" s="905"/>
      <c r="M10" s="905"/>
      <c r="N10" s="905"/>
      <c r="O10" s="905"/>
      <c r="P10" s="905"/>
      <c r="Q10" s="905"/>
      <c r="R10" s="905"/>
      <c r="S10" s="905"/>
      <c r="T10" s="905"/>
      <c r="U10" s="905"/>
      <c r="V10" s="905"/>
      <c r="W10" s="905"/>
      <c r="X10" s="905"/>
      <c r="Y10" s="606"/>
      <c r="Z10" s="606"/>
      <c r="AA10" s="606"/>
      <c r="AB10" s="606"/>
      <c r="AC10" s="606"/>
      <c r="AD10" s="606"/>
      <c r="AE10" s="272"/>
      <c r="AF10" s="276"/>
      <c r="AG10" s="276"/>
      <c r="AH10" s="276"/>
      <c r="AI10" s="276"/>
      <c r="AJ10" s="276"/>
      <c r="AK10" s="276"/>
      <c r="AL10" s="276"/>
    </row>
    <row r="11" spans="1:39" ht="53.25" customHeight="1">
      <c r="C11" s="905" t="s">
        <v>625</v>
      </c>
      <c r="D11" s="905"/>
      <c r="E11" s="905"/>
      <c r="F11" s="905"/>
      <c r="G11" s="905"/>
      <c r="H11" s="905"/>
      <c r="I11" s="905"/>
      <c r="J11" s="905"/>
      <c r="K11" s="905"/>
      <c r="L11" s="905"/>
      <c r="M11" s="905"/>
      <c r="N11" s="905"/>
      <c r="O11" s="905"/>
      <c r="P11" s="905"/>
      <c r="Q11" s="905"/>
      <c r="R11" s="905"/>
      <c r="S11" s="905"/>
      <c r="T11" s="905"/>
      <c r="U11" s="905"/>
      <c r="V11" s="905"/>
      <c r="W11" s="905"/>
      <c r="X11" s="90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06" t="s">
        <v>530</v>
      </c>
      <c r="C13" s="591" t="s">
        <v>525</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06"/>
      <c r="C14" s="591" t="s">
        <v>526</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527</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528</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96" t="s">
        <v>211</v>
      </c>
      <c r="C19" s="898" t="s">
        <v>33</v>
      </c>
      <c r="D19" s="284" t="s">
        <v>423</v>
      </c>
      <c r="E19" s="900" t="s">
        <v>209</v>
      </c>
      <c r="F19" s="901"/>
      <c r="G19" s="901"/>
      <c r="H19" s="901"/>
      <c r="I19" s="901"/>
      <c r="J19" s="901"/>
      <c r="K19" s="901"/>
      <c r="L19" s="901"/>
      <c r="M19" s="902"/>
      <c r="N19" s="903" t="s">
        <v>213</v>
      </c>
      <c r="O19" s="284" t="s">
        <v>424</v>
      </c>
      <c r="P19" s="900" t="s">
        <v>212</v>
      </c>
      <c r="Q19" s="901"/>
      <c r="R19" s="901"/>
      <c r="S19" s="901"/>
      <c r="T19" s="901"/>
      <c r="U19" s="901"/>
      <c r="V19" s="901"/>
      <c r="W19" s="901"/>
      <c r="X19" s="902"/>
      <c r="Y19" s="893" t="s">
        <v>244</v>
      </c>
      <c r="Z19" s="894"/>
      <c r="AA19" s="894"/>
      <c r="AB19" s="894"/>
      <c r="AC19" s="894"/>
      <c r="AD19" s="894"/>
      <c r="AE19" s="894"/>
      <c r="AF19" s="894"/>
      <c r="AG19" s="894"/>
      <c r="AH19" s="894"/>
      <c r="AI19" s="894"/>
      <c r="AJ19" s="894"/>
      <c r="AK19" s="894"/>
      <c r="AL19" s="894"/>
      <c r="AM19" s="895"/>
    </row>
    <row r="20" spans="1:39" s="283" customFormat="1" ht="59.25" customHeight="1">
      <c r="A20" s="509"/>
      <c r="B20" s="897"/>
      <c r="C20" s="899"/>
      <c r="D20" s="285">
        <v>2011</v>
      </c>
      <c r="E20" s="285">
        <v>2012</v>
      </c>
      <c r="F20" s="285">
        <v>2013</v>
      </c>
      <c r="G20" s="285">
        <v>2014</v>
      </c>
      <c r="H20" s="285">
        <v>2015</v>
      </c>
      <c r="I20" s="285">
        <v>2016</v>
      </c>
      <c r="J20" s="285">
        <v>2017</v>
      </c>
      <c r="K20" s="285">
        <v>2018</v>
      </c>
      <c r="L20" s="285">
        <v>2019</v>
      </c>
      <c r="M20" s="285">
        <v>2020</v>
      </c>
      <c r="N20" s="90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999 kW (I1 &amp; I4)</v>
      </c>
      <c r="AB20" s="286" t="str">
        <f>'1.  LRAMVA Summary'!G52</f>
        <v>GS 1,000 to 4,999 kW (I2)</v>
      </c>
      <c r="AC20" s="286" t="str">
        <f>'1.  LRAMVA Summary'!H52</f>
        <v>Large Use (I3)</v>
      </c>
      <c r="AD20" s="286" t="str">
        <f>'1.  LRAMVA Summary'!I52</f>
        <v>Street Lighting</v>
      </c>
      <c r="AE20" s="286" t="str">
        <f>'1.  LRAMVA Summary'!J52</f>
        <v>USL</v>
      </c>
      <c r="AF20" s="286" t="str">
        <f>'1.  LRAMVA Summary'!K52</f>
        <v>Sentinel Lights</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243</v>
      </c>
      <c r="C146" s="281"/>
      <c r="D146" s="590" t="s">
        <v>529</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96" t="s">
        <v>211</v>
      </c>
      <c r="C147" s="898" t="s">
        <v>33</v>
      </c>
      <c r="D147" s="284" t="s">
        <v>423</v>
      </c>
      <c r="E147" s="900" t="s">
        <v>209</v>
      </c>
      <c r="F147" s="901"/>
      <c r="G147" s="901"/>
      <c r="H147" s="901"/>
      <c r="I147" s="901"/>
      <c r="J147" s="901"/>
      <c r="K147" s="901"/>
      <c r="L147" s="901"/>
      <c r="M147" s="902"/>
      <c r="N147" s="903" t="s">
        <v>213</v>
      </c>
      <c r="O147" s="284" t="s">
        <v>424</v>
      </c>
      <c r="P147" s="900" t="s">
        <v>212</v>
      </c>
      <c r="Q147" s="901"/>
      <c r="R147" s="901"/>
      <c r="S147" s="901"/>
      <c r="T147" s="901"/>
      <c r="U147" s="901"/>
      <c r="V147" s="901"/>
      <c r="W147" s="901"/>
      <c r="X147" s="902"/>
      <c r="Y147" s="893" t="s">
        <v>244</v>
      </c>
      <c r="Z147" s="894"/>
      <c r="AA147" s="894"/>
      <c r="AB147" s="894"/>
      <c r="AC147" s="894"/>
      <c r="AD147" s="894"/>
      <c r="AE147" s="894"/>
      <c r="AF147" s="894"/>
      <c r="AG147" s="894"/>
      <c r="AH147" s="894"/>
      <c r="AI147" s="894"/>
      <c r="AJ147" s="894"/>
      <c r="AK147" s="894"/>
      <c r="AL147" s="894"/>
      <c r="AM147" s="895"/>
    </row>
    <row r="148" spans="1:39" ht="60.75" customHeight="1">
      <c r="B148" s="897"/>
      <c r="C148" s="899"/>
      <c r="D148" s="285">
        <v>2012</v>
      </c>
      <c r="E148" s="285">
        <v>2013</v>
      </c>
      <c r="F148" s="285">
        <v>2014</v>
      </c>
      <c r="G148" s="285">
        <v>2015</v>
      </c>
      <c r="H148" s="285">
        <v>2016</v>
      </c>
      <c r="I148" s="285">
        <v>2017</v>
      </c>
      <c r="J148" s="285">
        <v>2018</v>
      </c>
      <c r="K148" s="285">
        <v>2019</v>
      </c>
      <c r="L148" s="285">
        <v>2020</v>
      </c>
      <c r="M148" s="285">
        <v>2021</v>
      </c>
      <c r="N148" s="90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999 kW (I1 &amp; I4)</v>
      </c>
      <c r="AB148" s="285" t="str">
        <f>'1.  LRAMVA Summary'!G52</f>
        <v>GS 1,000 to 4,999 kW (I2)</v>
      </c>
      <c r="AC148" s="285" t="str">
        <f>'1.  LRAMVA Summary'!H52</f>
        <v>Large Use (I3)</v>
      </c>
      <c r="AD148" s="285" t="str">
        <f>'1.  LRAMVA Summary'!I52</f>
        <v>Street Lighting</v>
      </c>
      <c r="AE148" s="285" t="str">
        <f>'1.  LRAMVA Summary'!J52</f>
        <v>USL</v>
      </c>
      <c r="AF148" s="285" t="str">
        <f>'1.  LRAMVA Summary'!K52</f>
        <v>Sentinel Lights</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245</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245</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245</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245</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245</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245</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245</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245</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246</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249</v>
      </c>
      <c r="C275" s="281"/>
      <c r="D275" s="592" t="s">
        <v>529</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96" t="s">
        <v>211</v>
      </c>
      <c r="C276" s="898" t="s">
        <v>33</v>
      </c>
      <c r="D276" s="284" t="s">
        <v>423</v>
      </c>
      <c r="E276" s="900" t="s">
        <v>209</v>
      </c>
      <c r="F276" s="901"/>
      <c r="G276" s="901"/>
      <c r="H276" s="901"/>
      <c r="I276" s="901"/>
      <c r="J276" s="901"/>
      <c r="K276" s="901"/>
      <c r="L276" s="901"/>
      <c r="M276" s="902"/>
      <c r="N276" s="903" t="s">
        <v>213</v>
      </c>
      <c r="O276" s="284" t="s">
        <v>424</v>
      </c>
      <c r="P276" s="900" t="s">
        <v>212</v>
      </c>
      <c r="Q276" s="901"/>
      <c r="R276" s="901"/>
      <c r="S276" s="901"/>
      <c r="T276" s="901"/>
      <c r="U276" s="901"/>
      <c r="V276" s="901"/>
      <c r="W276" s="901"/>
      <c r="X276" s="902"/>
      <c r="Y276" s="893" t="s">
        <v>244</v>
      </c>
      <c r="Z276" s="894"/>
      <c r="AA276" s="894"/>
      <c r="AB276" s="894"/>
      <c r="AC276" s="894"/>
      <c r="AD276" s="894"/>
      <c r="AE276" s="894"/>
      <c r="AF276" s="894"/>
      <c r="AG276" s="894"/>
      <c r="AH276" s="894"/>
      <c r="AI276" s="894"/>
      <c r="AJ276" s="894"/>
      <c r="AK276" s="894"/>
      <c r="AL276" s="894"/>
      <c r="AM276" s="895"/>
    </row>
    <row r="277" spans="1:39" ht="60.75" customHeight="1">
      <c r="B277" s="897"/>
      <c r="C277" s="899"/>
      <c r="D277" s="285">
        <v>2013</v>
      </c>
      <c r="E277" s="285">
        <v>2014</v>
      </c>
      <c r="F277" s="285">
        <v>2015</v>
      </c>
      <c r="G277" s="285">
        <v>2016</v>
      </c>
      <c r="H277" s="285">
        <v>2017</v>
      </c>
      <c r="I277" s="285">
        <v>2018</v>
      </c>
      <c r="J277" s="285">
        <v>2019</v>
      </c>
      <c r="K277" s="285">
        <v>2020</v>
      </c>
      <c r="L277" s="285">
        <v>2021</v>
      </c>
      <c r="M277" s="285">
        <v>2022</v>
      </c>
      <c r="N277" s="90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999 kW (I1 &amp; I4)</v>
      </c>
      <c r="AB277" s="285" t="str">
        <f>'1.  LRAMVA Summary'!G52</f>
        <v>GS 1,000 to 4,999 kW (I2)</v>
      </c>
      <c r="AC277" s="285" t="str">
        <f>'1.  LRAMVA Summary'!H52</f>
        <v>Large Use (I3)</v>
      </c>
      <c r="AD277" s="285" t="str">
        <f>'1.  LRAMVA Summary'!I52</f>
        <v>Street Lighting</v>
      </c>
      <c r="AE277" s="285" t="str">
        <f>'1.  LRAMVA Summary'!J52</f>
        <v>USL</v>
      </c>
      <c r="AF277" s="285" t="str">
        <f>'1.  LRAMVA Summary'!K52</f>
        <v>Sentinel Lights</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250</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250</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250</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250</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250</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250</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251</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6">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6">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259</v>
      </c>
      <c r="C404" s="281"/>
      <c r="D404" s="590" t="s">
        <v>524</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96" t="s">
        <v>211</v>
      </c>
      <c r="C405" s="898" t="s">
        <v>33</v>
      </c>
      <c r="D405" s="284" t="s">
        <v>423</v>
      </c>
      <c r="E405" s="900" t="s">
        <v>209</v>
      </c>
      <c r="F405" s="901"/>
      <c r="G405" s="901"/>
      <c r="H405" s="901"/>
      <c r="I405" s="901"/>
      <c r="J405" s="901"/>
      <c r="K405" s="901"/>
      <c r="L405" s="901"/>
      <c r="M405" s="902"/>
      <c r="N405" s="903" t="s">
        <v>213</v>
      </c>
      <c r="O405" s="284" t="s">
        <v>424</v>
      </c>
      <c r="P405" s="900" t="s">
        <v>212</v>
      </c>
      <c r="Q405" s="901"/>
      <c r="R405" s="901"/>
      <c r="S405" s="901"/>
      <c r="T405" s="901"/>
      <c r="U405" s="901"/>
      <c r="V405" s="901"/>
      <c r="W405" s="901"/>
      <c r="X405" s="902"/>
      <c r="Y405" s="893" t="s">
        <v>244</v>
      </c>
      <c r="Z405" s="894"/>
      <c r="AA405" s="894"/>
      <c r="AB405" s="894"/>
      <c r="AC405" s="894"/>
      <c r="AD405" s="894"/>
      <c r="AE405" s="894"/>
      <c r="AF405" s="894"/>
      <c r="AG405" s="894"/>
      <c r="AH405" s="894"/>
      <c r="AI405" s="894"/>
      <c r="AJ405" s="894"/>
      <c r="AK405" s="894"/>
      <c r="AL405" s="894"/>
      <c r="AM405" s="895"/>
    </row>
    <row r="406" spans="1:40" ht="45.75" customHeight="1">
      <c r="B406" s="897"/>
      <c r="C406" s="899"/>
      <c r="D406" s="285">
        <v>2014</v>
      </c>
      <c r="E406" s="285">
        <v>2015</v>
      </c>
      <c r="F406" s="285">
        <v>2016</v>
      </c>
      <c r="G406" s="285">
        <v>2017</v>
      </c>
      <c r="H406" s="285">
        <v>2018</v>
      </c>
      <c r="I406" s="285">
        <v>2019</v>
      </c>
      <c r="J406" s="285">
        <v>2020</v>
      </c>
      <c r="K406" s="285">
        <v>2021</v>
      </c>
      <c r="L406" s="285">
        <v>2022</v>
      </c>
      <c r="M406" s="285">
        <v>2023</v>
      </c>
      <c r="N406" s="90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999 kW (I1 &amp; I4)</v>
      </c>
      <c r="AB406" s="285" t="str">
        <f>'1.  LRAMVA Summary'!G52</f>
        <v>GS 1,000 to 4,999 kW (I2)</v>
      </c>
      <c r="AC406" s="285" t="str">
        <f>'1.  LRAMVA Summary'!H52</f>
        <v>Large Use (I3)</v>
      </c>
      <c r="AD406" s="285" t="str">
        <f>'1.  LRAMVA Summary'!I52</f>
        <v>Street Lighting</v>
      </c>
      <c r="AE406" s="285" t="str">
        <f>'1.  LRAMVA Summary'!J52</f>
        <v>USL</v>
      </c>
      <c r="AF406" s="285" t="str">
        <f>'1.  LRAMVA Summary'!K52</f>
        <v>Sentinel Lights</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260</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260</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260</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260</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260</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260</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260</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260</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260</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261</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6">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6">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211" zoomScale="65" zoomScaleNormal="65" workbookViewId="0">
      <pane ySplit="8" topLeftCell="A538" activePane="bottomLeft" state="frozen"/>
      <selection activeCell="A211" sqref="A211"/>
      <selection pane="bottomLeft" activeCell="Q569" sqref="Q569"/>
    </sheetView>
  </sheetViews>
  <sheetFormatPr defaultColWidth="9.109375" defaultRowHeight="14.4" outlineLevelRow="1" outlineLevelCol="1"/>
  <cols>
    <col min="1" max="1" width="4.5546875" style="522" customWidth="1"/>
    <col min="2" max="2" width="44.109375" style="427" customWidth="1"/>
    <col min="3" max="3" width="13.44140625" style="427" customWidth="1"/>
    <col min="4" max="4" width="17" style="427" customWidth="1"/>
    <col min="5" max="5" width="12.33203125" style="427" customWidth="1" outlineLevel="1"/>
    <col min="6" max="13" width="9.88671875" style="427" customWidth="1" outlineLevel="1"/>
    <col min="14" max="14" width="13.5546875" style="427" customWidth="1" outlineLevel="1"/>
    <col min="15" max="15" width="15.6640625" style="427" customWidth="1"/>
    <col min="16" max="24" width="9.109375" style="427" customWidth="1" outlineLevel="1"/>
    <col min="25" max="25" width="16.5546875" style="427" customWidth="1"/>
    <col min="26" max="27" width="15" style="427" customWidth="1"/>
    <col min="28" max="28" width="17.6640625" style="427" customWidth="1"/>
    <col min="29" max="29" width="19.6640625" style="427" customWidth="1"/>
    <col min="30" max="30" width="18.6640625" style="427" customWidth="1"/>
    <col min="31" max="35" width="14.88671875" style="427" customWidth="1"/>
    <col min="36" max="38" width="17.33203125" style="427" customWidth="1"/>
    <col min="39" max="39" width="17.88671875" style="427" customWidth="1"/>
    <col min="40" max="40" width="11.6640625" style="427" customWidth="1"/>
    <col min="41" max="16384" width="9.109375" style="427"/>
  </cols>
  <sheetData>
    <row r="13" spans="2:39" ht="15" thickBot="1"/>
    <row r="14" spans="2:39" ht="26.25" customHeight="1" thickBot="1">
      <c r="B14" s="90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0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06"/>
      <c r="C16" s="885" t="s">
        <v>554</v>
      </c>
      <c r="D16" s="88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06" t="s">
        <v>507</v>
      </c>
      <c r="C18" s="905" t="s">
        <v>697</v>
      </c>
      <c r="D18" s="905"/>
      <c r="E18" s="905"/>
      <c r="F18" s="905"/>
      <c r="G18" s="905"/>
      <c r="H18" s="905"/>
      <c r="I18" s="905"/>
      <c r="J18" s="905"/>
      <c r="K18" s="905"/>
      <c r="L18" s="905"/>
      <c r="M18" s="905"/>
      <c r="N18" s="905"/>
      <c r="O18" s="905"/>
      <c r="P18" s="905"/>
      <c r="Q18" s="905"/>
      <c r="R18" s="905"/>
      <c r="S18" s="905"/>
      <c r="T18" s="905"/>
      <c r="U18" s="905"/>
      <c r="V18" s="905"/>
      <c r="W18" s="905"/>
      <c r="X18" s="905"/>
      <c r="Y18" s="606"/>
      <c r="Z18" s="606"/>
      <c r="AA18" s="606"/>
      <c r="AB18" s="606"/>
      <c r="AC18" s="606"/>
      <c r="AD18" s="606"/>
      <c r="AE18" s="270"/>
      <c r="AF18" s="265"/>
      <c r="AG18" s="265"/>
      <c r="AH18" s="265"/>
      <c r="AI18" s="265"/>
      <c r="AJ18" s="265"/>
      <c r="AK18" s="265"/>
      <c r="AL18" s="265"/>
      <c r="AM18" s="265"/>
    </row>
    <row r="19" spans="2:39" ht="45.75" customHeight="1">
      <c r="B19" s="906"/>
      <c r="C19" s="905" t="s">
        <v>576</v>
      </c>
      <c r="D19" s="905"/>
      <c r="E19" s="905"/>
      <c r="F19" s="905"/>
      <c r="G19" s="905"/>
      <c r="H19" s="905"/>
      <c r="I19" s="905"/>
      <c r="J19" s="905"/>
      <c r="K19" s="905"/>
      <c r="L19" s="905"/>
      <c r="M19" s="905"/>
      <c r="N19" s="905"/>
      <c r="O19" s="905"/>
      <c r="P19" s="905"/>
      <c r="Q19" s="905"/>
      <c r="R19" s="905"/>
      <c r="S19" s="905"/>
      <c r="T19" s="905"/>
      <c r="U19" s="905"/>
      <c r="V19" s="905"/>
      <c r="W19" s="905"/>
      <c r="X19" s="905"/>
      <c r="Y19" s="606"/>
      <c r="Z19" s="606"/>
      <c r="AA19" s="606"/>
      <c r="AB19" s="606"/>
      <c r="AC19" s="606"/>
      <c r="AD19" s="606"/>
      <c r="AE19" s="270"/>
      <c r="AF19" s="265"/>
      <c r="AG19" s="265"/>
      <c r="AH19" s="265"/>
      <c r="AI19" s="265"/>
      <c r="AJ19" s="265"/>
      <c r="AK19" s="265"/>
      <c r="AL19" s="265"/>
      <c r="AM19" s="265"/>
    </row>
    <row r="20" spans="2:39" ht="62.25" customHeight="1">
      <c r="B20" s="273"/>
      <c r="C20" s="905" t="s">
        <v>574</v>
      </c>
      <c r="D20" s="905"/>
      <c r="E20" s="905"/>
      <c r="F20" s="905"/>
      <c r="G20" s="905"/>
      <c r="H20" s="905"/>
      <c r="I20" s="905"/>
      <c r="J20" s="905"/>
      <c r="K20" s="905"/>
      <c r="L20" s="905"/>
      <c r="M20" s="905"/>
      <c r="N20" s="905"/>
      <c r="O20" s="905"/>
      <c r="P20" s="905"/>
      <c r="Q20" s="905"/>
      <c r="R20" s="905"/>
      <c r="S20" s="905"/>
      <c r="T20" s="905"/>
      <c r="U20" s="905"/>
      <c r="V20" s="905"/>
      <c r="W20" s="905"/>
      <c r="X20" s="905"/>
      <c r="Y20" s="606"/>
      <c r="Z20" s="606"/>
      <c r="AA20" s="606"/>
      <c r="AB20" s="606"/>
      <c r="AC20" s="606"/>
      <c r="AD20" s="606"/>
      <c r="AE20" s="428"/>
      <c r="AF20" s="265"/>
      <c r="AG20" s="265"/>
      <c r="AH20" s="265"/>
      <c r="AI20" s="265"/>
      <c r="AJ20" s="265"/>
      <c r="AK20" s="265"/>
      <c r="AL20" s="265"/>
      <c r="AM20" s="265"/>
    </row>
    <row r="21" spans="2:39" ht="37.5" customHeight="1">
      <c r="B21" s="273"/>
      <c r="C21" s="905" t="s">
        <v>640</v>
      </c>
      <c r="D21" s="905"/>
      <c r="E21" s="905"/>
      <c r="F21" s="905"/>
      <c r="G21" s="905"/>
      <c r="H21" s="905"/>
      <c r="I21" s="905"/>
      <c r="J21" s="905"/>
      <c r="K21" s="905"/>
      <c r="L21" s="905"/>
      <c r="M21" s="905"/>
      <c r="N21" s="905"/>
      <c r="O21" s="905"/>
      <c r="P21" s="905"/>
      <c r="Q21" s="905"/>
      <c r="R21" s="905"/>
      <c r="S21" s="905"/>
      <c r="T21" s="905"/>
      <c r="U21" s="905"/>
      <c r="V21" s="905"/>
      <c r="W21" s="905"/>
      <c r="X21" s="905"/>
      <c r="Y21" s="606"/>
      <c r="Z21" s="606"/>
      <c r="AA21" s="606"/>
      <c r="AB21" s="606"/>
      <c r="AC21" s="606"/>
      <c r="AD21" s="606"/>
      <c r="AE21" s="276"/>
      <c r="AF21" s="265"/>
      <c r="AG21" s="265"/>
      <c r="AH21" s="265"/>
      <c r="AI21" s="265"/>
      <c r="AJ21" s="265"/>
      <c r="AK21" s="265"/>
      <c r="AL21" s="265"/>
      <c r="AM21" s="265"/>
    </row>
    <row r="22" spans="2:39" ht="54.75" customHeight="1">
      <c r="B22" s="273"/>
      <c r="C22" s="905" t="s">
        <v>624</v>
      </c>
      <c r="D22" s="905"/>
      <c r="E22" s="905"/>
      <c r="F22" s="905"/>
      <c r="G22" s="905"/>
      <c r="H22" s="905"/>
      <c r="I22" s="905"/>
      <c r="J22" s="905"/>
      <c r="K22" s="905"/>
      <c r="L22" s="905"/>
      <c r="M22" s="905"/>
      <c r="N22" s="905"/>
      <c r="O22" s="905"/>
      <c r="P22" s="905"/>
      <c r="Q22" s="905"/>
      <c r="R22" s="905"/>
      <c r="S22" s="905"/>
      <c r="T22" s="905"/>
      <c r="U22" s="905"/>
      <c r="V22" s="905"/>
      <c r="W22" s="905"/>
      <c r="X22" s="905"/>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906" t="s">
        <v>530</v>
      </c>
      <c r="C24" s="596" t="s">
        <v>532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906"/>
      <c r="C25" s="596" t="s">
        <v>533</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535</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537</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96" t="s">
        <v>211</v>
      </c>
      <c r="C34" s="898" t="s">
        <v>33</v>
      </c>
      <c r="D34" s="284" t="s">
        <v>423</v>
      </c>
      <c r="E34" s="900" t="s">
        <v>209</v>
      </c>
      <c r="F34" s="901"/>
      <c r="G34" s="901"/>
      <c r="H34" s="901"/>
      <c r="I34" s="901"/>
      <c r="J34" s="901"/>
      <c r="K34" s="901"/>
      <c r="L34" s="901"/>
      <c r="M34" s="902"/>
      <c r="N34" s="903" t="s">
        <v>213</v>
      </c>
      <c r="O34" s="284" t="s">
        <v>424</v>
      </c>
      <c r="P34" s="900" t="s">
        <v>212</v>
      </c>
      <c r="Q34" s="901"/>
      <c r="R34" s="901"/>
      <c r="S34" s="901"/>
      <c r="T34" s="901"/>
      <c r="U34" s="901"/>
      <c r="V34" s="901"/>
      <c r="W34" s="901"/>
      <c r="X34" s="902"/>
      <c r="Y34" s="893" t="s">
        <v>244</v>
      </c>
      <c r="Z34" s="894"/>
      <c r="AA34" s="894"/>
      <c r="AB34" s="894"/>
      <c r="AC34" s="894"/>
      <c r="AD34" s="894"/>
      <c r="AE34" s="894"/>
      <c r="AF34" s="894"/>
      <c r="AG34" s="894"/>
      <c r="AH34" s="894"/>
      <c r="AI34" s="894"/>
      <c r="AJ34" s="894"/>
      <c r="AK34" s="894"/>
      <c r="AL34" s="894"/>
      <c r="AM34" s="895"/>
    </row>
    <row r="35" spans="1:39" ht="65.25" customHeight="1">
      <c r="B35" s="897"/>
      <c r="C35" s="899"/>
      <c r="D35" s="285">
        <v>2015</v>
      </c>
      <c r="E35" s="285">
        <v>2016</v>
      </c>
      <c r="F35" s="285">
        <v>2017</v>
      </c>
      <c r="G35" s="285">
        <v>2018</v>
      </c>
      <c r="H35" s="285">
        <v>2019</v>
      </c>
      <c r="I35" s="285">
        <v>2020</v>
      </c>
      <c r="J35" s="285">
        <v>2021</v>
      </c>
      <c r="K35" s="285">
        <v>2022</v>
      </c>
      <c r="L35" s="285">
        <v>2023</v>
      </c>
      <c r="M35" s="429">
        <v>2024</v>
      </c>
      <c r="N35" s="90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999 kW (I1 &amp; I4)</v>
      </c>
      <c r="AB35" s="285" t="str">
        <f>'1.  LRAMVA Summary'!G52</f>
        <v>GS 1,000 to 4,999 kW (I2)</v>
      </c>
      <c r="AC35" s="285" t="str">
        <f>'1.  LRAMVA Summary'!H52</f>
        <v>Large Use (I3)</v>
      </c>
      <c r="AD35" s="285" t="str">
        <f>'1.  LRAMVA Summary'!I52</f>
        <v>Street Lighting</v>
      </c>
      <c r="AE35" s="285" t="str">
        <f>'1.  LRAMVA Summary'!J52</f>
        <v>USL</v>
      </c>
      <c r="AF35" s="285" t="str">
        <f>'1.  LRAMVA Summary'!K52</f>
        <v>Sentinel Lights</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f>'7.  Persistence Report'!AU29</f>
        <v>624186</v>
      </c>
      <c r="E38" s="295">
        <f>'7.  Persistence Report'!AV29</f>
        <v>618505</v>
      </c>
      <c r="F38" s="295">
        <f>'7.  Persistence Report'!AW29</f>
        <v>618505</v>
      </c>
      <c r="G38" s="295">
        <f>'7.  Persistence Report'!AX29</f>
        <v>618505</v>
      </c>
      <c r="H38" s="295">
        <f>'7.  Persistence Report'!AY29</f>
        <v>618505</v>
      </c>
      <c r="I38" s="295">
        <f>'7.  Persistence Report'!AZ29</f>
        <v>618505</v>
      </c>
      <c r="J38" s="295">
        <f>'7.  Persistence Report'!BA29</f>
        <v>618505</v>
      </c>
      <c r="K38" s="295">
        <f>'7.  Persistence Report'!BB29</f>
        <v>618370</v>
      </c>
      <c r="L38" s="295">
        <f>'7.  Persistence Report'!BC29</f>
        <v>618370</v>
      </c>
      <c r="M38" s="295">
        <f>'7.  Persistence Report'!BD29</f>
        <v>618370</v>
      </c>
      <c r="N38" s="291"/>
      <c r="O38" s="295">
        <f>'7.  Persistence Report'!P29</f>
        <v>41</v>
      </c>
      <c r="P38" s="295">
        <f>'7.  Persistence Report'!Q29</f>
        <v>40</v>
      </c>
      <c r="Q38" s="295">
        <f>'7.  Persistence Report'!R29</f>
        <v>40</v>
      </c>
      <c r="R38" s="295">
        <f>'7.  Persistence Report'!S29</f>
        <v>40</v>
      </c>
      <c r="S38" s="295">
        <f>'7.  Persistence Report'!T29</f>
        <v>40</v>
      </c>
      <c r="T38" s="295">
        <f>'7.  Persistence Report'!U29</f>
        <v>40</v>
      </c>
      <c r="U38" s="295">
        <f>'7.  Persistence Report'!V29</f>
        <v>40</v>
      </c>
      <c r="V38" s="295">
        <f>'7.  Persistence Report'!W29</f>
        <v>40</v>
      </c>
      <c r="W38" s="295">
        <f>'7.  Persistence Report'!X29</f>
        <v>40</v>
      </c>
      <c r="X38" s="295">
        <f>'7.  Persistence Report'!Y29</f>
        <v>40</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268</v>
      </c>
      <c r="C39" s="291" t="s">
        <v>163</v>
      </c>
      <c r="D39" s="295">
        <f>'7.  Persistence Report'!AU37</f>
        <v>104247</v>
      </c>
      <c r="E39" s="295">
        <f>'7.  Persistence Report'!AV37</f>
        <v>102747</v>
      </c>
      <c r="F39" s="295">
        <f>'7.  Persistence Report'!AW37</f>
        <v>102747</v>
      </c>
      <c r="G39" s="295">
        <f>'7.  Persistence Report'!AX37</f>
        <v>102747</v>
      </c>
      <c r="H39" s="295">
        <f>'7.  Persistence Report'!AY37</f>
        <v>102747</v>
      </c>
      <c r="I39" s="295">
        <f>'7.  Persistence Report'!AZ37</f>
        <v>102747</v>
      </c>
      <c r="J39" s="295">
        <f>'7.  Persistence Report'!BA37</f>
        <v>102747</v>
      </c>
      <c r="K39" s="295">
        <f>'7.  Persistence Report'!BB37</f>
        <v>102705</v>
      </c>
      <c r="L39" s="295">
        <f>'7.  Persistence Report'!BC37</f>
        <v>102705</v>
      </c>
      <c r="M39" s="295">
        <f>'7.  Persistence Report'!BD37</f>
        <v>102705</v>
      </c>
      <c r="N39" s="468"/>
      <c r="O39" s="295">
        <f>'7.  Persistence Report'!P37</f>
        <v>7</v>
      </c>
      <c r="P39" s="295">
        <f>'7.  Persistence Report'!Q37</f>
        <v>7</v>
      </c>
      <c r="Q39" s="295">
        <f>'7.  Persistence Report'!R37</f>
        <v>7</v>
      </c>
      <c r="R39" s="295">
        <f>'7.  Persistence Report'!S37</f>
        <v>7</v>
      </c>
      <c r="S39" s="295">
        <f>'7.  Persistence Report'!T37</f>
        <v>7</v>
      </c>
      <c r="T39" s="295">
        <f>'7.  Persistence Report'!U37</f>
        <v>7</v>
      </c>
      <c r="U39" s="295">
        <f>'7.  Persistence Report'!V37</f>
        <v>7</v>
      </c>
      <c r="V39" s="295">
        <f>'7.  Persistence Report'!W37</f>
        <v>7</v>
      </c>
      <c r="W39" s="295">
        <f>'7.  Persistence Report'!X37</f>
        <v>7</v>
      </c>
      <c r="X39" s="295">
        <f>'7.  Persistence Report'!Y37</f>
        <v>7</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f>'7.  Persistence Report'!AU30</f>
        <v>1153140</v>
      </c>
      <c r="E41" s="295">
        <f>'7.  Persistence Report'!AV30</f>
        <v>1132646</v>
      </c>
      <c r="F41" s="295">
        <f>'7.  Persistence Report'!AW30</f>
        <v>1132646</v>
      </c>
      <c r="G41" s="295">
        <f>'7.  Persistence Report'!AX30</f>
        <v>1132646</v>
      </c>
      <c r="H41" s="295">
        <f>'7.  Persistence Report'!AY30</f>
        <v>1132646</v>
      </c>
      <c r="I41" s="295">
        <f>'7.  Persistence Report'!AZ30</f>
        <v>1132646</v>
      </c>
      <c r="J41" s="295">
        <f>'7.  Persistence Report'!BA30</f>
        <v>1132646</v>
      </c>
      <c r="K41" s="295">
        <f>'7.  Persistence Report'!BB30</f>
        <v>1132053</v>
      </c>
      <c r="L41" s="295">
        <f>'7.  Persistence Report'!BC30</f>
        <v>1132053</v>
      </c>
      <c r="M41" s="295">
        <f>'7.  Persistence Report'!BD30</f>
        <v>1132053</v>
      </c>
      <c r="N41" s="291"/>
      <c r="O41" s="295">
        <f>'7.  Persistence Report'!P30</f>
        <v>78</v>
      </c>
      <c r="P41" s="295">
        <f>'7.  Persistence Report'!Q30</f>
        <v>77</v>
      </c>
      <c r="Q41" s="295">
        <f>'7.  Persistence Report'!R30</f>
        <v>77</v>
      </c>
      <c r="R41" s="295">
        <f>'7.  Persistence Report'!S30</f>
        <v>77</v>
      </c>
      <c r="S41" s="295">
        <f>'7.  Persistence Report'!T30</f>
        <v>77</v>
      </c>
      <c r="T41" s="295">
        <f>'7.  Persistence Report'!U30</f>
        <v>77</v>
      </c>
      <c r="U41" s="295">
        <f>'7.  Persistence Report'!V30</f>
        <v>77</v>
      </c>
      <c r="V41" s="295">
        <f>'7.  Persistence Report'!W30</f>
        <v>76</v>
      </c>
      <c r="W41" s="295">
        <f>'7.  Persistence Report'!X30</f>
        <v>76</v>
      </c>
      <c r="X41" s="295">
        <f>'7.  Persistence Report'!Y30</f>
        <v>76</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268</v>
      </c>
      <c r="C42" s="291" t="s">
        <v>163</v>
      </c>
      <c r="D42" s="295">
        <f>'7.  Persistence Report'!AU38</f>
        <v>11928</v>
      </c>
      <c r="E42" s="295">
        <f>'7.  Persistence Report'!AV38</f>
        <v>11788</v>
      </c>
      <c r="F42" s="295">
        <f>'7.  Persistence Report'!AW38</f>
        <v>11788</v>
      </c>
      <c r="G42" s="295">
        <f>'7.  Persistence Report'!AX38</f>
        <v>11788</v>
      </c>
      <c r="H42" s="295">
        <f>'7.  Persistence Report'!AY38</f>
        <v>11788</v>
      </c>
      <c r="I42" s="295">
        <f>'7.  Persistence Report'!AZ38</f>
        <v>11788</v>
      </c>
      <c r="J42" s="295">
        <f>'7.  Persistence Report'!BA38</f>
        <v>11788</v>
      </c>
      <c r="K42" s="295">
        <f>'7.  Persistence Report'!BB38</f>
        <v>11758</v>
      </c>
      <c r="L42" s="295">
        <f>'7.  Persistence Report'!BC38</f>
        <v>11758</v>
      </c>
      <c r="M42" s="295">
        <f>'7.  Persistence Report'!BD38</f>
        <v>11758</v>
      </c>
      <c r="N42" s="468"/>
      <c r="O42" s="295">
        <f>'7.  Persistence Report'!P38</f>
        <v>1</v>
      </c>
      <c r="P42" s="295">
        <f>'7.  Persistence Report'!Q38</f>
        <v>1</v>
      </c>
      <c r="Q42" s="295">
        <f>'7.  Persistence Report'!R38</f>
        <v>1</v>
      </c>
      <c r="R42" s="295">
        <f>'7.  Persistence Report'!S38</f>
        <v>1</v>
      </c>
      <c r="S42" s="295">
        <f>'7.  Persistence Report'!T38</f>
        <v>1</v>
      </c>
      <c r="T42" s="295">
        <f>'7.  Persistence Report'!U38</f>
        <v>1</v>
      </c>
      <c r="U42" s="295">
        <f>'7.  Persistence Report'!V38</f>
        <v>1</v>
      </c>
      <c r="V42" s="295">
        <f>'7.  Persistence Report'!W38</f>
        <v>1</v>
      </c>
      <c r="W42" s="295">
        <f>'7.  Persistence Report'!X38</f>
        <v>1</v>
      </c>
      <c r="X42" s="295">
        <f>'7.  Persistence Report'!Y38</f>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f>'7.  Persistence Report'!AU28</f>
        <v>9670</v>
      </c>
      <c r="E44" s="295">
        <f>'7.  Persistence Report'!AV28</f>
        <v>9670</v>
      </c>
      <c r="F44" s="295">
        <f>'7.  Persistence Report'!AW28</f>
        <v>9670</v>
      </c>
      <c r="G44" s="295">
        <f>'7.  Persistence Report'!AX28</f>
        <v>9670</v>
      </c>
      <c r="H44" s="295">
        <f>'7.  Persistence Report'!AY28</f>
        <v>4070</v>
      </c>
      <c r="I44" s="295">
        <f>'7.  Persistence Report'!AZ28</f>
        <v>0</v>
      </c>
      <c r="J44" s="295">
        <f>'7.  Persistence Report'!BA28</f>
        <v>0</v>
      </c>
      <c r="K44" s="295">
        <f>'7.  Persistence Report'!BB28</f>
        <v>0</v>
      </c>
      <c r="L44" s="295">
        <f>'7.  Persistence Report'!BC28</f>
        <v>0</v>
      </c>
      <c r="M44" s="295">
        <f>'7.  Persistence Report'!BD28</f>
        <v>0</v>
      </c>
      <c r="N44" s="291"/>
      <c r="O44" s="295">
        <f>'7.  Persistence Report'!P28</f>
        <v>1</v>
      </c>
      <c r="P44" s="295">
        <f>'7.  Persistence Report'!Q28</f>
        <v>1</v>
      </c>
      <c r="Q44" s="295">
        <f>'7.  Persistence Report'!R28</f>
        <v>1</v>
      </c>
      <c r="R44" s="295">
        <f>'7.  Persistence Report'!S28</f>
        <v>1</v>
      </c>
      <c r="S44" s="295">
        <f>'7.  Persistence Report'!T28</f>
        <v>1</v>
      </c>
      <c r="T44" s="295">
        <f>'7.  Persistence Report'!U28</f>
        <v>0</v>
      </c>
      <c r="U44" s="295">
        <f>'7.  Persistence Report'!V28</f>
        <v>0</v>
      </c>
      <c r="V44" s="295">
        <f>'7.  Persistence Report'!W28</f>
        <v>0</v>
      </c>
      <c r="W44" s="295">
        <f>'7.  Persistence Report'!X28</f>
        <v>0</v>
      </c>
      <c r="X44" s="295">
        <f>'7.  Persistence Report'!Y28</f>
        <v>0</v>
      </c>
      <c r="Y44" s="410">
        <v>1</v>
      </c>
      <c r="Z44" s="410"/>
      <c r="AA44" s="410"/>
      <c r="AB44" s="410"/>
      <c r="AC44" s="410"/>
      <c r="AD44" s="410"/>
      <c r="AE44" s="410"/>
      <c r="AF44" s="410"/>
      <c r="AG44" s="410"/>
      <c r="AH44" s="410"/>
      <c r="AI44" s="410"/>
      <c r="AJ44" s="410"/>
      <c r="AK44" s="410"/>
      <c r="AL44" s="410"/>
      <c r="AM44" s="296">
        <f>SUM(Y44:AL44)</f>
        <v>1</v>
      </c>
    </row>
    <row r="45" spans="1:39" ht="15" outlineLevel="1">
      <c r="B45" s="294" t="s">
        <v>268</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683</v>
      </c>
      <c r="C47" s="291" t="s">
        <v>25</v>
      </c>
      <c r="D47" s="295">
        <f>'7.  Persistence Report'!AU31</f>
        <v>1265384</v>
      </c>
      <c r="E47" s="295">
        <f>'7.  Persistence Report'!AV31</f>
        <v>1265384</v>
      </c>
      <c r="F47" s="295">
        <f>'7.  Persistence Report'!AW31</f>
        <v>1265384</v>
      </c>
      <c r="G47" s="295">
        <f>'7.  Persistence Report'!AX31</f>
        <v>1265384</v>
      </c>
      <c r="H47" s="295">
        <f>'7.  Persistence Report'!AY31</f>
        <v>1265384</v>
      </c>
      <c r="I47" s="295">
        <f>'7.  Persistence Report'!AZ31</f>
        <v>1265384</v>
      </c>
      <c r="J47" s="295">
        <f>'7.  Persistence Report'!BA31</f>
        <v>1265384</v>
      </c>
      <c r="K47" s="295">
        <f>'7.  Persistence Report'!BB31</f>
        <v>1265384</v>
      </c>
      <c r="L47" s="295">
        <f>'7.  Persistence Report'!BC31</f>
        <v>1265384</v>
      </c>
      <c r="M47" s="295">
        <f>'7.  Persistence Report'!BD31</f>
        <v>1265384</v>
      </c>
      <c r="N47" s="291"/>
      <c r="O47" s="295">
        <f>'7.  Persistence Report'!P31</f>
        <v>664</v>
      </c>
      <c r="P47" s="295">
        <f>'7.  Persistence Report'!Q31</f>
        <v>664</v>
      </c>
      <c r="Q47" s="295">
        <f>'7.  Persistence Report'!R31</f>
        <v>664</v>
      </c>
      <c r="R47" s="295">
        <f>'7.  Persistence Report'!S31</f>
        <v>664</v>
      </c>
      <c r="S47" s="295">
        <f>'7.  Persistence Report'!T31</f>
        <v>664</v>
      </c>
      <c r="T47" s="295">
        <f>'7.  Persistence Report'!U31</f>
        <v>664</v>
      </c>
      <c r="U47" s="295">
        <f>'7.  Persistence Report'!V31</f>
        <v>664</v>
      </c>
      <c r="V47" s="295">
        <f>'7.  Persistence Report'!W31</f>
        <v>664</v>
      </c>
      <c r="W47" s="295">
        <f>'7.  Persistence Report'!X31</f>
        <v>664</v>
      </c>
      <c r="X47" s="295">
        <f>'7.  Persistence Report'!Y31</f>
        <v>664</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268</v>
      </c>
      <c r="C48" s="291" t="s">
        <v>163</v>
      </c>
      <c r="D48" s="295">
        <f>'7.  Persistence Report'!AU39</f>
        <v>21001</v>
      </c>
      <c r="E48" s="295">
        <f>'7.  Persistence Report'!AV39</f>
        <v>21001</v>
      </c>
      <c r="F48" s="295">
        <f>'7.  Persistence Report'!AW39</f>
        <v>21001</v>
      </c>
      <c r="G48" s="295">
        <f>'7.  Persistence Report'!AX39</f>
        <v>21001</v>
      </c>
      <c r="H48" s="295">
        <f>'7.  Persistence Report'!AY39</f>
        <v>21001</v>
      </c>
      <c r="I48" s="295">
        <f>'7.  Persistence Report'!AZ39</f>
        <v>21001</v>
      </c>
      <c r="J48" s="295">
        <f>'7.  Persistence Report'!BA39</f>
        <v>21001</v>
      </c>
      <c r="K48" s="295">
        <f>'7.  Persistence Report'!BB39</f>
        <v>21001</v>
      </c>
      <c r="L48" s="295">
        <f>'7.  Persistence Report'!BC39</f>
        <v>21001</v>
      </c>
      <c r="M48" s="295">
        <f>'7.  Persistence Report'!BD39</f>
        <v>21001</v>
      </c>
      <c r="N48" s="468"/>
      <c r="O48" s="295">
        <f>'7.  Persistence Report'!P39</f>
        <v>11</v>
      </c>
      <c r="P48" s="295">
        <f>'7.  Persistence Report'!Q39</f>
        <v>11</v>
      </c>
      <c r="Q48" s="295">
        <f>'7.  Persistence Report'!R39</f>
        <v>11</v>
      </c>
      <c r="R48" s="295">
        <f>'7.  Persistence Report'!S39</f>
        <v>11</v>
      </c>
      <c r="S48" s="295">
        <f>'7.  Persistence Report'!T39</f>
        <v>11</v>
      </c>
      <c r="T48" s="295">
        <f>'7.  Persistence Report'!U39</f>
        <v>11</v>
      </c>
      <c r="U48" s="295">
        <f>'7.  Persistence Report'!V39</f>
        <v>11</v>
      </c>
      <c r="V48" s="295">
        <f>'7.  Persistence Report'!W39</f>
        <v>11</v>
      </c>
      <c r="W48" s="295">
        <f>'7.  Persistence Report'!X39</f>
        <v>11</v>
      </c>
      <c r="X48" s="295">
        <f>'7.  Persistence Report'!Y39</f>
        <v>11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t="15" outlineLevel="1">
      <c r="B51" s="294" t="s">
        <v>268</v>
      </c>
      <c r="C51" s="291" t="s">
        <v>163</v>
      </c>
      <c r="D51" s="295">
        <f>'7.  Persistence Report'!AU40</f>
        <v>225449</v>
      </c>
      <c r="E51" s="295">
        <f>'7.  Persistence Report'!AV40</f>
        <v>225449</v>
      </c>
      <c r="F51" s="295">
        <f>'7.  Persistence Report'!AW40</f>
        <v>225449</v>
      </c>
      <c r="G51" s="295">
        <f>'7.  Persistence Report'!AX40</f>
        <v>225449</v>
      </c>
      <c r="H51" s="295">
        <f>'7.  Persistence Report'!AY40</f>
        <v>225449</v>
      </c>
      <c r="I51" s="295">
        <f>'7.  Persistence Report'!AZ40</f>
        <v>225449</v>
      </c>
      <c r="J51" s="295">
        <f>'7.  Persistence Report'!BA40</f>
        <v>225449</v>
      </c>
      <c r="K51" s="295">
        <f>'7.  Persistence Report'!BB40</f>
        <v>225449</v>
      </c>
      <c r="L51" s="295">
        <f>'7.  Persistence Report'!BC40</f>
        <v>225449</v>
      </c>
      <c r="M51" s="295">
        <f>'7.  Persistence Report'!BD40</f>
        <v>225449</v>
      </c>
      <c r="N51" s="468"/>
      <c r="O51" s="295">
        <f>'7.  Persistence Report'!P40</f>
        <v>13</v>
      </c>
      <c r="P51" s="295">
        <f>'7.  Persistence Report'!Q40</f>
        <v>13</v>
      </c>
      <c r="Q51" s="295">
        <f>'7.  Persistence Report'!R40</f>
        <v>13</v>
      </c>
      <c r="R51" s="295">
        <f>'7.  Persistence Report'!S40</f>
        <v>13</v>
      </c>
      <c r="S51" s="295">
        <f>'7.  Persistence Report'!T40</f>
        <v>13</v>
      </c>
      <c r="T51" s="295">
        <f>'7.  Persistence Report'!U40</f>
        <v>13</v>
      </c>
      <c r="U51" s="295">
        <f>'7.  Persistence Report'!V40</f>
        <v>13</v>
      </c>
      <c r="V51" s="295">
        <f>'7.  Persistence Report'!W40</f>
        <v>13</v>
      </c>
      <c r="W51" s="295">
        <f>'7.  Persistence Report'!X40</f>
        <v>13</v>
      </c>
      <c r="X51" s="295">
        <f>'7.  Persistence Report'!Y40</f>
        <v>13</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268</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'7.  Persistence Report'!AU32</f>
        <v>1655090</v>
      </c>
      <c r="E57" s="295">
        <f>'7.  Persistence Report'!AV32</f>
        <v>1655090</v>
      </c>
      <c r="F57" s="295">
        <f>'7.  Persistence Report'!AW32</f>
        <v>1604633</v>
      </c>
      <c r="G57" s="295">
        <f>'7.  Persistence Report'!AX32</f>
        <v>1577999</v>
      </c>
      <c r="H57" s="295">
        <f>'7.  Persistence Report'!AY32</f>
        <v>1577999</v>
      </c>
      <c r="I57" s="295">
        <f>'7.  Persistence Report'!AZ32</f>
        <v>1577999</v>
      </c>
      <c r="J57" s="295">
        <f>'7.  Persistence Report'!BA32</f>
        <v>1529250</v>
      </c>
      <c r="K57" s="295">
        <f>'7.  Persistence Report'!BB32</f>
        <v>1529250</v>
      </c>
      <c r="L57" s="295">
        <f>'7.  Persistence Report'!BC32</f>
        <v>1478551</v>
      </c>
      <c r="M57" s="295">
        <f>'7.  Persistence Report'!BD32</f>
        <v>1302929</v>
      </c>
      <c r="N57" s="295">
        <v>12</v>
      </c>
      <c r="O57" s="295">
        <f>'7.  Persistence Report'!P32</f>
        <v>268</v>
      </c>
      <c r="P57" s="295">
        <f>'7.  Persistence Report'!Q32</f>
        <v>268</v>
      </c>
      <c r="Q57" s="295">
        <f>'7.  Persistence Report'!R32</f>
        <v>252</v>
      </c>
      <c r="R57" s="295">
        <f>'7.  Persistence Report'!S32</f>
        <v>244</v>
      </c>
      <c r="S57" s="295">
        <f>'7.  Persistence Report'!T32</f>
        <v>244</v>
      </c>
      <c r="T57" s="295">
        <f>'7.  Persistence Report'!U32</f>
        <v>244</v>
      </c>
      <c r="U57" s="295">
        <f>'7.  Persistence Report'!V32</f>
        <v>235</v>
      </c>
      <c r="V57" s="295">
        <f>'7.  Persistence Report'!W32</f>
        <v>235</v>
      </c>
      <c r="W57" s="295">
        <f>'7.  Persistence Report'!X32</f>
        <v>233</v>
      </c>
      <c r="X57" s="295">
        <f>'7.  Persistence Report'!Y32</f>
        <v>203</v>
      </c>
      <c r="Y57" s="533"/>
      <c r="Z57" s="533">
        <v>0.38</v>
      </c>
      <c r="AA57" s="533">
        <v>0.53</v>
      </c>
      <c r="AB57" s="410">
        <v>0.09</v>
      </c>
      <c r="AC57" s="533"/>
      <c r="AD57" s="410"/>
      <c r="AE57" s="410"/>
      <c r="AF57" s="415"/>
      <c r="AG57" s="415"/>
      <c r="AH57" s="415"/>
      <c r="AI57" s="415"/>
      <c r="AJ57" s="415"/>
      <c r="AK57" s="415"/>
      <c r="AL57" s="415"/>
      <c r="AM57" s="296">
        <f>SUM(Y57:AL57)</f>
        <v>1</v>
      </c>
    </row>
    <row r="58" spans="1:39" ht="15" outlineLevel="1">
      <c r="B58" s="294" t="s">
        <v>268</v>
      </c>
      <c r="C58" s="291" t="s">
        <v>163</v>
      </c>
      <c r="D58" s="295">
        <f>'7.  Persistence Report'!AU41+'7.  Persistence Report'!AU43</f>
        <v>231480</v>
      </c>
      <c r="E58" s="295">
        <f>'7.  Persistence Report'!AV41+'7.  Persistence Report'!AV43</f>
        <v>231480</v>
      </c>
      <c r="F58" s="295">
        <f>'7.  Persistence Report'!AW41+'7.  Persistence Report'!AW43</f>
        <v>281937</v>
      </c>
      <c r="G58" s="295">
        <f>'7.  Persistence Report'!AX41+'7.  Persistence Report'!AX43</f>
        <v>294990</v>
      </c>
      <c r="H58" s="295">
        <f>'7.  Persistence Report'!AY41+'7.  Persistence Report'!AY43</f>
        <v>294990</v>
      </c>
      <c r="I58" s="295">
        <f>'7.  Persistence Report'!AZ41+'7.  Persistence Report'!AZ43</f>
        <v>293527</v>
      </c>
      <c r="J58" s="295">
        <f>'7.  Persistence Report'!BA41+'7.  Persistence Report'!BA43</f>
        <v>342277</v>
      </c>
      <c r="K58" s="295">
        <f>'7.  Persistence Report'!BB41+'7.  Persistence Report'!BB43</f>
        <v>342277</v>
      </c>
      <c r="L58" s="295">
        <f>'7.  Persistence Report'!BC41+'7.  Persistence Report'!BC43</f>
        <v>386186</v>
      </c>
      <c r="M58" s="295">
        <f>'7.  Persistence Report'!BD41+'7.  Persistence Report'!BD43</f>
        <v>273467</v>
      </c>
      <c r="N58" s="295">
        <f>N57</f>
        <v>12</v>
      </c>
      <c r="O58" s="295">
        <f>'7.  Persistence Report'!P41+'7.  Persistence Report'!P43</f>
        <v>60</v>
      </c>
      <c r="P58" s="295">
        <f>'7.  Persistence Report'!Q41+'7.  Persistence Report'!Q43</f>
        <v>60</v>
      </c>
      <c r="Q58" s="295">
        <f>'7.  Persistence Report'!R41+'7.  Persistence Report'!R43</f>
        <v>75</v>
      </c>
      <c r="R58" s="295">
        <f>'7.  Persistence Report'!S41+'7.  Persistence Report'!S43</f>
        <v>79</v>
      </c>
      <c r="S58" s="295">
        <f>'7.  Persistence Report'!T41+'7.  Persistence Report'!T43</f>
        <v>79</v>
      </c>
      <c r="T58" s="295">
        <f>'7.  Persistence Report'!U41+'7.  Persistence Report'!U43</f>
        <v>79</v>
      </c>
      <c r="U58" s="295">
        <f>'7.  Persistence Report'!V41+'7.  Persistence Report'!V43</f>
        <v>88</v>
      </c>
      <c r="V58" s="295">
        <f>'7.  Persistence Report'!W41+'7.  Persistence Report'!W43</f>
        <v>88</v>
      </c>
      <c r="W58" s="295">
        <f>'7.  Persistence Report'!X41+'7.  Persistence Report'!X43</f>
        <v>88</v>
      </c>
      <c r="X58" s="295">
        <f>'7.  Persistence Report'!Y41+'7.  Persistence Report'!Y43</f>
        <v>58</v>
      </c>
      <c r="Y58" s="411">
        <f>Y57</f>
        <v>0</v>
      </c>
      <c r="Z58" s="411">
        <f>Z57</f>
        <v>0.38</v>
      </c>
      <c r="AA58" s="411">
        <f t="shared" ref="AA58" si="66">AA57</f>
        <v>0.53</v>
      </c>
      <c r="AB58" s="411">
        <f t="shared" ref="AB58" si="67">AB57</f>
        <v>0.09</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 outlineLevel="1">
      <c r="B61" s="294" t="s">
        <v>268</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268</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268</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v>1</v>
      </c>
      <c r="AC70" s="410"/>
      <c r="AD70" s="410"/>
      <c r="AE70" s="410"/>
      <c r="AF70" s="415"/>
      <c r="AG70" s="415"/>
      <c r="AH70" s="415"/>
      <c r="AI70" s="415"/>
      <c r="AJ70" s="415"/>
      <c r="AK70" s="415"/>
      <c r="AL70" s="415"/>
      <c r="AM70" s="296">
        <f>SUM(Y70:AL70)</f>
        <v>1</v>
      </c>
    </row>
    <row r="71" spans="1:39" ht="15" outlineLevel="1">
      <c r="B71" s="294" t="s">
        <v>268</v>
      </c>
      <c r="C71" s="291" t="s">
        <v>163</v>
      </c>
      <c r="D71" s="295">
        <f>'7.  Persistence Report'!AU44</f>
        <v>9012548</v>
      </c>
      <c r="E71" s="295">
        <f>'7.  Persistence Report'!AV44</f>
        <v>9012548</v>
      </c>
      <c r="F71" s="295">
        <f>'7.  Persistence Report'!AW44</f>
        <v>9012548</v>
      </c>
      <c r="G71" s="295">
        <f>'7.  Persistence Report'!AX44</f>
        <v>9012548</v>
      </c>
      <c r="H71" s="295">
        <f>'7.  Persistence Report'!AY44</f>
        <v>9012548</v>
      </c>
      <c r="I71" s="295">
        <f>'7.  Persistence Report'!AZ44</f>
        <v>9012548</v>
      </c>
      <c r="J71" s="295">
        <f>'7.  Persistence Report'!BA44</f>
        <v>9012548</v>
      </c>
      <c r="K71" s="295">
        <f>'7.  Persistence Report'!BB44</f>
        <v>9012548</v>
      </c>
      <c r="L71" s="295">
        <f>'7.  Persistence Report'!BC44</f>
        <v>9012548</v>
      </c>
      <c r="M71" s="295">
        <f>'7.  Persistence Report'!BD44</f>
        <v>9012548</v>
      </c>
      <c r="N71" s="295">
        <f>N70</f>
        <v>12</v>
      </c>
      <c r="O71" s="295">
        <f>'7.  Persistence Report'!P44</f>
        <v>734</v>
      </c>
      <c r="P71" s="295">
        <f>'7.  Persistence Report'!Q44</f>
        <v>734</v>
      </c>
      <c r="Q71" s="295">
        <f>'7.  Persistence Report'!R44</f>
        <v>734</v>
      </c>
      <c r="R71" s="295">
        <f>'7.  Persistence Report'!S44</f>
        <v>734</v>
      </c>
      <c r="S71" s="295">
        <f>'7.  Persistence Report'!T44</f>
        <v>734</v>
      </c>
      <c r="T71" s="295">
        <f>'7.  Persistence Report'!U44</f>
        <v>734</v>
      </c>
      <c r="U71" s="295">
        <f>'7.  Persistence Report'!V44</f>
        <v>734</v>
      </c>
      <c r="V71" s="295">
        <f>'7.  Persistence Report'!W44</f>
        <v>734</v>
      </c>
      <c r="W71" s="295">
        <f>'7.  Persistence Report'!X44</f>
        <v>734</v>
      </c>
      <c r="X71" s="295">
        <f>'7.  Persistence Report'!Y44</f>
        <v>734</v>
      </c>
      <c r="Y71" s="411">
        <f>Y70</f>
        <v>0</v>
      </c>
      <c r="Z71" s="411">
        <f t="shared" ref="Z71" si="117">Z70</f>
        <v>0</v>
      </c>
      <c r="AA71" s="411">
        <f t="shared" ref="AA71" si="118">AA70</f>
        <v>0</v>
      </c>
      <c r="AB71" s="411">
        <f t="shared" ref="AB71" si="119">AB70</f>
        <v>1</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268</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f>'7.  Persistence Report'!AU33</f>
        <v>39560</v>
      </c>
      <c r="E76" s="295">
        <f>'7.  Persistence Report'!AV33</f>
        <v>39560</v>
      </c>
      <c r="F76" s="295">
        <f>'7.  Persistence Report'!AW33</f>
        <v>39560</v>
      </c>
      <c r="G76" s="295">
        <f>'7.  Persistence Report'!AX33</f>
        <v>39560</v>
      </c>
      <c r="H76" s="295">
        <f>'7.  Persistence Report'!AY33</f>
        <v>39560</v>
      </c>
      <c r="I76" s="295">
        <f>'7.  Persistence Report'!AZ33</f>
        <v>39560</v>
      </c>
      <c r="J76" s="295">
        <f>'7.  Persistence Report'!BA33</f>
        <v>39560</v>
      </c>
      <c r="K76" s="295">
        <f>'7.  Persistence Report'!BB33</f>
        <v>39560</v>
      </c>
      <c r="L76" s="295">
        <f>'7.  Persistence Report'!BC33</f>
        <v>39560</v>
      </c>
      <c r="M76" s="295">
        <f>'7.  Persistence Report'!BD33</f>
        <v>39560</v>
      </c>
      <c r="N76" s="295">
        <v>12</v>
      </c>
      <c r="O76" s="295">
        <f>'7.  Persistence Report'!P33</f>
        <v>11</v>
      </c>
      <c r="P76" s="295">
        <f>'7.  Persistence Report'!Q33</f>
        <v>11</v>
      </c>
      <c r="Q76" s="295">
        <f>'7.  Persistence Report'!R33</f>
        <v>11</v>
      </c>
      <c r="R76" s="295">
        <f>'7.  Persistence Report'!S33</f>
        <v>11</v>
      </c>
      <c r="S76" s="295">
        <f>'7.  Persistence Report'!T33</f>
        <v>11</v>
      </c>
      <c r="T76" s="295">
        <f>'7.  Persistence Report'!U33</f>
        <v>11</v>
      </c>
      <c r="U76" s="295">
        <f>'7.  Persistence Report'!V33</f>
        <v>11</v>
      </c>
      <c r="V76" s="295">
        <f>'7.  Persistence Report'!W33</f>
        <v>11</v>
      </c>
      <c r="W76" s="295">
        <f>'7.  Persistence Report'!X33</f>
        <v>11</v>
      </c>
      <c r="X76" s="295">
        <f>'7.  Persistence Report'!Y33</f>
        <v>11</v>
      </c>
      <c r="Y76" s="410"/>
      <c r="Z76" s="410"/>
      <c r="AA76" s="410"/>
      <c r="AB76" s="410">
        <v>1</v>
      </c>
      <c r="AC76" s="410"/>
      <c r="AD76" s="410"/>
      <c r="AE76" s="410"/>
      <c r="AF76" s="415"/>
      <c r="AG76" s="415"/>
      <c r="AH76" s="415"/>
      <c r="AI76" s="415"/>
      <c r="AJ76" s="415"/>
      <c r="AK76" s="415"/>
      <c r="AL76" s="415"/>
      <c r="AM76" s="296">
        <f>SUM(Y76:AL76)</f>
        <v>1</v>
      </c>
    </row>
    <row r="77" spans="1:39" ht="15" outlineLevel="1">
      <c r="B77" s="520" t="s">
        <v>268</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1</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295">
        <f>'7.  Persistence Report'!AU34</f>
        <v>76713</v>
      </c>
      <c r="E80" s="295">
        <f>'7.  Persistence Report'!AV34</f>
        <v>62341</v>
      </c>
      <c r="F80" s="295">
        <f>'7.  Persistence Report'!AW34</f>
        <v>59617</v>
      </c>
      <c r="G80" s="295">
        <f>'7.  Persistence Report'!AX34</f>
        <v>57258</v>
      </c>
      <c r="H80" s="295">
        <f>'7.  Persistence Report'!AY34</f>
        <v>57258</v>
      </c>
      <c r="I80" s="295">
        <f>'7.  Persistence Report'!AZ34</f>
        <v>57258</v>
      </c>
      <c r="J80" s="295">
        <f>'7.  Persistence Report'!BA34</f>
        <v>56565</v>
      </c>
      <c r="K80" s="295">
        <f>'7.  Persistence Report'!BB34</f>
        <v>56565</v>
      </c>
      <c r="L80" s="295">
        <f>'7.  Persistence Report'!BC34</f>
        <v>34835</v>
      </c>
      <c r="M80" s="295">
        <f>'7.  Persistence Report'!BD34</f>
        <v>34835</v>
      </c>
      <c r="N80" s="295">
        <v>12</v>
      </c>
      <c r="O80" s="295">
        <f>'7.  Persistence Report'!P34</f>
        <v>7</v>
      </c>
      <c r="P80" s="295">
        <f>'7.  Persistence Report'!Q34</f>
        <v>6</v>
      </c>
      <c r="Q80" s="295">
        <f>'7.  Persistence Report'!R34</f>
        <v>6</v>
      </c>
      <c r="R80" s="295">
        <f>'7.  Persistence Report'!S34</f>
        <v>6</v>
      </c>
      <c r="S80" s="295">
        <f>'7.  Persistence Report'!T34</f>
        <v>6</v>
      </c>
      <c r="T80" s="295">
        <f>'7.  Persistence Report'!U34</f>
        <v>6</v>
      </c>
      <c r="U80" s="295">
        <f>'7.  Persistence Report'!V34</f>
        <v>6</v>
      </c>
      <c r="V80" s="295">
        <f>'7.  Persistence Report'!W34</f>
        <v>6</v>
      </c>
      <c r="W80" s="295">
        <f>'7.  Persistence Report'!X34</f>
        <v>5</v>
      </c>
      <c r="X80" s="295">
        <f>'7.  Persistence Report'!Y34</f>
        <v>5</v>
      </c>
      <c r="Y80" s="533">
        <v>1</v>
      </c>
      <c r="Z80" s="410"/>
      <c r="AA80" s="410"/>
      <c r="AB80" s="410"/>
      <c r="AC80" s="410"/>
      <c r="AD80" s="410"/>
      <c r="AE80" s="410"/>
      <c r="AF80" s="410"/>
      <c r="AG80" s="410"/>
      <c r="AH80" s="410"/>
      <c r="AI80" s="410"/>
      <c r="AJ80" s="410"/>
      <c r="AK80" s="410"/>
      <c r="AL80" s="410"/>
      <c r="AM80" s="296">
        <f>SUM(Y80:AL80)</f>
        <v>1</v>
      </c>
    </row>
    <row r="81" spans="1:40" ht="15" outlineLevel="1">
      <c r="B81" s="294" t="s">
        <v>268</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268</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268</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268</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f>'7.  Persistence Report'!AU27</f>
        <v>354721</v>
      </c>
      <c r="E94" s="295">
        <f>'7.  Persistence Report'!AV27</f>
        <v>354721</v>
      </c>
      <c r="F94" s="295">
        <f>'7.  Persistence Report'!AW27</f>
        <v>354721</v>
      </c>
      <c r="G94" s="295">
        <f>'7.  Persistence Report'!AX27</f>
        <v>354721</v>
      </c>
      <c r="H94" s="295">
        <f>'7.  Persistence Report'!AY27</f>
        <v>354721</v>
      </c>
      <c r="I94" s="295">
        <f>'7.  Persistence Report'!AZ27</f>
        <v>354721</v>
      </c>
      <c r="J94" s="295">
        <f>'7.  Persistence Report'!BA27</f>
        <v>354721</v>
      </c>
      <c r="K94" s="295">
        <f>'7.  Persistence Report'!BB27</f>
        <v>354721</v>
      </c>
      <c r="L94" s="295">
        <f>'7.  Persistence Report'!BC27</f>
        <v>354721</v>
      </c>
      <c r="M94" s="295">
        <f>'7.  Persistence Report'!BD27</f>
        <v>354721</v>
      </c>
      <c r="N94" s="295">
        <v>12</v>
      </c>
      <c r="O94" s="295">
        <f>'7.  Persistence Report'!P27</f>
        <v>20</v>
      </c>
      <c r="P94" s="295">
        <f>'7.  Persistence Report'!Q27</f>
        <v>20</v>
      </c>
      <c r="Q94" s="295">
        <f>'7.  Persistence Report'!R27</f>
        <v>20</v>
      </c>
      <c r="R94" s="295">
        <f>'7.  Persistence Report'!S27</f>
        <v>20</v>
      </c>
      <c r="S94" s="295">
        <f>'7.  Persistence Report'!T27</f>
        <v>20</v>
      </c>
      <c r="T94" s="295">
        <f>'7.  Persistence Report'!U27</f>
        <v>20</v>
      </c>
      <c r="U94" s="295">
        <f>'7.  Persistence Report'!V27</f>
        <v>20</v>
      </c>
      <c r="V94" s="295">
        <f>'7.  Persistence Report'!W27</f>
        <v>20</v>
      </c>
      <c r="W94" s="295">
        <f>'7.  Persistence Report'!X27</f>
        <v>20</v>
      </c>
      <c r="X94" s="295">
        <f>'7.  Persistence Report'!Y27</f>
        <v>20</v>
      </c>
      <c r="Y94" s="426"/>
      <c r="Z94" s="410"/>
      <c r="AA94" s="410"/>
      <c r="AB94" s="410">
        <v>1</v>
      </c>
      <c r="AC94" s="410"/>
      <c r="AD94" s="410"/>
      <c r="AE94" s="410"/>
      <c r="AF94" s="415"/>
      <c r="AG94" s="415"/>
      <c r="AH94" s="415"/>
      <c r="AI94" s="415"/>
      <c r="AJ94" s="415"/>
      <c r="AK94" s="415"/>
      <c r="AL94" s="415"/>
      <c r="AM94" s="296">
        <f>SUM(Y94:AL94)</f>
        <v>1</v>
      </c>
    </row>
    <row r="95" spans="1:40" ht="15" outlineLevel="1">
      <c r="B95" s="294" t="s">
        <v>268</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1</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268</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268</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268</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268</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268</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268</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268</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0.38</v>
      </c>
      <c r="AA121" s="533">
        <v>0.53</v>
      </c>
      <c r="AB121" s="410">
        <v>0.09</v>
      </c>
      <c r="AC121" s="533"/>
      <c r="AD121" s="410"/>
      <c r="AE121" s="410"/>
      <c r="AF121" s="415"/>
      <c r="AG121" s="415"/>
      <c r="AH121" s="415"/>
      <c r="AI121" s="415"/>
      <c r="AJ121" s="415"/>
      <c r="AK121" s="415"/>
      <c r="AL121" s="415"/>
      <c r="AM121" s="296">
        <f>SUM(Y121:AL121)</f>
        <v>1</v>
      </c>
    </row>
    <row r="122" spans="1:39" ht="15" outlineLevel="1">
      <c r="B122" s="294" t="s">
        <v>268</v>
      </c>
      <c r="C122" s="291" t="s">
        <v>163</v>
      </c>
      <c r="D122" s="295">
        <f>'7.  Persistence Report'!AU36+'7.  Persistence Report'!AU42</f>
        <v>824628</v>
      </c>
      <c r="E122" s="295">
        <f>'7.  Persistence Report'!AV36+'7.  Persistence Report'!AV42</f>
        <v>824628</v>
      </c>
      <c r="F122" s="295">
        <f>'7.  Persistence Report'!AW36+'7.  Persistence Report'!AW42</f>
        <v>824628</v>
      </c>
      <c r="G122" s="295">
        <f>'7.  Persistence Report'!AX36+'7.  Persistence Report'!AX42</f>
        <v>824628</v>
      </c>
      <c r="H122" s="295">
        <f>'7.  Persistence Report'!AY36+'7.  Persistence Report'!AY42</f>
        <v>824628</v>
      </c>
      <c r="I122" s="295">
        <f>'7.  Persistence Report'!AZ36+'7.  Persistence Report'!AZ42</f>
        <v>824628</v>
      </c>
      <c r="J122" s="295">
        <f>'7.  Persistence Report'!BA36+'7.  Persistence Report'!BA42</f>
        <v>824628</v>
      </c>
      <c r="K122" s="295">
        <f>'7.  Persistence Report'!BB36+'7.  Persistence Report'!BB42</f>
        <v>824628</v>
      </c>
      <c r="L122" s="295">
        <f>'7.  Persistence Report'!BC36+'7.  Persistence Report'!BC42</f>
        <v>823462</v>
      </c>
      <c r="M122" s="295">
        <f>'7.  Persistence Report'!BD36+'7.  Persistence Report'!BD42</f>
        <v>753602</v>
      </c>
      <c r="N122" s="295">
        <f>N121</f>
        <v>12</v>
      </c>
      <c r="O122" s="295">
        <f>'7.  Persistence Report'!P36+'7.  Persistence Report'!P42</f>
        <v>53</v>
      </c>
      <c r="P122" s="295">
        <f>'7.  Persistence Report'!Q36+'7.  Persistence Report'!Q42</f>
        <v>53</v>
      </c>
      <c r="Q122" s="295">
        <f>'7.  Persistence Report'!R36+'7.  Persistence Report'!R42</f>
        <v>53</v>
      </c>
      <c r="R122" s="295">
        <f>'7.  Persistence Report'!S36+'7.  Persistence Report'!S42</f>
        <v>53</v>
      </c>
      <c r="S122" s="295">
        <f>'7.  Persistence Report'!T36+'7.  Persistence Report'!T42</f>
        <v>53</v>
      </c>
      <c r="T122" s="295">
        <f>'7.  Persistence Report'!U36+'7.  Persistence Report'!U42</f>
        <v>53</v>
      </c>
      <c r="U122" s="295">
        <f>'7.  Persistence Report'!V36+'7.  Persistence Report'!V42</f>
        <v>53</v>
      </c>
      <c r="V122" s="295">
        <f>'7.  Persistence Report'!W36+'7.  Persistence Report'!W42</f>
        <v>53</v>
      </c>
      <c r="W122" s="295">
        <f>'7.  Persistence Report'!X36+'7.  Persistence Report'!X42</f>
        <v>52</v>
      </c>
      <c r="X122" s="295">
        <f>'7.  Persistence Report'!Y36+'7.  Persistence Report'!Y42</f>
        <v>39</v>
      </c>
      <c r="Y122" s="411">
        <f>Y121</f>
        <v>0</v>
      </c>
      <c r="Z122" s="411">
        <f t="shared" ref="Z122" si="241">Z121</f>
        <v>0.38</v>
      </c>
      <c r="AA122" s="411">
        <f t="shared" ref="AA122" si="242">AA121</f>
        <v>0.53</v>
      </c>
      <c r="AB122" s="411">
        <f t="shared" ref="AB122" si="243">AB121</f>
        <v>0.09</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268</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268</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268</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268</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268</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268</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268</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268</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268</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268</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268</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268</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268</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268</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268</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268</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268</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268</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268</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268</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268</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268</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15" outlineLevel="1">
      <c r="A192" s="522">
        <v>49</v>
      </c>
      <c r="B192" s="775"/>
      <c r="C192" s="291" t="s">
        <v>25</v>
      </c>
      <c r="D192" s="295"/>
      <c r="E192" s="295"/>
      <c r="F192" s="295"/>
      <c r="G192" s="295"/>
      <c r="H192" s="295"/>
      <c r="I192" s="295"/>
      <c r="J192" s="295"/>
      <c r="K192" s="295"/>
      <c r="L192" s="295"/>
      <c r="M192" s="295"/>
      <c r="N192" s="801">
        <v>1</v>
      </c>
      <c r="O192" s="295"/>
      <c r="P192" s="295"/>
      <c r="Q192" s="295"/>
      <c r="R192" s="295"/>
      <c r="S192" s="295"/>
      <c r="T192" s="295"/>
      <c r="U192" s="295"/>
      <c r="V192" s="295"/>
      <c r="W192" s="295"/>
      <c r="X192" s="295"/>
      <c r="Y192" s="426"/>
      <c r="Z192" s="410"/>
      <c r="AA192" s="410"/>
      <c r="AB192" s="410"/>
      <c r="AC192" s="410"/>
      <c r="AD192" s="410">
        <v>1</v>
      </c>
      <c r="AE192" s="410"/>
      <c r="AF192" s="415"/>
      <c r="AG192" s="415"/>
      <c r="AH192" s="415"/>
      <c r="AI192" s="415"/>
      <c r="AJ192" s="415"/>
      <c r="AK192" s="415"/>
      <c r="AL192" s="415"/>
      <c r="AM192" s="296">
        <f>SUM(Y192:AL192)</f>
        <v>1</v>
      </c>
    </row>
    <row r="193" spans="2:39" ht="15" outlineLevel="1">
      <c r="B193" s="294" t="s">
        <v>268</v>
      </c>
      <c r="C193" s="291" t="s">
        <v>163</v>
      </c>
      <c r="D193" s="295"/>
      <c r="E193" s="295"/>
      <c r="F193" s="295"/>
      <c r="G193" s="295"/>
      <c r="H193" s="295"/>
      <c r="I193" s="295"/>
      <c r="J193" s="295"/>
      <c r="K193" s="295"/>
      <c r="L193" s="295"/>
      <c r="M193" s="295"/>
      <c r="N193" s="295">
        <f>N192</f>
        <v>1</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1</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272</v>
      </c>
      <c r="C195" s="329"/>
      <c r="D195" s="329">
        <f>SUM(D38:D193)</f>
        <v>15609745</v>
      </c>
      <c r="E195" s="329"/>
      <c r="F195" s="329"/>
      <c r="G195" s="329"/>
      <c r="H195" s="329"/>
      <c r="I195" s="329"/>
      <c r="J195" s="329"/>
      <c r="K195" s="329"/>
      <c r="L195" s="329"/>
      <c r="M195" s="329"/>
      <c r="N195" s="329"/>
      <c r="O195" s="329">
        <f>SUM(O38:O193)</f>
        <v>1969</v>
      </c>
      <c r="P195" s="329"/>
      <c r="Q195" s="329"/>
      <c r="R195" s="329"/>
      <c r="S195" s="329"/>
      <c r="T195" s="329"/>
      <c r="U195" s="329"/>
      <c r="V195" s="329"/>
      <c r="W195" s="329"/>
      <c r="X195" s="329"/>
      <c r="Y195" s="329">
        <f>IF(Y36="kWh",SUMPRODUCT(D38:D193,Y38:Y193))</f>
        <v>3491718</v>
      </c>
      <c r="Z195" s="329">
        <f>IF(Z36="kWh",SUMPRODUCT(D38:D193,Z38:Z193))</f>
        <v>1030255.24</v>
      </c>
      <c r="AA195" s="329">
        <f>IF(AA36="kw",SUMPRODUCT(N38:N193,O38:O193,AA38:AA193),SUMPRODUCT(D38:D193,AA38:AA193))</f>
        <v>2423.16</v>
      </c>
      <c r="AB195" s="329">
        <f>IF(AB36="kw",SUMPRODUCT(N38:N193,O38:O193,AB38:AB193),SUMPRODUCT(D38:D193,AB38:AB193))</f>
        <v>9591.48</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4981199.5291091874</v>
      </c>
      <c r="Z196" s="392">
        <f>HLOOKUP(Z35,'2. LRAMVA Threshold'!$B$42:$Q$53,7,FALSE)</f>
        <v>1361536.3259612024</v>
      </c>
      <c r="AA196" s="392">
        <f>HLOOKUP(AA35,'2. LRAMVA Threshold'!$B$42:$Q$53,7,FALSE)</f>
        <v>8632.5023659816015</v>
      </c>
      <c r="AB196" s="392">
        <f>HLOOKUP(AB35,'2. LRAMVA Threshold'!$B$42:$Q$53,7,FALSE)</f>
        <v>1829.9478401877302</v>
      </c>
      <c r="AC196" s="392">
        <f>HLOOKUP(AC35,'2. LRAMVA Threshold'!$B$42:$Q$53,7,FALSE)</f>
        <v>991.59594282963769</v>
      </c>
      <c r="AD196" s="392">
        <f>HLOOKUP(AD35,'2. LRAMVA Threshold'!$B$42:$Q$53,7,FALSE)</f>
        <v>1859.4897713598079</v>
      </c>
      <c r="AE196" s="392">
        <f>HLOOKUP(AE35,'2. LRAMVA Threshold'!$B$42:$Q$53,7,FALSE)</f>
        <v>27620.028656326998</v>
      </c>
      <c r="AF196" s="392">
        <f>HLOOKUP(AF35,'2. LRAMVA Threshold'!$B$42:$Q$53,7,FALSE)</f>
        <v>1.0297238639205715</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1.2E-2</v>
      </c>
      <c r="Z198" s="341">
        <f>HLOOKUP(Z$35,'3.  Distribution Rates'!$C$122:$P$133,7,FALSE)</f>
        <v>1.7000000000000001E-2</v>
      </c>
      <c r="AA198" s="341">
        <f>HLOOKUP(AA$35,'3.  Distribution Rates'!$C$122:$P$133,7,FALSE)</f>
        <v>3.7097000000000002</v>
      </c>
      <c r="AB198" s="341">
        <f>HLOOKUP(AB$35,'3.  Distribution Rates'!$C$122:$P$133,7,FALSE)</f>
        <v>2.5922999999999998</v>
      </c>
      <c r="AC198" s="341">
        <f>HLOOKUP(AC$35,'3.  Distribution Rates'!$C$122:$P$133,7,FALSE)</f>
        <v>2.0531000000000001</v>
      </c>
      <c r="AD198" s="341">
        <f>HLOOKUP(AD$35,'3.  Distribution Rates'!$C$122:$P$133,7,FALSE)</f>
        <v>18.104199999999999</v>
      </c>
      <c r="AE198" s="341">
        <f>HLOOKUP(AE$35,'3.  Distribution Rates'!$C$122:$P$133,7,FALSE)</f>
        <v>1.3599999999999999E-2</v>
      </c>
      <c r="AF198" s="341">
        <f>HLOOKUP(AF$35,'3.  Distribution Rates'!$C$122:$P$133,7,FALSE)</f>
        <v>6.2114000000000003</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41900.616000000002</v>
      </c>
      <c r="Z203" s="378">
        <f>Z195*Z198</f>
        <v>17514.339080000002</v>
      </c>
      <c r="AA203" s="378">
        <f>AA195*AA198</f>
        <v>8989.1966520000005</v>
      </c>
      <c r="AB203" s="378">
        <f t="shared" ref="AB203:AL203" si="553">AB195*AB198</f>
        <v>24863.993603999996</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93268.145335999987</v>
      </c>
    </row>
    <row r="204" spans="2:39" ht="15.6">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41900.616000000002</v>
      </c>
      <c r="Z204" s="346">
        <f>SUM(Z199:Z203)</f>
        <v>17514.339080000002</v>
      </c>
      <c r="AA204" s="346">
        <f t="shared" ref="AA204:AE204" si="554">SUM(AA199:AA203)</f>
        <v>8989.1966520000005</v>
      </c>
      <c r="AB204" s="346">
        <f t="shared" si="554"/>
        <v>24863.993603999996</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93268.145335999987</v>
      </c>
    </row>
    <row r="205" spans="2:39" ht="15.6">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59774.394349310249</v>
      </c>
      <c r="Z205" s="347">
        <f t="shared" ref="Z205:AE205" si="556">Z196*Z198</f>
        <v>23146.117541340442</v>
      </c>
      <c r="AA205" s="347">
        <f t="shared" si="556"/>
        <v>32023.99402708195</v>
      </c>
      <c r="AB205" s="347">
        <f t="shared" si="556"/>
        <v>4743.7737861186524</v>
      </c>
      <c r="AC205" s="347">
        <f t="shared" si="556"/>
        <v>2035.8456302235293</v>
      </c>
      <c r="AD205" s="347">
        <f t="shared" si="556"/>
        <v>33664.574718652235</v>
      </c>
      <c r="AE205" s="347">
        <f t="shared" si="556"/>
        <v>375.63238972604717</v>
      </c>
      <c r="AF205" s="347">
        <f>AF196*AF198</f>
        <v>6.3960268083562379</v>
      </c>
      <c r="AG205" s="347">
        <f t="shared" ref="AG205:AL205" si="557">AG196*AG198</f>
        <v>0</v>
      </c>
      <c r="AH205" s="347">
        <f t="shared" si="557"/>
        <v>0</v>
      </c>
      <c r="AI205" s="347">
        <f t="shared" si="557"/>
        <v>0</v>
      </c>
      <c r="AJ205" s="347">
        <f t="shared" si="557"/>
        <v>0</v>
      </c>
      <c r="AK205" s="347">
        <f t="shared" si="557"/>
        <v>0</v>
      </c>
      <c r="AL205" s="347">
        <f t="shared" si="557"/>
        <v>0</v>
      </c>
      <c r="AM205" s="407">
        <f>SUM(Y205:AL205)</f>
        <v>155770.72846926149</v>
      </c>
    </row>
    <row r="206" spans="2:39" ht="15.6">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-62502.583133261505</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3449531</v>
      </c>
      <c r="Z208" s="291">
        <f>SUMPRODUCT(E38:E193,Z38:Z193)</f>
        <v>1030255.24</v>
      </c>
      <c r="AA208" s="291">
        <f>IF(AA36="kw",SUMPRODUCT(N38:N193,P38:P193,AA38:AA193),SUMPRODUCT(E38:E193,AA38:AA193))</f>
        <v>2423.16</v>
      </c>
      <c r="AB208" s="291">
        <f>IF(AB36="kw",SUMPRODUCT(N38:N193,P38:P193,AB38:AB193),SUMPRODUCT(E38:E193,AB38:AB193))</f>
        <v>9591.48</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3446807</v>
      </c>
      <c r="Z209" s="291">
        <f>SUMPRODUCT(F38:F193,Z38:Z193)</f>
        <v>1030255.2400000001</v>
      </c>
      <c r="AA209" s="291">
        <f>IF(AA36="kw",SUMPRODUCT(N38:N193,Q38:Q193,AA38:AA193),SUMPRODUCT(F38:F193,AA38:AA193))</f>
        <v>2416.8000000000002</v>
      </c>
      <c r="AB209" s="291">
        <f>IF(AB36="kw",SUMPRODUCT(N38:N193,Q38:Q193,AB38:AB193),SUMPRODUCT(F38:F193,AB38:AB193))</f>
        <v>9590.4</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3444448</v>
      </c>
      <c r="Z210" s="291">
        <f>SUMPRODUCT(G38:G193,Z38:Z193)</f>
        <v>1025094.46</v>
      </c>
      <c r="AA210" s="291">
        <f>IF(AA36="kw",SUMPRODUCT(N38:N193,R38:R193,AA38:AA193),SUMPRODUCT(G38:G193,AA38:AA193))</f>
        <v>2391.36</v>
      </c>
      <c r="AB210" s="291">
        <f>IF(AB36="kw",SUMPRODUCT(N38:N193,R38:R193,AB38:AB193),SUMPRODUCT(G38:G193,AB38:AB193))</f>
        <v>9586.08</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3438848</v>
      </c>
      <c r="Z211" s="291">
        <f>SUMPRODUCT(H38:H193,Z38:Z193)</f>
        <v>1025094.46</v>
      </c>
      <c r="AA211" s="291">
        <f>IF(AA36="kw",SUMPRODUCT(N38:N193,S38:S193,AA38:AA193),SUMPRODUCT(H38:H193,AA38:AA193))</f>
        <v>2391.36</v>
      </c>
      <c r="AB211" s="291">
        <f>IF(AB36="kw",SUMPRODUCT(N38:N193,S38:S193,AB38:AB193),SUMPRODUCT(H38:H193,AB38:AB193))</f>
        <v>9586.08</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3434778</v>
      </c>
      <c r="Z212" s="326">
        <f>SUMPRODUCT(I38:I193,Z38:Z193)</f>
        <v>1024538.52</v>
      </c>
      <c r="AA212" s="326">
        <f>IF(AA36="kw",SUMPRODUCT(N38:N193,T38:T193,AA38:AA193),SUMPRODUCT(I38:I193,AA38:AA193))</f>
        <v>2391.36</v>
      </c>
      <c r="AB212" s="326">
        <f>IF(AB36="kw",SUMPRODUCT(N38:N193,T38:T193,AB38:AB193),SUMPRODUCT(I38:I193,AB38:AB193))</f>
        <v>9586.08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274</v>
      </c>
      <c r="C216" s="281"/>
      <c r="D216" s="590" t="s">
        <v>529</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96" t="s">
        <v>211</v>
      </c>
      <c r="C217" s="898" t="s">
        <v>33</v>
      </c>
      <c r="D217" s="284" t="s">
        <v>423</v>
      </c>
      <c r="E217" s="900" t="s">
        <v>209</v>
      </c>
      <c r="F217" s="901"/>
      <c r="G217" s="901"/>
      <c r="H217" s="901"/>
      <c r="I217" s="901"/>
      <c r="J217" s="901"/>
      <c r="K217" s="901"/>
      <c r="L217" s="901"/>
      <c r="M217" s="902"/>
      <c r="N217" s="903" t="s">
        <v>213</v>
      </c>
      <c r="O217" s="284" t="s">
        <v>424</v>
      </c>
      <c r="P217" s="900" t="s">
        <v>212</v>
      </c>
      <c r="Q217" s="901"/>
      <c r="R217" s="901"/>
      <c r="S217" s="901"/>
      <c r="T217" s="901"/>
      <c r="U217" s="901"/>
      <c r="V217" s="901"/>
      <c r="W217" s="901"/>
      <c r="X217" s="902"/>
      <c r="Y217" s="893" t="s">
        <v>244</v>
      </c>
      <c r="Z217" s="894"/>
      <c r="AA217" s="894"/>
      <c r="AB217" s="894"/>
      <c r="AC217" s="894"/>
      <c r="AD217" s="894"/>
      <c r="AE217" s="894"/>
      <c r="AF217" s="894"/>
      <c r="AG217" s="894"/>
      <c r="AH217" s="894"/>
      <c r="AI217" s="894"/>
      <c r="AJ217" s="894"/>
      <c r="AK217" s="894"/>
      <c r="AL217" s="894"/>
      <c r="AM217" s="895"/>
    </row>
    <row r="218" spans="1:39" ht="60.75" customHeight="1">
      <c r="B218" s="897"/>
      <c r="C218" s="899"/>
      <c r="D218" s="285">
        <v>2016</v>
      </c>
      <c r="E218" s="285">
        <v>2017</v>
      </c>
      <c r="F218" s="285">
        <v>2018</v>
      </c>
      <c r="G218" s="285">
        <v>2019</v>
      </c>
      <c r="H218" s="285">
        <v>2020</v>
      </c>
      <c r="I218" s="285">
        <v>2021</v>
      </c>
      <c r="J218" s="285">
        <v>2022</v>
      </c>
      <c r="K218" s="285">
        <v>2023</v>
      </c>
      <c r="L218" s="285">
        <v>2024</v>
      </c>
      <c r="M218" s="285">
        <v>2025</v>
      </c>
      <c r="N218" s="90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999 kW (I1 &amp; I4)</v>
      </c>
      <c r="AB218" s="285" t="str">
        <f>'1.  LRAMVA Summary'!G52</f>
        <v>GS 1,000 to 4,999 kW (I2)</v>
      </c>
      <c r="AC218" s="285" t="str">
        <f>'1.  LRAMVA Summary'!H52</f>
        <v>Large Use (I3)</v>
      </c>
      <c r="AD218" s="285" t="str">
        <f>'1.  LRAMVA Summary'!I52</f>
        <v>Street Lighting</v>
      </c>
      <c r="AE218" s="285" t="str">
        <f>'1.  LRAMVA Summary'!J52</f>
        <v>USL</v>
      </c>
      <c r="AF218" s="285" t="str">
        <f>'1.  LRAMVA Summary'!K52</f>
        <v>Sentinel Lights</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683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295">
        <f>'7.  Persistence Report'!AV46</f>
        <v>7417669</v>
      </c>
      <c r="E288" s="295">
        <f>'7.  Persistence Report'!AW46</f>
        <v>7417669</v>
      </c>
      <c r="F288" s="295">
        <f>'7.  Persistence Report'!AX46</f>
        <v>7417669</v>
      </c>
      <c r="G288" s="295">
        <f>'7.  Persistence Report'!AY46</f>
        <v>7417669</v>
      </c>
      <c r="H288" s="295">
        <f>'7.  Persistence Report'!AZ46</f>
        <v>7417669</v>
      </c>
      <c r="I288" s="295">
        <f>'7.  Persistence Report'!BA46</f>
        <v>7417669</v>
      </c>
      <c r="J288" s="295">
        <f>'7.  Persistence Report'!BB46</f>
        <v>7417669</v>
      </c>
      <c r="K288" s="295">
        <f>'7.  Persistence Report'!BC46</f>
        <v>7416614</v>
      </c>
      <c r="L288" s="295">
        <f>'7.  Persistence Report'!BD46</f>
        <v>7416614</v>
      </c>
      <c r="M288" s="295">
        <f>'7.  Persistence Report'!BE46</f>
        <v>7385670</v>
      </c>
      <c r="N288" s="291"/>
      <c r="O288" s="295">
        <f>'7.  Persistence Report'!Q46</f>
        <v>482</v>
      </c>
      <c r="P288" s="295">
        <f>'7.  Persistence Report'!R46</f>
        <v>482</v>
      </c>
      <c r="Q288" s="295">
        <f>'7.  Persistence Report'!S46</f>
        <v>482</v>
      </c>
      <c r="R288" s="295">
        <f>'7.  Persistence Report'!T46</f>
        <v>482</v>
      </c>
      <c r="S288" s="295">
        <f>'7.  Persistence Report'!U46</f>
        <v>482</v>
      </c>
      <c r="T288" s="295">
        <f>'7.  Persistence Report'!V46</f>
        <v>482</v>
      </c>
      <c r="U288" s="295">
        <f>'7.  Persistence Report'!W46</f>
        <v>482</v>
      </c>
      <c r="V288" s="295">
        <f>'7.  Persistence Report'!X46</f>
        <v>482</v>
      </c>
      <c r="W288" s="295">
        <f>'7.  Persistence Report'!Y46</f>
        <v>482</v>
      </c>
      <c r="X288" s="295">
        <f>'7.  Persistence Report'!Z46</f>
        <v>480</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290</v>
      </c>
      <c r="C289" s="291" t="s">
        <v>163</v>
      </c>
      <c r="D289" s="295">
        <f>'7.  Persistence Report'!AV53</f>
        <v>807124</v>
      </c>
      <c r="E289" s="295">
        <f>'7.  Persistence Report'!AW53</f>
        <v>807124</v>
      </c>
      <c r="F289" s="295">
        <f>'7.  Persistence Report'!AX53</f>
        <v>807124</v>
      </c>
      <c r="G289" s="295">
        <f>'7.  Persistence Report'!AY53</f>
        <v>807124</v>
      </c>
      <c r="H289" s="295">
        <f>'7.  Persistence Report'!AZ53</f>
        <v>807124</v>
      </c>
      <c r="I289" s="295">
        <f>'7.  Persistence Report'!BA53</f>
        <v>807124</v>
      </c>
      <c r="J289" s="295">
        <f>'7.  Persistence Report'!BB53</f>
        <v>807124</v>
      </c>
      <c r="K289" s="295">
        <f>'7.  Persistence Report'!BC53</f>
        <v>807056</v>
      </c>
      <c r="L289" s="295">
        <f>'7.  Persistence Report'!BD53</f>
        <v>807056</v>
      </c>
      <c r="M289" s="295">
        <f>'7.  Persistence Report'!BE53</f>
        <v>808265</v>
      </c>
      <c r="N289" s="291"/>
      <c r="O289" s="295">
        <f>'7.  Persistence Report'!Q53</f>
        <v>51</v>
      </c>
      <c r="P289" s="295">
        <f>'7.  Persistence Report'!R53</f>
        <v>51</v>
      </c>
      <c r="Q289" s="295">
        <f>'7.  Persistence Report'!S53</f>
        <v>51</v>
      </c>
      <c r="R289" s="295">
        <f>'7.  Persistence Report'!T53</f>
        <v>51</v>
      </c>
      <c r="S289" s="295">
        <f>'7.  Persistence Report'!U53</f>
        <v>51</v>
      </c>
      <c r="T289" s="295">
        <f>'7.  Persistence Report'!V53</f>
        <v>51</v>
      </c>
      <c r="U289" s="295">
        <f>'7.  Persistence Report'!W53</f>
        <v>51</v>
      </c>
      <c r="V289" s="295">
        <f>'7.  Persistence Report'!X53</f>
        <v>51</v>
      </c>
      <c r="W289" s="295">
        <f>'7.  Persistence Report'!Y53</f>
        <v>51</v>
      </c>
      <c r="X289" s="295">
        <f>'7.  Persistence Report'!Z53</f>
        <v>51</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f>'7.  Persistence Report'!AV47</f>
        <v>1068465</v>
      </c>
      <c r="E291" s="295">
        <f>'7.  Persistence Report'!AW47</f>
        <v>1068465</v>
      </c>
      <c r="F291" s="295">
        <f>'7.  Persistence Report'!AX47</f>
        <v>1068465</v>
      </c>
      <c r="G291" s="295">
        <f>'7.  Persistence Report'!AY47</f>
        <v>1068465</v>
      </c>
      <c r="H291" s="295">
        <f>'7.  Persistence Report'!AZ47</f>
        <v>1068465</v>
      </c>
      <c r="I291" s="295">
        <f>'7.  Persistence Report'!BA47</f>
        <v>1068465</v>
      </c>
      <c r="J291" s="295">
        <f>'7.  Persistence Report'!BB47</f>
        <v>1068465</v>
      </c>
      <c r="K291" s="295">
        <f>'7.  Persistence Report'!BC47</f>
        <v>1068465</v>
      </c>
      <c r="L291" s="295">
        <f>'7.  Persistence Report'!BD47</f>
        <v>1068465</v>
      </c>
      <c r="M291" s="295">
        <f>'7.  Persistence Report'!BE47</f>
        <v>1068465</v>
      </c>
      <c r="N291" s="291"/>
      <c r="O291" s="295">
        <f>'7.  Persistence Report'!Q47</f>
        <v>320</v>
      </c>
      <c r="P291" s="295">
        <f>'7.  Persistence Report'!R47</f>
        <v>320</v>
      </c>
      <c r="Q291" s="295">
        <f>'7.  Persistence Report'!S47</f>
        <v>320</v>
      </c>
      <c r="R291" s="295">
        <f>'7.  Persistence Report'!T47</f>
        <v>320</v>
      </c>
      <c r="S291" s="295">
        <f>'7.  Persistence Report'!U47</f>
        <v>320</v>
      </c>
      <c r="T291" s="295">
        <f>'7.  Persistence Report'!V47</f>
        <v>320</v>
      </c>
      <c r="U291" s="295">
        <f>'7.  Persistence Report'!W47</f>
        <v>320</v>
      </c>
      <c r="V291" s="295">
        <f>'7.  Persistence Report'!X47</f>
        <v>320</v>
      </c>
      <c r="W291" s="295">
        <f>'7.  Persistence Report'!Y47</f>
        <v>320</v>
      </c>
      <c r="X291" s="295">
        <f>'7.  Persistence Report'!Z47</f>
        <v>320</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290</v>
      </c>
      <c r="C292" s="291" t="s">
        <v>163</v>
      </c>
      <c r="D292" s="295">
        <f>'7.  Persistence Report'!AV54</f>
        <v>1020</v>
      </c>
      <c r="E292" s="295">
        <f>'7.  Persistence Report'!AW54</f>
        <v>1020</v>
      </c>
      <c r="F292" s="295">
        <f>'7.  Persistence Report'!AX54</f>
        <v>1020</v>
      </c>
      <c r="G292" s="295">
        <f>'7.  Persistence Report'!AY54</f>
        <v>1020</v>
      </c>
      <c r="H292" s="295">
        <f>'7.  Persistence Report'!AZ54</f>
        <v>1020</v>
      </c>
      <c r="I292" s="295">
        <f>'7.  Persistence Report'!BA54</f>
        <v>1020</v>
      </c>
      <c r="J292" s="295">
        <f>'7.  Persistence Report'!BB54</f>
        <v>1020</v>
      </c>
      <c r="K292" s="295">
        <f>'7.  Persistence Report'!BC54</f>
        <v>1020</v>
      </c>
      <c r="L292" s="295">
        <f>'7.  Persistence Report'!BD54</f>
        <v>1020</v>
      </c>
      <c r="M292" s="295">
        <f>'7.  Persistence Report'!BE54</f>
        <v>1020</v>
      </c>
      <c r="N292" s="291"/>
      <c r="O292" s="295">
        <f>'7.  Persistence Report'!Q54</f>
        <v>0</v>
      </c>
      <c r="P292" s="295">
        <f>'7.  Persistence Report'!R54</f>
        <v>0</v>
      </c>
      <c r="Q292" s="295">
        <f>'7.  Persistence Report'!S54</f>
        <v>0</v>
      </c>
      <c r="R292" s="295">
        <f>'7.  Persistence Report'!T54</f>
        <v>0</v>
      </c>
      <c r="S292" s="295">
        <f>'7.  Persistence Report'!U54</f>
        <v>0</v>
      </c>
      <c r="T292" s="295">
        <f>'7.  Persistence Report'!V54</f>
        <v>0</v>
      </c>
      <c r="U292" s="295">
        <f>'7.  Persistence Report'!W54</f>
        <v>0</v>
      </c>
      <c r="V292" s="295">
        <f>'7.  Persistence Report'!X54</f>
        <v>0</v>
      </c>
      <c r="W292" s="295">
        <f>'7.  Persistence Report'!Y54</f>
        <v>0</v>
      </c>
      <c r="X292" s="295">
        <f>'7.  Persistence Report'!Z54</f>
        <v>0</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290</v>
      </c>
      <c r="C295" s="291" t="s">
        <v>163</v>
      </c>
      <c r="D295" s="295">
        <f>'7.  Persistence Report'!AV55</f>
        <v>64856</v>
      </c>
      <c r="E295" s="295">
        <f>'7.  Persistence Report'!AW55</f>
        <v>64856</v>
      </c>
      <c r="F295" s="295">
        <f>'7.  Persistence Report'!AX55</f>
        <v>64856</v>
      </c>
      <c r="G295" s="295">
        <f>'7.  Persistence Report'!AY55</f>
        <v>64856</v>
      </c>
      <c r="H295" s="295">
        <f>'7.  Persistence Report'!AZ55</f>
        <v>64856</v>
      </c>
      <c r="I295" s="295">
        <f>'7.  Persistence Report'!BA55</f>
        <v>64856</v>
      </c>
      <c r="J295" s="295">
        <f>'7.  Persistence Report'!BB55</f>
        <v>64856</v>
      </c>
      <c r="K295" s="295">
        <f>'7.  Persistence Report'!BC55</f>
        <v>64856</v>
      </c>
      <c r="L295" s="295">
        <f>'7.  Persistence Report'!BD55</f>
        <v>64856</v>
      </c>
      <c r="M295" s="295">
        <f>'7.  Persistence Report'!BE55</f>
        <v>64856</v>
      </c>
      <c r="N295" s="291"/>
      <c r="O295" s="295">
        <f>'7.  Persistence Report'!Q55</f>
        <v>19</v>
      </c>
      <c r="P295" s="295">
        <f>'7.  Persistence Report'!R55</f>
        <v>19</v>
      </c>
      <c r="Q295" s="295">
        <f>'7.  Persistence Report'!S55</f>
        <v>19</v>
      </c>
      <c r="R295" s="295">
        <f>'7.  Persistence Report'!T55</f>
        <v>19</v>
      </c>
      <c r="S295" s="295">
        <f>'7.  Persistence Report'!U55</f>
        <v>19</v>
      </c>
      <c r="T295" s="295">
        <f>'7.  Persistence Report'!V55</f>
        <v>19</v>
      </c>
      <c r="U295" s="295">
        <f>'7.  Persistence Report'!W55</f>
        <v>19</v>
      </c>
      <c r="V295" s="295">
        <f>'7.  Persistence Report'!X55</f>
        <v>19</v>
      </c>
      <c r="W295" s="295">
        <f>'7.  Persistence Report'!Y55</f>
        <v>19</v>
      </c>
      <c r="X295" s="295">
        <f>'7.  Persistence Report'!Z55</f>
        <v>19</v>
      </c>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290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v>1</v>
      </c>
      <c r="AC301" s="410"/>
      <c r="AD301" s="410"/>
      <c r="AE301" s="410"/>
      <c r="AF301" s="410"/>
      <c r="AG301" s="415"/>
      <c r="AH301" s="415"/>
      <c r="AI301" s="415"/>
      <c r="AJ301" s="415"/>
      <c r="AK301" s="415"/>
      <c r="AL301" s="415"/>
      <c r="AM301" s="296">
        <f>SUM(Y301:AL301)</f>
        <v>1</v>
      </c>
    </row>
    <row r="302" spans="1:39" ht="15" outlineLevel="1">
      <c r="B302" s="294" t="s">
        <v>290</v>
      </c>
      <c r="C302" s="291" t="s">
        <v>163</v>
      </c>
      <c r="D302" s="295">
        <f>'7.  Persistence Report'!AV56</f>
        <v>65713</v>
      </c>
      <c r="E302" s="295">
        <f>'7.  Persistence Report'!AW56</f>
        <v>65713</v>
      </c>
      <c r="F302" s="295">
        <f>'7.  Persistence Report'!AX56</f>
        <v>65713</v>
      </c>
      <c r="G302" s="295">
        <f>'7.  Persistence Report'!AY56</f>
        <v>65713</v>
      </c>
      <c r="H302" s="295">
        <f>'7.  Persistence Report'!AZ56</f>
        <v>65713</v>
      </c>
      <c r="I302" s="295">
        <f>'7.  Persistence Report'!BA56</f>
        <v>65713</v>
      </c>
      <c r="J302" s="295">
        <f>'7.  Persistence Report'!BB56</f>
        <v>65713</v>
      </c>
      <c r="K302" s="295">
        <f>'7.  Persistence Report'!BC56</f>
        <v>65713</v>
      </c>
      <c r="L302" s="295">
        <f>'7.  Persistence Report'!BD56</f>
        <v>65713</v>
      </c>
      <c r="M302" s="295">
        <f>'7.  Persistence Report'!BE56</f>
        <v>65713</v>
      </c>
      <c r="N302" s="295">
        <f>N301</f>
        <v>12</v>
      </c>
      <c r="O302" s="295">
        <f>'7.  Persistence Report'!Q56</f>
        <v>9</v>
      </c>
      <c r="P302" s="295">
        <f>'7.  Persistence Report'!R56</f>
        <v>9</v>
      </c>
      <c r="Q302" s="295">
        <f>'7.  Persistence Report'!S56</f>
        <v>9</v>
      </c>
      <c r="R302" s="295">
        <f>'7.  Persistence Report'!T56</f>
        <v>9</v>
      </c>
      <c r="S302" s="295">
        <f>'7.  Persistence Report'!U56</f>
        <v>9</v>
      </c>
      <c r="T302" s="295">
        <f>'7.  Persistence Report'!V56</f>
        <v>9</v>
      </c>
      <c r="U302" s="295">
        <f>'7.  Persistence Report'!W56</f>
        <v>9</v>
      </c>
      <c r="V302" s="295">
        <f>'7.  Persistence Report'!X56</f>
        <v>9</v>
      </c>
      <c r="W302" s="295">
        <f>'7.  Persistence Report'!Y56</f>
        <v>9</v>
      </c>
      <c r="X302" s="295">
        <f>'7.  Persistence Report'!Z56</f>
        <v>9</v>
      </c>
      <c r="Y302" s="411">
        <f>Y301</f>
        <v>0</v>
      </c>
      <c r="Z302" s="411">
        <f t="shared" ref="Z302" si="798">Z301</f>
        <v>0</v>
      </c>
      <c r="AA302" s="411">
        <f t="shared" ref="AA302" si="799">AA301</f>
        <v>0</v>
      </c>
      <c r="AB302" s="411">
        <f t="shared" ref="AB302" si="800">AB301</f>
        <v>1</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295">
        <f>'7.  Persistence Report'!AV48</f>
        <v>1842371</v>
      </c>
      <c r="E304" s="295">
        <f>'7.  Persistence Report'!AW48</f>
        <v>1819642</v>
      </c>
      <c r="F304" s="295">
        <f>'7.  Persistence Report'!AX48</f>
        <v>1819642</v>
      </c>
      <c r="G304" s="295">
        <f>'7.  Persistence Report'!AY48</f>
        <v>1819642</v>
      </c>
      <c r="H304" s="295">
        <f>'7.  Persistence Report'!AZ48</f>
        <v>1819642</v>
      </c>
      <c r="I304" s="295">
        <f>'7.  Persistence Report'!BA48</f>
        <v>1799644</v>
      </c>
      <c r="J304" s="295">
        <f>'7.  Persistence Report'!BB48</f>
        <v>1799644</v>
      </c>
      <c r="K304" s="295">
        <f>'7.  Persistence Report'!BC48</f>
        <v>1799644</v>
      </c>
      <c r="L304" s="295">
        <f>'7.  Persistence Report'!BD48</f>
        <v>1798901</v>
      </c>
      <c r="M304" s="295">
        <f>'7.  Persistence Report'!BE48</f>
        <v>1798901</v>
      </c>
      <c r="N304" s="295">
        <v>12</v>
      </c>
      <c r="O304" s="295">
        <f>'7.  Persistence Report'!Q48</f>
        <v>283</v>
      </c>
      <c r="P304" s="295">
        <f>'7.  Persistence Report'!R48</f>
        <v>278</v>
      </c>
      <c r="Q304" s="295">
        <f>'7.  Persistence Report'!S48</f>
        <v>278</v>
      </c>
      <c r="R304" s="295">
        <f>'7.  Persistence Report'!T48</f>
        <v>278</v>
      </c>
      <c r="S304" s="295">
        <f>'7.  Persistence Report'!U48</f>
        <v>278</v>
      </c>
      <c r="T304" s="295">
        <f>'7.  Persistence Report'!V48</f>
        <v>277</v>
      </c>
      <c r="U304" s="295">
        <f>'7.  Persistence Report'!W48</f>
        <v>277</v>
      </c>
      <c r="V304" s="295">
        <f>'7.  Persistence Report'!X48</f>
        <v>277</v>
      </c>
      <c r="W304" s="295">
        <f>'7.  Persistence Report'!Y48</f>
        <v>277</v>
      </c>
      <c r="X304" s="295">
        <f>'7.  Persistence Report'!Z48</f>
        <v>277</v>
      </c>
      <c r="Y304" s="426"/>
      <c r="Z304" s="410">
        <v>0.39</v>
      </c>
      <c r="AA304" s="410">
        <v>0.42</v>
      </c>
      <c r="AB304" s="410">
        <v>0.19</v>
      </c>
      <c r="AC304" s="410"/>
      <c r="AD304" s="410"/>
      <c r="AE304" s="410"/>
      <c r="AF304" s="410"/>
      <c r="AG304" s="415"/>
      <c r="AH304" s="415"/>
      <c r="AI304" s="415"/>
      <c r="AJ304" s="415"/>
      <c r="AK304" s="415"/>
      <c r="AL304" s="415"/>
      <c r="AM304" s="296">
        <f>SUM(Y304:AL304)</f>
        <v>1</v>
      </c>
    </row>
    <row r="305" spans="1:39" ht="15" outlineLevel="1">
      <c r="B305" s="294" t="s">
        <v>290</v>
      </c>
      <c r="C305" s="291" t="s">
        <v>163</v>
      </c>
      <c r="D305" s="295">
        <f>'7.  Persistence Report'!AV57</f>
        <v>1035652</v>
      </c>
      <c r="E305" s="295">
        <f>'7.  Persistence Report'!AW57</f>
        <v>1058380</v>
      </c>
      <c r="F305" s="295">
        <f>'7.  Persistence Report'!AX57</f>
        <v>1073529</v>
      </c>
      <c r="G305" s="295">
        <f>'7.  Persistence Report'!AY57</f>
        <v>1073529</v>
      </c>
      <c r="H305" s="295">
        <f>'7.  Persistence Report'!AZ57</f>
        <v>1073529</v>
      </c>
      <c r="I305" s="295">
        <f>'7.  Persistence Report'!BA57</f>
        <v>1073529</v>
      </c>
      <c r="J305" s="295">
        <f>'7.  Persistence Report'!BB57</f>
        <v>1073529</v>
      </c>
      <c r="K305" s="295">
        <f>'7.  Persistence Report'!BC57</f>
        <v>1073529</v>
      </c>
      <c r="L305" s="295">
        <f>'7.  Persistence Report'!BD57</f>
        <v>1068922</v>
      </c>
      <c r="M305" s="295">
        <f>'7.  Persistence Report'!BE57</f>
        <v>1068922</v>
      </c>
      <c r="N305" s="295">
        <f>N304</f>
        <v>12</v>
      </c>
      <c r="O305" s="295">
        <f>'7.  Persistence Report'!Q57</f>
        <v>117</v>
      </c>
      <c r="P305" s="295">
        <f>'7.  Persistence Report'!R57</f>
        <v>121</v>
      </c>
      <c r="Q305" s="295">
        <f>'7.  Persistence Report'!S57</f>
        <v>124</v>
      </c>
      <c r="R305" s="295">
        <f>'7.  Persistence Report'!T57</f>
        <v>124</v>
      </c>
      <c r="S305" s="295">
        <f>'7.  Persistence Report'!U57</f>
        <v>124</v>
      </c>
      <c r="T305" s="295">
        <f>'7.  Persistence Report'!V57</f>
        <v>124</v>
      </c>
      <c r="U305" s="295">
        <f>'7.  Persistence Report'!W57</f>
        <v>124</v>
      </c>
      <c r="V305" s="295">
        <f>'7.  Persistence Report'!X57</f>
        <v>124</v>
      </c>
      <c r="W305" s="295">
        <f>'7.  Persistence Report'!Y57</f>
        <v>123</v>
      </c>
      <c r="X305" s="295">
        <f>'7.  Persistence Report'!Z57</f>
        <v>123</v>
      </c>
      <c r="Y305" s="411">
        <f>Y304</f>
        <v>0</v>
      </c>
      <c r="Z305" s="411">
        <f t="shared" ref="Z305" si="811">Z304</f>
        <v>0.39</v>
      </c>
      <c r="AA305" s="411">
        <f t="shared" ref="AA305" si="812">AA304</f>
        <v>0.42</v>
      </c>
      <c r="AB305" s="411">
        <f t="shared" ref="AB305" si="813">AB304</f>
        <v>0.19</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f>'7.  Persistence Report'!AV49</f>
        <v>1354329</v>
      </c>
      <c r="E307" s="295">
        <f>'7.  Persistence Report'!AW49</f>
        <v>1354329</v>
      </c>
      <c r="F307" s="295">
        <f>'7.  Persistence Report'!AX49</f>
        <v>1343623</v>
      </c>
      <c r="G307" s="295">
        <f>'7.  Persistence Report'!AY49</f>
        <v>1228531</v>
      </c>
      <c r="H307" s="295">
        <f>'7.  Persistence Report'!AZ49</f>
        <v>1137843</v>
      </c>
      <c r="I307" s="295">
        <f>'7.  Persistence Report'!BA49</f>
        <v>777056</v>
      </c>
      <c r="J307" s="295">
        <f>'7.  Persistence Report'!BB49</f>
        <v>543064</v>
      </c>
      <c r="K307" s="295">
        <f>'7.  Persistence Report'!BC49</f>
        <v>455457</v>
      </c>
      <c r="L307" s="295">
        <f>'7.  Persistence Report'!BD49</f>
        <v>338799</v>
      </c>
      <c r="M307" s="295">
        <f>'7.  Persistence Report'!BE49</f>
        <v>198524</v>
      </c>
      <c r="N307" s="295">
        <v>12</v>
      </c>
      <c r="O307" s="295">
        <f>'7.  Persistence Report'!Q49</f>
        <v>236</v>
      </c>
      <c r="P307" s="295">
        <f>'7.  Persistence Report'!R49</f>
        <v>236</v>
      </c>
      <c r="Q307" s="295">
        <f>'7.  Persistence Report'!S49</f>
        <v>236</v>
      </c>
      <c r="R307" s="295">
        <f>'7.  Persistence Report'!T49</f>
        <v>226</v>
      </c>
      <c r="S307" s="295">
        <f>'7.  Persistence Report'!U49</f>
        <v>215</v>
      </c>
      <c r="T307" s="295">
        <f>'7.  Persistence Report'!V49</f>
        <v>167</v>
      </c>
      <c r="U307" s="295">
        <f>'7.  Persistence Report'!W49</f>
        <v>135</v>
      </c>
      <c r="V307" s="295">
        <f>'7.  Persistence Report'!X49</f>
        <v>118</v>
      </c>
      <c r="W307" s="295">
        <f>'7.  Persistence Report'!Y49</f>
        <v>93</v>
      </c>
      <c r="X307" s="295">
        <f>'7.  Persistence Report'!Z49</f>
        <v>58</v>
      </c>
      <c r="Y307" s="426"/>
      <c r="Z307" s="410">
        <v>0.76</v>
      </c>
      <c r="AA307" s="410">
        <v>0.24</v>
      </c>
      <c r="AB307" s="410"/>
      <c r="AC307" s="410"/>
      <c r="AD307" s="410"/>
      <c r="AE307" s="410"/>
      <c r="AF307" s="410"/>
      <c r="AG307" s="415"/>
      <c r="AH307" s="415"/>
      <c r="AI307" s="415"/>
      <c r="AJ307" s="415"/>
      <c r="AK307" s="415"/>
      <c r="AL307" s="415"/>
      <c r="AM307" s="296">
        <f>SUM(Y307:AL307)</f>
        <v>1</v>
      </c>
    </row>
    <row r="308" spans="1:39" ht="15" outlineLevel="1">
      <c r="B308" s="294" t="s">
        <v>290</v>
      </c>
      <c r="C308" s="291" t="s">
        <v>163</v>
      </c>
      <c r="D308" s="295">
        <f>'7.  Persistence Report'!AV58</f>
        <v>348309</v>
      </c>
      <c r="E308" s="295">
        <f>'7.  Persistence Report'!AW58</f>
        <v>348309</v>
      </c>
      <c r="F308" s="295">
        <f>'7.  Persistence Report'!AX58</f>
        <v>343808</v>
      </c>
      <c r="G308" s="295">
        <f>'7.  Persistence Report'!AY58</f>
        <v>297661</v>
      </c>
      <c r="H308" s="295">
        <f>'7.  Persistence Report'!AZ58</f>
        <v>268410</v>
      </c>
      <c r="I308" s="295">
        <f>'7.  Persistence Report'!BA58</f>
        <v>178494</v>
      </c>
      <c r="J308" s="295">
        <f>'7.  Persistence Report'!BB58</f>
        <v>134546</v>
      </c>
      <c r="K308" s="295">
        <f>'7.  Persistence Report'!BC58</f>
        <v>109443</v>
      </c>
      <c r="L308" s="295">
        <f>'7.  Persistence Report'!BD58</f>
        <v>76319</v>
      </c>
      <c r="M308" s="295">
        <f>'7.  Persistence Report'!BE58</f>
        <v>45141</v>
      </c>
      <c r="N308" s="295">
        <f>N307</f>
        <v>12</v>
      </c>
      <c r="O308" s="295">
        <f>'7.  Persistence Report'!Q58</f>
        <v>60</v>
      </c>
      <c r="P308" s="295">
        <f>'7.  Persistence Report'!R58</f>
        <v>60</v>
      </c>
      <c r="Q308" s="295">
        <f>'7.  Persistence Report'!S58</f>
        <v>60</v>
      </c>
      <c r="R308" s="295">
        <f>'7.  Persistence Report'!T58</f>
        <v>56</v>
      </c>
      <c r="S308" s="295">
        <f>'7.  Persistence Report'!U58</f>
        <v>53</v>
      </c>
      <c r="T308" s="295">
        <f>'7.  Persistence Report'!V58</f>
        <v>40</v>
      </c>
      <c r="U308" s="295">
        <f>'7.  Persistence Report'!W58</f>
        <v>34</v>
      </c>
      <c r="V308" s="295">
        <f>'7.  Persistence Report'!X58</f>
        <v>29</v>
      </c>
      <c r="W308" s="295">
        <f>'7.  Persistence Report'!Y58</f>
        <v>21</v>
      </c>
      <c r="X308" s="295">
        <f>'7.  Persistence Report'!Z58</f>
        <v>14</v>
      </c>
      <c r="Y308" s="411">
        <f>Y307</f>
        <v>0</v>
      </c>
      <c r="Z308" s="411">
        <f t="shared" ref="Z308" si="824">Z307</f>
        <v>0.76</v>
      </c>
      <c r="AA308" s="411">
        <f t="shared" ref="AA308" si="825">AA307</f>
        <v>0.24</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f>'7.  Persistence Report'!AV50</f>
        <v>5102</v>
      </c>
      <c r="E310" s="295">
        <f>'7.  Persistence Report'!AW50</f>
        <v>5102</v>
      </c>
      <c r="F310" s="295">
        <f>'7.  Persistence Report'!AX50</f>
        <v>5102</v>
      </c>
      <c r="G310" s="295">
        <f>'7.  Persistence Report'!AY50</f>
        <v>5102</v>
      </c>
      <c r="H310" s="295">
        <f>'7.  Persistence Report'!AZ50</f>
        <v>5102</v>
      </c>
      <c r="I310" s="295">
        <f>'7.  Persistence Report'!BA50</f>
        <v>5102</v>
      </c>
      <c r="J310" s="295">
        <f>'7.  Persistence Report'!BB50</f>
        <v>5102</v>
      </c>
      <c r="K310" s="295">
        <f>'7.  Persistence Report'!BC50</f>
        <v>5102</v>
      </c>
      <c r="L310" s="295">
        <f>'7.  Persistence Report'!BD50</f>
        <v>5102</v>
      </c>
      <c r="M310" s="295">
        <f>'7.  Persistence Report'!BE50</f>
        <v>5102</v>
      </c>
      <c r="N310" s="295">
        <v>12</v>
      </c>
      <c r="O310" s="295">
        <f>'7.  Persistence Report'!Q50</f>
        <v>8</v>
      </c>
      <c r="P310" s="295">
        <f>'7.  Persistence Report'!R50</f>
        <v>8</v>
      </c>
      <c r="Q310" s="295">
        <f>'7.  Persistence Report'!S50</f>
        <v>8</v>
      </c>
      <c r="R310" s="295">
        <f>'7.  Persistence Report'!T50</f>
        <v>8</v>
      </c>
      <c r="S310" s="295">
        <f>'7.  Persistence Report'!U50</f>
        <v>8</v>
      </c>
      <c r="T310" s="295">
        <f>'7.  Persistence Report'!V50</f>
        <v>8</v>
      </c>
      <c r="U310" s="295">
        <f>'7.  Persistence Report'!W50</f>
        <v>8</v>
      </c>
      <c r="V310" s="295">
        <f>'7.  Persistence Report'!X50</f>
        <v>8</v>
      </c>
      <c r="W310" s="295">
        <f>'7.  Persistence Report'!Y50</f>
        <v>8</v>
      </c>
      <c r="X310" s="295">
        <f>'7.  Persistence Report'!Z50</f>
        <v>8</v>
      </c>
      <c r="Y310" s="426"/>
      <c r="Z310" s="410">
        <v>1</v>
      </c>
      <c r="AA310" s="410"/>
      <c r="AB310" s="410"/>
      <c r="AC310" s="410"/>
      <c r="AD310" s="410"/>
      <c r="AE310" s="410"/>
      <c r="AF310" s="410"/>
      <c r="AG310" s="415"/>
      <c r="AH310" s="415"/>
      <c r="AI310" s="415"/>
      <c r="AJ310" s="415"/>
      <c r="AK310" s="415"/>
      <c r="AL310" s="415"/>
      <c r="AM310" s="296">
        <f>SUM(Y310:AL310)</f>
        <v>1</v>
      </c>
    </row>
    <row r="311" spans="1:39" ht="15" outlineLevel="1">
      <c r="B311" s="294" t="s">
        <v>290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1</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t="s">
        <v>754</v>
      </c>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290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290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290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v>1</v>
      </c>
      <c r="AC322" s="410"/>
      <c r="AD322" s="410"/>
      <c r="AE322" s="410"/>
      <c r="AF322" s="410"/>
      <c r="AG322" s="415"/>
      <c r="AH322" s="415"/>
      <c r="AI322" s="415"/>
      <c r="AJ322" s="415"/>
      <c r="AK322" s="415"/>
      <c r="AL322" s="415"/>
      <c r="AM322" s="296">
        <f>SUM(Y322:AL322)</f>
        <v>1</v>
      </c>
    </row>
    <row r="323" spans="1:39" ht="15" outlineLevel="1">
      <c r="B323" s="294" t="s">
        <v>290</v>
      </c>
      <c r="C323" s="291" t="s">
        <v>163</v>
      </c>
      <c r="D323" s="295">
        <f>'7.  Persistence Report'!AV59</f>
        <v>835</v>
      </c>
      <c r="E323" s="295">
        <f>'7.  Persistence Report'!AW59</f>
        <v>835</v>
      </c>
      <c r="F323" s="295">
        <f>'7.  Persistence Report'!AX59</f>
        <v>835</v>
      </c>
      <c r="G323" s="295">
        <f>'7.  Persistence Report'!AY59</f>
        <v>835</v>
      </c>
      <c r="H323" s="295">
        <f>'7.  Persistence Report'!AZ59</f>
        <v>835</v>
      </c>
      <c r="I323" s="295">
        <f>'7.  Persistence Report'!BA59</f>
        <v>835</v>
      </c>
      <c r="J323" s="295">
        <f>'7.  Persistence Report'!BB59</f>
        <v>835</v>
      </c>
      <c r="K323" s="295">
        <f>'7.  Persistence Report'!BC59</f>
        <v>835</v>
      </c>
      <c r="L323" s="295">
        <f>'7.  Persistence Report'!BD59</f>
        <v>835</v>
      </c>
      <c r="M323" s="295">
        <f>'7.  Persistence Report'!BE59</f>
        <v>835</v>
      </c>
      <c r="N323" s="295">
        <f>N322</f>
        <v>12</v>
      </c>
      <c r="O323" s="295">
        <f>'7.  Persistence Report'!Q59</f>
        <v>0</v>
      </c>
      <c r="P323" s="295">
        <f>'7.  Persistence Report'!R59</f>
        <v>0</v>
      </c>
      <c r="Q323" s="295">
        <f>'7.  Persistence Report'!S59</f>
        <v>0</v>
      </c>
      <c r="R323" s="295">
        <f>'7.  Persistence Report'!T59</f>
        <v>0</v>
      </c>
      <c r="S323" s="295">
        <f>'7.  Persistence Report'!U59</f>
        <v>0</v>
      </c>
      <c r="T323" s="295">
        <f>'7.  Persistence Report'!V59</f>
        <v>0</v>
      </c>
      <c r="U323" s="295">
        <f>'7.  Persistence Report'!W59</f>
        <v>0</v>
      </c>
      <c r="V323" s="295">
        <f>'7.  Persistence Report'!X59</f>
        <v>0</v>
      </c>
      <c r="W323" s="295">
        <f>'7.  Persistence Report'!Y59</f>
        <v>0</v>
      </c>
      <c r="X323" s="295">
        <f>'7.  Persistence Report'!Z59</f>
        <v>0</v>
      </c>
      <c r="Y323" s="411">
        <f>Y322</f>
        <v>0</v>
      </c>
      <c r="Z323" s="411">
        <f t="shared" ref="Z323" si="889">Z322</f>
        <v>0</v>
      </c>
      <c r="AA323" s="411">
        <f t="shared" ref="AA323" si="890">AA322</f>
        <v>0</v>
      </c>
      <c r="AB323" s="411">
        <f t="shared" ref="AB323" si="891">AB322</f>
        <v>1</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30" outlineLevel="1">
      <c r="A326" s="522">
        <v>33</v>
      </c>
      <c r="B326" s="775" t="s">
        <v>739</v>
      </c>
      <c r="C326" s="291" t="s">
        <v>25</v>
      </c>
      <c r="D326" s="295">
        <f>'7.  Persistence Report'!AV51</f>
        <v>813</v>
      </c>
      <c r="E326" s="295">
        <f>'7.  Persistence Report'!AW51</f>
        <v>813</v>
      </c>
      <c r="F326" s="295">
        <f>'7.  Persistence Report'!AX51</f>
        <v>813</v>
      </c>
      <c r="G326" s="295">
        <f>'7.  Persistence Report'!AY51</f>
        <v>813</v>
      </c>
      <c r="H326" s="295">
        <f>'7.  Persistence Report'!AZ51</f>
        <v>813</v>
      </c>
      <c r="I326" s="295">
        <f>'7.  Persistence Report'!BA51</f>
        <v>813</v>
      </c>
      <c r="J326" s="295">
        <f>'7.  Persistence Report'!BB51</f>
        <v>813</v>
      </c>
      <c r="K326" s="295">
        <f>'7.  Persistence Report'!BC51</f>
        <v>813</v>
      </c>
      <c r="L326" s="295">
        <f>'7.  Persistence Report'!BD51</f>
        <v>813</v>
      </c>
      <c r="M326" s="295">
        <f>'7.  Persistence Report'!BE51</f>
        <v>813</v>
      </c>
      <c r="N326" s="295">
        <v>0</v>
      </c>
      <c r="O326" s="295">
        <f>'7.  Persistence Report'!Q51</f>
        <v>0</v>
      </c>
      <c r="P326" s="295">
        <f>'7.  Persistence Report'!R51</f>
        <v>0</v>
      </c>
      <c r="Q326" s="295">
        <f>'7.  Persistence Report'!S51</f>
        <v>0</v>
      </c>
      <c r="R326" s="295">
        <f>'7.  Persistence Report'!T51</f>
        <v>0</v>
      </c>
      <c r="S326" s="295">
        <f>'7.  Persistence Report'!U51</f>
        <v>0</v>
      </c>
      <c r="T326" s="295">
        <f>'7.  Persistence Report'!V51</f>
        <v>0</v>
      </c>
      <c r="U326" s="295">
        <f>'7.  Persistence Report'!W51</f>
        <v>0</v>
      </c>
      <c r="V326" s="295">
        <f>'7.  Persistence Report'!X51</f>
        <v>0</v>
      </c>
      <c r="W326" s="295">
        <f>'7.  Persistence Report'!Y51</f>
        <v>0</v>
      </c>
      <c r="X326" s="295">
        <f>'7.  Persistence Report'!Z51</f>
        <v>0</v>
      </c>
      <c r="Y326" s="426">
        <v>1</v>
      </c>
      <c r="Z326" s="410"/>
      <c r="AA326" s="410"/>
      <c r="AB326" s="410"/>
      <c r="AC326" s="410"/>
      <c r="AD326" s="410"/>
      <c r="AE326" s="410"/>
      <c r="AF326" s="410"/>
      <c r="AG326" s="415"/>
      <c r="AH326" s="415"/>
      <c r="AI326" s="415"/>
      <c r="AJ326" s="415"/>
      <c r="AK326" s="415"/>
      <c r="AL326" s="415"/>
      <c r="AM326" s="296">
        <f>SUM(Y326:AL326)</f>
        <v>1</v>
      </c>
    </row>
    <row r="327" spans="1:39" ht="15" outlineLevel="1">
      <c r="B327" s="294" t="s">
        <v>290</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1</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290</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290</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290</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290</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290</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290</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290</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290</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290</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290</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290</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290</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290</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290</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290</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15" outlineLevel="1">
      <c r="A375" s="522">
        <v>49</v>
      </c>
      <c r="B375" s="800" t="s">
        <v>764</v>
      </c>
      <c r="C375" s="291" t="s">
        <v>25</v>
      </c>
      <c r="D375" s="295"/>
      <c r="E375" s="295"/>
      <c r="F375" s="295"/>
      <c r="G375" s="295"/>
      <c r="H375" s="295"/>
      <c r="I375" s="295"/>
      <c r="J375" s="295"/>
      <c r="K375" s="295"/>
      <c r="L375" s="295"/>
      <c r="M375" s="295"/>
      <c r="N375" s="801">
        <v>1</v>
      </c>
      <c r="O375" s="801">
        <v>973.82</v>
      </c>
      <c r="P375" s="801">
        <f>O375</f>
        <v>973.82</v>
      </c>
      <c r="Q375" s="801">
        <f t="shared" ref="Q375:X375" si="1110">P375</f>
        <v>973.82</v>
      </c>
      <c r="R375" s="801">
        <f t="shared" si="1110"/>
        <v>973.82</v>
      </c>
      <c r="S375" s="801">
        <f t="shared" si="1110"/>
        <v>973.82</v>
      </c>
      <c r="T375" s="801">
        <f t="shared" si="1110"/>
        <v>973.82</v>
      </c>
      <c r="U375" s="801">
        <f t="shared" si="1110"/>
        <v>973.82</v>
      </c>
      <c r="V375" s="801">
        <f t="shared" si="1110"/>
        <v>973.82</v>
      </c>
      <c r="W375" s="801">
        <f t="shared" si="1110"/>
        <v>973.82</v>
      </c>
      <c r="X375" s="801">
        <f t="shared" si="1110"/>
        <v>973.82</v>
      </c>
      <c r="Y375" s="426"/>
      <c r="Z375" s="410"/>
      <c r="AA375" s="410"/>
      <c r="AB375" s="410"/>
      <c r="AC375" s="410"/>
      <c r="AD375" s="813">
        <v>1</v>
      </c>
      <c r="AE375" s="410"/>
      <c r="AF375" s="410"/>
      <c r="AG375" s="415"/>
      <c r="AH375" s="415"/>
      <c r="AI375" s="415"/>
      <c r="AJ375" s="415"/>
      <c r="AK375" s="415"/>
      <c r="AL375" s="415"/>
      <c r="AM375" s="296">
        <f>SUM(Y375:AL375)</f>
        <v>1</v>
      </c>
    </row>
    <row r="376" spans="1:42" ht="15" outlineLevel="1">
      <c r="B376" s="294" t="s">
        <v>290</v>
      </c>
      <c r="C376" s="291" t="s">
        <v>163</v>
      </c>
      <c r="D376" s="295"/>
      <c r="E376" s="295"/>
      <c r="F376" s="295"/>
      <c r="G376" s="295"/>
      <c r="H376" s="295"/>
      <c r="I376" s="295"/>
      <c r="J376" s="295"/>
      <c r="K376" s="295"/>
      <c r="L376" s="295"/>
      <c r="M376" s="295"/>
      <c r="N376" s="295">
        <f>N375</f>
        <v>1</v>
      </c>
      <c r="O376" s="295"/>
      <c r="P376" s="295"/>
      <c r="Q376" s="295"/>
      <c r="R376" s="295"/>
      <c r="S376" s="295"/>
      <c r="T376" s="295"/>
      <c r="U376" s="295"/>
      <c r="V376" s="295"/>
      <c r="W376" s="295"/>
      <c r="X376" s="295"/>
      <c r="Y376" s="411">
        <f>Y375</f>
        <v>0</v>
      </c>
      <c r="Z376" s="411">
        <f t="shared" ref="Z376" si="1111">Z375</f>
        <v>0</v>
      </c>
      <c r="AA376" s="411">
        <f t="shared" ref="AA376" si="1112">AA375</f>
        <v>0</v>
      </c>
      <c r="AB376" s="411">
        <f t="shared" ref="AB376" si="1113">AB375</f>
        <v>0</v>
      </c>
      <c r="AC376" s="411">
        <f t="shared" ref="AC376" si="1114">AC375</f>
        <v>0</v>
      </c>
      <c r="AD376" s="411">
        <f t="shared" ref="AD376" si="1115">AD375</f>
        <v>1</v>
      </c>
      <c r="AE376" s="411">
        <f t="shared" ref="AE376" si="1116">AE375</f>
        <v>0</v>
      </c>
      <c r="AF376" s="411">
        <f t="shared" ref="AF376" si="1117">AF375</f>
        <v>0</v>
      </c>
      <c r="AG376" s="411">
        <f t="shared" ref="AG376" si="1118">AG375</f>
        <v>0</v>
      </c>
      <c r="AH376" s="411">
        <f t="shared" ref="AH376" si="1119">AH375</f>
        <v>0</v>
      </c>
      <c r="AI376" s="411">
        <f t="shared" ref="AI376" si="1120">AI375</f>
        <v>0</v>
      </c>
      <c r="AJ376" s="411">
        <f t="shared" ref="AJ376" si="1121">AJ375</f>
        <v>0</v>
      </c>
      <c r="AK376" s="411">
        <f t="shared" ref="AK376" si="1122">AK375</f>
        <v>0</v>
      </c>
      <c r="AL376" s="411">
        <f t="shared" ref="AL376" si="1123">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275</v>
      </c>
      <c r="C378" s="329"/>
      <c r="D378" s="329">
        <f>SUM(D221:D376)</f>
        <v>14012258</v>
      </c>
      <c r="E378" s="329"/>
      <c r="F378" s="329"/>
      <c r="G378" s="329"/>
      <c r="H378" s="329"/>
      <c r="I378" s="329"/>
      <c r="J378" s="329"/>
      <c r="K378" s="329"/>
      <c r="L378" s="329"/>
      <c r="M378" s="329"/>
      <c r="N378" s="329"/>
      <c r="O378" s="329">
        <f>SUM(O221:O376)</f>
        <v>2558.8200000000002</v>
      </c>
      <c r="P378" s="329"/>
      <c r="Q378" s="329"/>
      <c r="R378" s="329"/>
      <c r="S378" s="329"/>
      <c r="T378" s="329"/>
      <c r="U378" s="329"/>
      <c r="V378" s="329"/>
      <c r="W378" s="329"/>
      <c r="X378" s="329"/>
      <c r="Y378" s="329">
        <f>IF(Y219="kWh",SUMPRODUCT(D221:D376,Y221:Y376))</f>
        <v>9359947</v>
      </c>
      <c r="Z378" s="329">
        <f>IF(Z219="kWh",SUMPRODUCT(D221:D376,Z221:Z376))</f>
        <v>2421535.85</v>
      </c>
      <c r="AA378" s="329">
        <f>IF(AA219="kw",SUMPRODUCT(N221:N376,O221:O376,AA221:AA376),SUMPRODUCT(D221:D376,AA221:AA376))</f>
        <v>2868.48</v>
      </c>
      <c r="AB378" s="329">
        <f>IF(AB219="kw",SUMPRODUCT(N221:N376,O221:O376,AB221:AB376),SUMPRODUCT(D221:D376,AB221:AB376))</f>
        <v>1020</v>
      </c>
      <c r="AC378" s="329">
        <f>IF(AC219="kw",SUMPRODUCT(N221:N376,O221:O376,AC221:AC376),SUMPRODUCT(D221:D376,AC221:AC376))</f>
        <v>0</v>
      </c>
      <c r="AD378" s="329">
        <f>IF(AD219="kw",SUMPRODUCT(N221:N376,O221:O376,AD221:AD376),SUMPRODUCT(D221:D376,AD221:AD376))</f>
        <v>973.82</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9064408.1084951535</v>
      </c>
      <c r="Z379" s="392">
        <f>HLOOKUP(Z218,'2. LRAMVA Threshold'!$B$42:$Q$53,8,FALSE)</f>
        <v>2458649.0843207836</v>
      </c>
      <c r="AA379" s="392">
        <f>HLOOKUP(AA218,'2. LRAMVA Threshold'!$B$42:$Q$53,8,FALSE)</f>
        <v>15555.490152897743</v>
      </c>
      <c r="AB379" s="392">
        <f>HLOOKUP(AB218,'2. LRAMVA Threshold'!$B$42:$Q$53,8,FALSE)</f>
        <v>3302.8721306563293</v>
      </c>
      <c r="AC379" s="392">
        <f>HLOOKUP(AC218,'2. LRAMVA Threshold'!$B$42:$Q$53,8,FALSE)</f>
        <v>1805.5545551481873</v>
      </c>
      <c r="AD379" s="392">
        <f>HLOOKUP(AD218,'2. LRAMVA Threshold'!$B$42:$Q$53,8,FALSE)</f>
        <v>11427.954271961493</v>
      </c>
      <c r="AE379" s="392">
        <f>HLOOKUP(AE218,'2. LRAMVA Threshold'!$B$42:$Q$53,8,FALSE)</f>
        <v>49905.406281959135</v>
      </c>
      <c r="AF379" s="392">
        <f>HLOOKUP(AF218,'2. LRAMVA Threshold'!$B$42:$Q$53,8,FALSE)</f>
        <v>1.7982324913956069</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1.4200000000000001E-2</v>
      </c>
      <c r="Z381" s="341">
        <f>HLOOKUP(Z$35,'3.  Distribution Rates'!$C$122:$P$133,8,FALSE)</f>
        <v>1.5699999999999999E-2</v>
      </c>
      <c r="AA381" s="341">
        <f>HLOOKUP(AA$35,'3.  Distribution Rates'!$C$122:$P$133,8,FALSE)</f>
        <v>4.4740000000000002</v>
      </c>
      <c r="AB381" s="341">
        <f>HLOOKUP(AB$35,'3.  Distribution Rates'!$C$122:$P$133,8,FALSE)</f>
        <v>2.3852000000000002</v>
      </c>
      <c r="AC381" s="341">
        <f>HLOOKUP(AC$35,'3.  Distribution Rates'!$C$122:$P$133,8,FALSE)</f>
        <v>2.0666000000000002</v>
      </c>
      <c r="AD381" s="341">
        <f>HLOOKUP(AD$35,'3.  Distribution Rates'!$C$122:$P$133,8,FALSE)</f>
        <v>28.259</v>
      </c>
      <c r="AE381" s="341">
        <f>HLOOKUP(AE$35,'3.  Distribution Rates'!$C$122:$P$133,8,FALSE)</f>
        <v>1.78E-2</v>
      </c>
      <c r="AF381" s="341">
        <f>HLOOKUP(AF$35,'3.  Distribution Rates'!$C$122:$P$133,8,FALSE)</f>
        <v>7.5087999999999999</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4">SUM(Y385:AL385)</f>
        <v>0</v>
      </c>
    </row>
    <row r="386" spans="2:39" ht="15">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Y208*Y381</f>
        <v>48983.340200000006</v>
      </c>
      <c r="Z386" s="378">
        <f t="shared" ref="Z386:AL386" si="1125">Z208*Z381</f>
        <v>16175.007267999999</v>
      </c>
      <c r="AA386" s="378">
        <f t="shared" si="1125"/>
        <v>10841.217839999999</v>
      </c>
      <c r="AB386" s="378">
        <f t="shared" si="1125"/>
        <v>22877.598096000002</v>
      </c>
      <c r="AC386" s="378">
        <f t="shared" si="1125"/>
        <v>0</v>
      </c>
      <c r="AD386" s="378">
        <f t="shared" si="1125"/>
        <v>0</v>
      </c>
      <c r="AE386" s="378">
        <f t="shared" si="1125"/>
        <v>0</v>
      </c>
      <c r="AF386" s="378">
        <f t="shared" si="1125"/>
        <v>0</v>
      </c>
      <c r="AG386" s="378">
        <f t="shared" si="1125"/>
        <v>0</v>
      </c>
      <c r="AH386" s="378">
        <f t="shared" si="1125"/>
        <v>0</v>
      </c>
      <c r="AI386" s="378">
        <f t="shared" si="1125"/>
        <v>0</v>
      </c>
      <c r="AJ386" s="378">
        <f t="shared" si="1125"/>
        <v>0</v>
      </c>
      <c r="AK386" s="378">
        <f t="shared" si="1125"/>
        <v>0</v>
      </c>
      <c r="AL386" s="378">
        <f t="shared" si="1125"/>
        <v>0</v>
      </c>
      <c r="AM386" s="629">
        <f t="shared" si="1124"/>
        <v>98877.163404000006</v>
      </c>
    </row>
    <row r="387" spans="2:39" ht="15">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132911.24740000002</v>
      </c>
      <c r="Z387" s="378">
        <f t="shared" ref="Z387:AL387" si="1126">Z378*Z381</f>
        <v>38018.112844999996</v>
      </c>
      <c r="AA387" s="378">
        <f t="shared" si="1126"/>
        <v>12833.579520000001</v>
      </c>
      <c r="AB387" s="378">
        <f t="shared" si="1126"/>
        <v>2432.904</v>
      </c>
      <c r="AC387" s="378">
        <f t="shared" si="1126"/>
        <v>0</v>
      </c>
      <c r="AD387" s="378">
        <f t="shared" si="1126"/>
        <v>27519.179380000001</v>
      </c>
      <c r="AE387" s="378">
        <f t="shared" si="1126"/>
        <v>0</v>
      </c>
      <c r="AF387" s="378">
        <f t="shared" si="1126"/>
        <v>0</v>
      </c>
      <c r="AG387" s="378">
        <f t="shared" si="1126"/>
        <v>0</v>
      </c>
      <c r="AH387" s="378">
        <f t="shared" si="1126"/>
        <v>0</v>
      </c>
      <c r="AI387" s="378">
        <f t="shared" si="1126"/>
        <v>0</v>
      </c>
      <c r="AJ387" s="378">
        <f t="shared" si="1126"/>
        <v>0</v>
      </c>
      <c r="AK387" s="378">
        <f t="shared" si="1126"/>
        <v>0</v>
      </c>
      <c r="AL387" s="378">
        <f t="shared" si="1126"/>
        <v>0</v>
      </c>
      <c r="AM387" s="629">
        <f t="shared" si="1124"/>
        <v>213715.02314500004</v>
      </c>
    </row>
    <row r="388" spans="2:39" ht="15.6">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181894.58760000003</v>
      </c>
      <c r="Z388" s="346">
        <f t="shared" ref="Z388:AE388" si="1127">SUM(Z382:Z387)</f>
        <v>54193.120112999997</v>
      </c>
      <c r="AA388" s="346">
        <f t="shared" si="1127"/>
        <v>23674.79736</v>
      </c>
      <c r="AB388" s="346">
        <f t="shared" si="1127"/>
        <v>25310.502096</v>
      </c>
      <c r="AC388" s="346">
        <f t="shared" si="1127"/>
        <v>0</v>
      </c>
      <c r="AD388" s="346">
        <f t="shared" si="1127"/>
        <v>27519.179380000001</v>
      </c>
      <c r="AE388" s="346">
        <f t="shared" si="1127"/>
        <v>0</v>
      </c>
      <c r="AF388" s="346">
        <f>SUM(AF382:AF387)</f>
        <v>0</v>
      </c>
      <c r="AG388" s="346">
        <f t="shared" ref="AG388:AL388" si="1128">SUM(AG382:AG387)</f>
        <v>0</v>
      </c>
      <c r="AH388" s="346">
        <f t="shared" si="1128"/>
        <v>0</v>
      </c>
      <c r="AI388" s="346">
        <f t="shared" si="1128"/>
        <v>0</v>
      </c>
      <c r="AJ388" s="346">
        <f t="shared" si="1128"/>
        <v>0</v>
      </c>
      <c r="AK388" s="346">
        <f t="shared" si="1128"/>
        <v>0</v>
      </c>
      <c r="AL388" s="346">
        <f t="shared" si="1128"/>
        <v>0</v>
      </c>
      <c r="AM388" s="407">
        <f>SUM(AM382:AM387)</f>
        <v>312592.18654900003</v>
      </c>
    </row>
    <row r="389" spans="2:39" ht="15.6">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128714.59514063118</v>
      </c>
      <c r="Z389" s="347">
        <f t="shared" ref="Z389:AE389" si="1129">Z379*Z381</f>
        <v>38600.790623836299</v>
      </c>
      <c r="AA389" s="347">
        <f t="shared" si="1129"/>
        <v>69595.262944064496</v>
      </c>
      <c r="AB389" s="347">
        <f t="shared" si="1129"/>
        <v>7878.0106060414773</v>
      </c>
      <c r="AC389" s="347">
        <f t="shared" si="1129"/>
        <v>3731.3590436692443</v>
      </c>
      <c r="AD389" s="347">
        <f t="shared" si="1129"/>
        <v>322942.55977135984</v>
      </c>
      <c r="AE389" s="347">
        <f t="shared" si="1129"/>
        <v>888.31623181887255</v>
      </c>
      <c r="AF389" s="347">
        <f>AF379*AF381</f>
        <v>13.502568131391333</v>
      </c>
      <c r="AG389" s="347">
        <f t="shared" ref="AG389:AL389" si="1130">AG379*AG381</f>
        <v>0</v>
      </c>
      <c r="AH389" s="347">
        <f t="shared" si="1130"/>
        <v>0</v>
      </c>
      <c r="AI389" s="347">
        <f t="shared" si="1130"/>
        <v>0</v>
      </c>
      <c r="AJ389" s="347">
        <f t="shared" si="1130"/>
        <v>0</v>
      </c>
      <c r="AK389" s="347">
        <f t="shared" si="1130"/>
        <v>0</v>
      </c>
      <c r="AL389" s="347">
        <f t="shared" si="1130"/>
        <v>0</v>
      </c>
      <c r="AM389" s="407">
        <f>SUM(Y389:AL389)</f>
        <v>572364.3969295529</v>
      </c>
    </row>
    <row r="390" spans="2:39" ht="15.6">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-259772.21038055286</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9359947</v>
      </c>
      <c r="Z392" s="291">
        <f>SUMPRODUCT(E221:E376,Z221:Z376)</f>
        <v>2421535.46</v>
      </c>
      <c r="AA392" s="291">
        <f t="shared" ref="AA392:AL392" si="1131">IF(AA219="kw",SUMPRODUCT($N$221:$N$376,$P$221:$P$376,AA221:AA376),SUMPRODUCT($E$221:$E$376,AA221:AA376))</f>
        <v>2863.44</v>
      </c>
      <c r="AB392" s="291">
        <f t="shared" si="1131"/>
        <v>1017.72</v>
      </c>
      <c r="AC392" s="291">
        <f t="shared" si="1131"/>
        <v>0</v>
      </c>
      <c r="AD392" s="291">
        <f t="shared" si="1131"/>
        <v>973.82</v>
      </c>
      <c r="AE392" s="291">
        <f t="shared" si="1131"/>
        <v>0</v>
      </c>
      <c r="AF392" s="291">
        <f t="shared" si="1131"/>
        <v>0</v>
      </c>
      <c r="AG392" s="291">
        <f t="shared" si="1131"/>
        <v>0</v>
      </c>
      <c r="AH392" s="291">
        <f t="shared" si="1131"/>
        <v>0</v>
      </c>
      <c r="AI392" s="291">
        <f t="shared" si="1131"/>
        <v>0</v>
      </c>
      <c r="AJ392" s="291">
        <f t="shared" si="1131"/>
        <v>0</v>
      </c>
      <c r="AK392" s="291">
        <f t="shared" si="1131"/>
        <v>0</v>
      </c>
      <c r="AL392" s="291">
        <f t="shared" si="1131"/>
        <v>0</v>
      </c>
      <c r="AM392" s="348"/>
    </row>
    <row r="393" spans="2:39" ht="15">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9359947</v>
      </c>
      <c r="Z393" s="291">
        <f>SUMPRODUCT(F221:F376,Z221:Z376)</f>
        <v>2415886.25</v>
      </c>
      <c r="AA393" s="291">
        <f t="shared" ref="AA393:AL393" si="1132">IF(AA219="kw",SUMPRODUCT($N$221:$N$376,$Q$221:$Q$376,AA221:AA376),SUMPRODUCT($F$221:$F$376,AA221:AA376))</f>
        <v>2878.56</v>
      </c>
      <c r="AB393" s="291">
        <f t="shared" si="1132"/>
        <v>1024.56</v>
      </c>
      <c r="AC393" s="291">
        <f t="shared" si="1132"/>
        <v>0</v>
      </c>
      <c r="AD393" s="291">
        <f t="shared" si="1132"/>
        <v>973.82</v>
      </c>
      <c r="AE393" s="291">
        <f t="shared" si="1132"/>
        <v>0</v>
      </c>
      <c r="AF393" s="291">
        <f t="shared" si="1132"/>
        <v>0</v>
      </c>
      <c r="AG393" s="291">
        <f t="shared" si="1132"/>
        <v>0</v>
      </c>
      <c r="AH393" s="291">
        <f t="shared" si="1132"/>
        <v>0</v>
      </c>
      <c r="AI393" s="291">
        <f t="shared" si="1132"/>
        <v>0</v>
      </c>
      <c r="AJ393" s="291">
        <f t="shared" si="1132"/>
        <v>0</v>
      </c>
      <c r="AK393" s="291">
        <f t="shared" si="1132"/>
        <v>0</v>
      </c>
      <c r="AL393" s="291">
        <f t="shared" si="1132"/>
        <v>0</v>
      </c>
      <c r="AM393" s="337"/>
    </row>
    <row r="394" spans="2:39" ht="15">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9359947</v>
      </c>
      <c r="Z394" s="291">
        <f>SUMPRODUCT(G221:G376,Z221:Z376)</f>
        <v>2293344.61</v>
      </c>
      <c r="AA394" s="291">
        <f t="shared" ref="AA394:AL394" si="1133">IF(AA219="kw",SUMPRODUCT($N$221:$N$376,$R$221:$R$376,AA221:AA376),SUMPRODUCT($G$221:$G$376,AA221:AA376))</f>
        <v>2838.2400000000002</v>
      </c>
      <c r="AB394" s="291">
        <f t="shared" si="1133"/>
        <v>1024.56</v>
      </c>
      <c r="AC394" s="291">
        <f t="shared" si="1133"/>
        <v>0</v>
      </c>
      <c r="AD394" s="291">
        <f t="shared" si="1133"/>
        <v>973.82</v>
      </c>
      <c r="AE394" s="291">
        <f t="shared" si="1133"/>
        <v>0</v>
      </c>
      <c r="AF394" s="291">
        <f t="shared" si="1133"/>
        <v>0</v>
      </c>
      <c r="AG394" s="291">
        <f t="shared" si="1133"/>
        <v>0</v>
      </c>
      <c r="AH394" s="291">
        <f t="shared" si="1133"/>
        <v>0</v>
      </c>
      <c r="AI394" s="291">
        <f t="shared" si="1133"/>
        <v>0</v>
      </c>
      <c r="AJ394" s="291">
        <f t="shared" si="1133"/>
        <v>0</v>
      </c>
      <c r="AK394" s="291">
        <f t="shared" si="1133"/>
        <v>0</v>
      </c>
      <c r="AL394" s="291">
        <f t="shared" si="1133"/>
        <v>0</v>
      </c>
      <c r="AM394" s="337"/>
    </row>
    <row r="395" spans="2:39" ht="15">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9359947</v>
      </c>
      <c r="Z395" s="326">
        <f>SUMPRODUCT(H221:H376,Z221:Z376)</f>
        <v>2202190.9700000002</v>
      </c>
      <c r="AA395" s="326">
        <f t="shared" ref="AA395:AL395" si="1134">IF(AA219="kw",SUMPRODUCT($N$221:$N$376,$S$221:$S$376,AA221:AA376),SUMPRODUCT($H$221:$H$376,AA221:AA376))</f>
        <v>2797.9199999999996</v>
      </c>
      <c r="AB395" s="326">
        <f t="shared" si="1134"/>
        <v>1024.56</v>
      </c>
      <c r="AC395" s="326">
        <f t="shared" si="1134"/>
        <v>0</v>
      </c>
      <c r="AD395" s="326">
        <f t="shared" si="1134"/>
        <v>973.82</v>
      </c>
      <c r="AE395" s="326">
        <f t="shared" si="1134"/>
        <v>0</v>
      </c>
      <c r="AF395" s="326">
        <f t="shared" si="1134"/>
        <v>0</v>
      </c>
      <c r="AG395" s="326">
        <f t="shared" si="1134"/>
        <v>0</v>
      </c>
      <c r="AH395" s="326">
        <f t="shared" si="1134"/>
        <v>0</v>
      </c>
      <c r="AI395" s="326">
        <f t="shared" si="1134"/>
        <v>0</v>
      </c>
      <c r="AJ395" s="326">
        <f t="shared" si="1134"/>
        <v>0</v>
      </c>
      <c r="AK395" s="326">
        <f t="shared" si="1134"/>
        <v>0</v>
      </c>
      <c r="AL395" s="326">
        <f t="shared" si="1134"/>
        <v>0</v>
      </c>
      <c r="AM395" s="386"/>
    </row>
    <row r="396" spans="2:39" ht="21" customHeight="1">
      <c r="B396" s="368" t="s">
        <v>593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292</v>
      </c>
      <c r="C399" s="281"/>
      <c r="D399" s="590" t="s">
        <v>529</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96" t="s">
        <v>211</v>
      </c>
      <c r="C400" s="898" t="s">
        <v>33</v>
      </c>
      <c r="D400" s="284" t="s">
        <v>423</v>
      </c>
      <c r="E400" s="900" t="s">
        <v>209</v>
      </c>
      <c r="F400" s="901"/>
      <c r="G400" s="901"/>
      <c r="H400" s="901"/>
      <c r="I400" s="901"/>
      <c r="J400" s="901"/>
      <c r="K400" s="901"/>
      <c r="L400" s="901"/>
      <c r="M400" s="902"/>
      <c r="N400" s="903" t="s">
        <v>213</v>
      </c>
      <c r="O400" s="284" t="s">
        <v>424</v>
      </c>
      <c r="P400" s="900" t="s">
        <v>212</v>
      </c>
      <c r="Q400" s="901"/>
      <c r="R400" s="901"/>
      <c r="S400" s="901"/>
      <c r="T400" s="901"/>
      <c r="U400" s="901"/>
      <c r="V400" s="901"/>
      <c r="W400" s="901"/>
      <c r="X400" s="902"/>
      <c r="Y400" s="893" t="s">
        <v>244</v>
      </c>
      <c r="Z400" s="894"/>
      <c r="AA400" s="894"/>
      <c r="AB400" s="894"/>
      <c r="AC400" s="894"/>
      <c r="AD400" s="894"/>
      <c r="AE400" s="894"/>
      <c r="AF400" s="894"/>
      <c r="AG400" s="894"/>
      <c r="AH400" s="894"/>
      <c r="AI400" s="894"/>
      <c r="AJ400" s="894"/>
      <c r="AK400" s="894"/>
      <c r="AL400" s="894"/>
      <c r="AM400" s="895"/>
    </row>
    <row r="401" spans="1:39" ht="61.5" customHeight="1">
      <c r="B401" s="897"/>
      <c r="C401" s="899"/>
      <c r="D401" s="285">
        <v>2017</v>
      </c>
      <c r="E401" s="285">
        <v>2018</v>
      </c>
      <c r="F401" s="285">
        <v>2019</v>
      </c>
      <c r="G401" s="285">
        <v>2020</v>
      </c>
      <c r="H401" s="285">
        <v>2021</v>
      </c>
      <c r="I401" s="285">
        <v>2022</v>
      </c>
      <c r="J401" s="285">
        <v>2023</v>
      </c>
      <c r="K401" s="285">
        <v>2024</v>
      </c>
      <c r="L401" s="285">
        <v>2025</v>
      </c>
      <c r="M401" s="285">
        <v>2026</v>
      </c>
      <c r="N401" s="90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999 kW (I1 &amp; I4)</v>
      </c>
      <c r="AB401" s="285" t="str">
        <f>'1.  LRAMVA Summary'!G52</f>
        <v>GS 1,000 to 4,999 kW (I2)</v>
      </c>
      <c r="AC401" s="285" t="str">
        <f>'1.  LRAMVA Summary'!H52</f>
        <v>Large Use (I3)</v>
      </c>
      <c r="AD401" s="285" t="str">
        <f>'1.  LRAMVA Summary'!I52</f>
        <v>Street Lighting</v>
      </c>
      <c r="AE401" s="285" t="str">
        <f>'1.  LRAMVA Summary'!J52</f>
        <v>USL</v>
      </c>
      <c r="AF401" s="285" t="str">
        <f>'1.  LRAMVA Summary'!K52</f>
        <v>Sentinel Lights</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t="str">
        <f>'1.  LRAMVA Summary'!K53</f>
        <v>kW</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5">Z404</f>
        <v>0</v>
      </c>
      <c r="AA405" s="411">
        <f t="shared" ref="AA405" si="1136">AA404</f>
        <v>0</v>
      </c>
      <c r="AB405" s="411">
        <f t="shared" ref="AB405" si="1137">AB404</f>
        <v>0</v>
      </c>
      <c r="AC405" s="411">
        <f t="shared" ref="AC405" si="1138">AC404</f>
        <v>0</v>
      </c>
      <c r="AD405" s="411">
        <f t="shared" ref="AD405" si="1139">AD404</f>
        <v>0</v>
      </c>
      <c r="AE405" s="411">
        <f t="shared" ref="AE405" si="1140">AE404</f>
        <v>0</v>
      </c>
      <c r="AF405" s="411">
        <f t="shared" ref="AF405" si="1141">AF404</f>
        <v>0</v>
      </c>
      <c r="AG405" s="411">
        <f t="shared" ref="AG405" si="1142">AG404</f>
        <v>0</v>
      </c>
      <c r="AH405" s="411">
        <f t="shared" ref="AH405" si="1143">AH404</f>
        <v>0</v>
      </c>
      <c r="AI405" s="411">
        <f t="shared" ref="AI405" si="1144">AI404</f>
        <v>0</v>
      </c>
      <c r="AJ405" s="411">
        <f t="shared" ref="AJ405" si="1145">AJ404</f>
        <v>0</v>
      </c>
      <c r="AK405" s="411">
        <f t="shared" ref="AK405" si="1146">AK404</f>
        <v>0</v>
      </c>
      <c r="AL405" s="411">
        <f t="shared" ref="AL405" si="1147">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8">Z407</f>
        <v>0</v>
      </c>
      <c r="AA408" s="411">
        <f t="shared" ref="AA408" si="1149">AA407</f>
        <v>0</v>
      </c>
      <c r="AB408" s="411">
        <f t="shared" ref="AB408" si="1150">AB407</f>
        <v>0</v>
      </c>
      <c r="AC408" s="411">
        <f t="shared" ref="AC408" si="1151">AC407</f>
        <v>0</v>
      </c>
      <c r="AD408" s="411">
        <f t="shared" ref="AD408" si="1152">AD407</f>
        <v>0</v>
      </c>
      <c r="AE408" s="411">
        <f t="shared" ref="AE408" si="1153">AE407</f>
        <v>0</v>
      </c>
      <c r="AF408" s="411">
        <f t="shared" ref="AF408" si="1154">AF407</f>
        <v>0</v>
      </c>
      <c r="AG408" s="411">
        <f t="shared" ref="AG408" si="1155">AG407</f>
        <v>0</v>
      </c>
      <c r="AH408" s="411">
        <f t="shared" ref="AH408" si="1156">AH407</f>
        <v>0</v>
      </c>
      <c r="AI408" s="411">
        <f t="shared" ref="AI408" si="1157">AI407</f>
        <v>0</v>
      </c>
      <c r="AJ408" s="411">
        <f t="shared" ref="AJ408" si="1158">AJ407</f>
        <v>0</v>
      </c>
      <c r="AK408" s="411">
        <f t="shared" ref="AK408" si="1159">AK407</f>
        <v>0</v>
      </c>
      <c r="AL408" s="411">
        <f t="shared" ref="AL408" si="1160">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1">Z410</f>
        <v>0</v>
      </c>
      <c r="AA411" s="411">
        <f t="shared" ref="AA411" si="1162">AA410</f>
        <v>0</v>
      </c>
      <c r="AB411" s="411">
        <f t="shared" ref="AB411" si="1163">AB410</f>
        <v>0</v>
      </c>
      <c r="AC411" s="411">
        <f t="shared" ref="AC411" si="1164">AC410</f>
        <v>0</v>
      </c>
      <c r="AD411" s="411">
        <f t="shared" ref="AD411" si="1165">AD410</f>
        <v>0</v>
      </c>
      <c r="AE411" s="411">
        <f t="shared" ref="AE411" si="1166">AE410</f>
        <v>0</v>
      </c>
      <c r="AF411" s="411">
        <f t="shared" ref="AF411" si="1167">AF410</f>
        <v>0</v>
      </c>
      <c r="AG411" s="411">
        <f t="shared" ref="AG411" si="1168">AG410</f>
        <v>0</v>
      </c>
      <c r="AH411" s="411">
        <f t="shared" ref="AH411" si="1169">AH410</f>
        <v>0</v>
      </c>
      <c r="AI411" s="411">
        <f t="shared" ref="AI411" si="1170">AI410</f>
        <v>0</v>
      </c>
      <c r="AJ411" s="411">
        <f t="shared" ref="AJ411" si="1171">AJ410</f>
        <v>0</v>
      </c>
      <c r="AK411" s="411">
        <f t="shared" ref="AK411" si="1172">AK410</f>
        <v>0</v>
      </c>
      <c r="AL411" s="411">
        <f t="shared" ref="AL411" si="1173">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683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4">Z413</f>
        <v>0</v>
      </c>
      <c r="AA414" s="411">
        <f t="shared" ref="AA414" si="1175">AA413</f>
        <v>0</v>
      </c>
      <c r="AB414" s="411">
        <f t="shared" ref="AB414" si="1176">AB413</f>
        <v>0</v>
      </c>
      <c r="AC414" s="411">
        <f t="shared" ref="AC414" si="1177">AC413</f>
        <v>0</v>
      </c>
      <c r="AD414" s="411">
        <f t="shared" ref="AD414" si="1178">AD413</f>
        <v>0</v>
      </c>
      <c r="AE414" s="411">
        <f t="shared" ref="AE414" si="1179">AE413</f>
        <v>0</v>
      </c>
      <c r="AF414" s="411">
        <f t="shared" ref="AF414" si="1180">AF413</f>
        <v>0</v>
      </c>
      <c r="AG414" s="411">
        <f t="shared" ref="AG414" si="1181">AG413</f>
        <v>0</v>
      </c>
      <c r="AH414" s="411">
        <f t="shared" ref="AH414" si="1182">AH413</f>
        <v>0</v>
      </c>
      <c r="AI414" s="411">
        <f t="shared" ref="AI414" si="1183">AI413</f>
        <v>0</v>
      </c>
      <c r="AJ414" s="411">
        <f t="shared" ref="AJ414" si="1184">AJ413</f>
        <v>0</v>
      </c>
      <c r="AK414" s="411">
        <f t="shared" ref="AK414" si="1185">AK413</f>
        <v>0</v>
      </c>
      <c r="AL414" s="411">
        <f t="shared" ref="AL414" si="1186">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7">Z416</f>
        <v>0</v>
      </c>
      <c r="AA417" s="411">
        <f t="shared" ref="AA417" si="1188">AA416</f>
        <v>0</v>
      </c>
      <c r="AB417" s="411">
        <f t="shared" ref="AB417" si="1189">AB416</f>
        <v>0</v>
      </c>
      <c r="AC417" s="411">
        <f t="shared" ref="AC417" si="1190">AC416</f>
        <v>0</v>
      </c>
      <c r="AD417" s="411">
        <f t="shared" ref="AD417" si="1191">AD416</f>
        <v>0</v>
      </c>
      <c r="AE417" s="411">
        <f t="shared" ref="AE417" si="1192">AE416</f>
        <v>0</v>
      </c>
      <c r="AF417" s="411">
        <f t="shared" ref="AF417" si="1193">AF416</f>
        <v>0</v>
      </c>
      <c r="AG417" s="411">
        <f t="shared" ref="AG417" si="1194">AG416</f>
        <v>0</v>
      </c>
      <c r="AH417" s="411">
        <f t="shared" ref="AH417" si="1195">AH416</f>
        <v>0</v>
      </c>
      <c r="AI417" s="411">
        <f t="shared" ref="AI417" si="1196">AI416</f>
        <v>0</v>
      </c>
      <c r="AJ417" s="411">
        <f t="shared" ref="AJ417" si="1197">AJ416</f>
        <v>0</v>
      </c>
      <c r="AK417" s="411">
        <f t="shared" ref="AK417" si="1198">AK416</f>
        <v>0</v>
      </c>
      <c r="AL417" s="411">
        <f t="shared" ref="AL417" si="1199">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0">Z420</f>
        <v>0</v>
      </c>
      <c r="AA421" s="411">
        <f t="shared" ref="AA421" si="1201">AA420</f>
        <v>0</v>
      </c>
      <c r="AB421" s="411">
        <f t="shared" ref="AB421" si="1202">AB420</f>
        <v>0</v>
      </c>
      <c r="AC421" s="411">
        <f t="shared" ref="AC421" si="1203">AC420</f>
        <v>0</v>
      </c>
      <c r="AD421" s="411">
        <f t="shared" ref="AD421" si="1204">AD420</f>
        <v>0</v>
      </c>
      <c r="AE421" s="411">
        <f t="shared" ref="AE421" si="1205">AE420</f>
        <v>0</v>
      </c>
      <c r="AF421" s="411">
        <f t="shared" ref="AF421" si="1206">AF420</f>
        <v>0</v>
      </c>
      <c r="AG421" s="411">
        <f t="shared" ref="AG421" si="1207">AG420</f>
        <v>0</v>
      </c>
      <c r="AH421" s="411">
        <f t="shared" ref="AH421" si="1208">AH420</f>
        <v>0</v>
      </c>
      <c r="AI421" s="411">
        <f t="shared" ref="AI421" si="1209">AI420</f>
        <v>0</v>
      </c>
      <c r="AJ421" s="411">
        <f t="shared" ref="AJ421" si="1210">AJ420</f>
        <v>0</v>
      </c>
      <c r="AK421" s="411">
        <f t="shared" ref="AK421" si="1211">AK420</f>
        <v>0</v>
      </c>
      <c r="AL421" s="411">
        <f t="shared" ref="AL421" si="1212">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3">Z423</f>
        <v>0</v>
      </c>
      <c r="AA424" s="411">
        <f t="shared" ref="AA424" si="1214">AA423</f>
        <v>0</v>
      </c>
      <c r="AB424" s="411">
        <f t="shared" ref="AB424" si="1215">AB423</f>
        <v>0</v>
      </c>
      <c r="AC424" s="411">
        <f t="shared" ref="AC424" si="1216">AC423</f>
        <v>0</v>
      </c>
      <c r="AD424" s="411">
        <f t="shared" ref="AD424" si="1217">AD423</f>
        <v>0</v>
      </c>
      <c r="AE424" s="411">
        <f t="shared" ref="AE424" si="1218">AE423</f>
        <v>0</v>
      </c>
      <c r="AF424" s="411">
        <f t="shared" ref="AF424" si="1219">AF423</f>
        <v>0</v>
      </c>
      <c r="AG424" s="411">
        <f t="shared" ref="AG424" si="1220">AG423</f>
        <v>0</v>
      </c>
      <c r="AH424" s="411">
        <f t="shared" ref="AH424" si="1221">AH423</f>
        <v>0</v>
      </c>
      <c r="AI424" s="411">
        <f t="shared" ref="AI424" si="1222">AI423</f>
        <v>0</v>
      </c>
      <c r="AJ424" s="411">
        <f t="shared" ref="AJ424" si="1223">AJ423</f>
        <v>0</v>
      </c>
      <c r="AK424" s="411">
        <f t="shared" ref="AK424" si="1224">AK423</f>
        <v>0</v>
      </c>
      <c r="AL424" s="411">
        <f t="shared" ref="AL424" si="1225">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6">Z426</f>
        <v>0</v>
      </c>
      <c r="AA427" s="411">
        <f t="shared" ref="AA427" si="1227">AA426</f>
        <v>0</v>
      </c>
      <c r="AB427" s="411">
        <f t="shared" ref="AB427" si="1228">AB426</f>
        <v>0</v>
      </c>
      <c r="AC427" s="411">
        <f t="shared" ref="AC427" si="1229">AC426</f>
        <v>0</v>
      </c>
      <c r="AD427" s="411">
        <f t="shared" ref="AD427" si="1230">AD426</f>
        <v>0</v>
      </c>
      <c r="AE427" s="411">
        <f t="shared" ref="AE427" si="1231">AE426</f>
        <v>0</v>
      </c>
      <c r="AF427" s="411">
        <f t="shared" ref="AF427" si="1232">AF426</f>
        <v>0</v>
      </c>
      <c r="AG427" s="411">
        <f t="shared" ref="AG427" si="1233">AG426</f>
        <v>0</v>
      </c>
      <c r="AH427" s="411">
        <f t="shared" ref="AH427" si="1234">AH426</f>
        <v>0</v>
      </c>
      <c r="AI427" s="411">
        <f t="shared" ref="AI427" si="1235">AI426</f>
        <v>0</v>
      </c>
      <c r="AJ427" s="411">
        <f t="shared" ref="AJ427" si="1236">AJ426</f>
        <v>0</v>
      </c>
      <c r="AK427" s="411">
        <f t="shared" ref="AK427" si="1237">AK426</f>
        <v>0</v>
      </c>
      <c r="AL427" s="411">
        <f t="shared" ref="AL427" si="1238">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9">Z429</f>
        <v>0</v>
      </c>
      <c r="AA430" s="411">
        <f t="shared" ref="AA430" si="1240">AA429</f>
        <v>0</v>
      </c>
      <c r="AB430" s="411">
        <f t="shared" ref="AB430" si="1241">AB429</f>
        <v>0</v>
      </c>
      <c r="AC430" s="411">
        <f t="shared" ref="AC430" si="1242">AC429</f>
        <v>0</v>
      </c>
      <c r="AD430" s="411">
        <f t="shared" ref="AD430" si="1243">AD429</f>
        <v>0</v>
      </c>
      <c r="AE430" s="411">
        <f t="shared" ref="AE430" si="1244">AE429</f>
        <v>0</v>
      </c>
      <c r="AF430" s="411">
        <f t="shared" ref="AF430" si="1245">AF429</f>
        <v>0</v>
      </c>
      <c r="AG430" s="411">
        <f t="shared" ref="AG430" si="1246">AG429</f>
        <v>0</v>
      </c>
      <c r="AH430" s="411">
        <f t="shared" ref="AH430" si="1247">AH429</f>
        <v>0</v>
      </c>
      <c r="AI430" s="411">
        <f t="shared" ref="AI430" si="1248">AI429</f>
        <v>0</v>
      </c>
      <c r="AJ430" s="411">
        <f t="shared" ref="AJ430" si="1249">AJ429</f>
        <v>0</v>
      </c>
      <c r="AK430" s="411">
        <f t="shared" ref="AK430" si="1250">AK429</f>
        <v>0</v>
      </c>
      <c r="AL430" s="411">
        <f t="shared" ref="AL430" si="1251">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2">Z432</f>
        <v>0</v>
      </c>
      <c r="AA433" s="411">
        <f t="shared" ref="AA433" si="1253">AA432</f>
        <v>0</v>
      </c>
      <c r="AB433" s="411">
        <f t="shared" ref="AB433" si="1254">AB432</f>
        <v>0</v>
      </c>
      <c r="AC433" s="411">
        <f t="shared" ref="AC433" si="1255">AC432</f>
        <v>0</v>
      </c>
      <c r="AD433" s="411">
        <f t="shared" ref="AD433" si="1256">AD432</f>
        <v>0</v>
      </c>
      <c r="AE433" s="411">
        <f t="shared" ref="AE433" si="1257">AE432</f>
        <v>0</v>
      </c>
      <c r="AF433" s="411">
        <f t="shared" ref="AF433" si="1258">AF432</f>
        <v>0</v>
      </c>
      <c r="AG433" s="411">
        <f t="shared" ref="AG433" si="1259">AG432</f>
        <v>0</v>
      </c>
      <c r="AH433" s="411">
        <f t="shared" ref="AH433" si="1260">AH432</f>
        <v>0</v>
      </c>
      <c r="AI433" s="411">
        <f t="shared" ref="AI433" si="1261">AI432</f>
        <v>0</v>
      </c>
      <c r="AJ433" s="411">
        <f t="shared" ref="AJ433" si="1262">AJ432</f>
        <v>0</v>
      </c>
      <c r="AK433" s="411">
        <f t="shared" ref="AK433" si="1263">AK432</f>
        <v>0</v>
      </c>
      <c r="AL433" s="411">
        <f t="shared" ref="AL433" si="1264">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5">Z436</f>
        <v>0</v>
      </c>
      <c r="AA437" s="411">
        <f t="shared" ref="AA437" si="1266">AA436</f>
        <v>0</v>
      </c>
      <c r="AB437" s="411">
        <f t="shared" ref="AB437" si="1267">AB436</f>
        <v>0</v>
      </c>
      <c r="AC437" s="411">
        <f t="shared" ref="AC437" si="1268">AC436</f>
        <v>0</v>
      </c>
      <c r="AD437" s="411">
        <f t="shared" ref="AD437" si="1269">AD436</f>
        <v>0</v>
      </c>
      <c r="AE437" s="411">
        <f t="shared" ref="AE437" si="1270">AE436</f>
        <v>0</v>
      </c>
      <c r="AF437" s="411">
        <f t="shared" ref="AF437" si="1271">AF436</f>
        <v>0</v>
      </c>
      <c r="AG437" s="411">
        <f t="shared" ref="AG437" si="1272">AG436</f>
        <v>0</v>
      </c>
      <c r="AH437" s="411">
        <f t="shared" ref="AH437" si="1273">AH436</f>
        <v>0</v>
      </c>
      <c r="AI437" s="411">
        <f t="shared" ref="AI437" si="1274">AI436</f>
        <v>0</v>
      </c>
      <c r="AJ437" s="411">
        <f t="shared" ref="AJ437" si="1275">AJ436</f>
        <v>0</v>
      </c>
      <c r="AK437" s="411">
        <f t="shared" ref="AK437" si="1276">AK436</f>
        <v>0</v>
      </c>
      <c r="AL437" s="411">
        <f t="shared" ref="AL437" si="1277">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8">Z439</f>
        <v>0</v>
      </c>
      <c r="AA440" s="411">
        <f t="shared" ref="AA440" si="1279">AA439</f>
        <v>0</v>
      </c>
      <c r="AB440" s="411">
        <f t="shared" ref="AB440" si="1280">AB439</f>
        <v>0</v>
      </c>
      <c r="AC440" s="411">
        <f t="shared" ref="AC440" si="1281">AC439</f>
        <v>0</v>
      </c>
      <c r="AD440" s="411">
        <f t="shared" ref="AD440" si="1282">AD439</f>
        <v>0</v>
      </c>
      <c r="AE440" s="411">
        <f t="shared" ref="AE440" si="1283">AE439</f>
        <v>0</v>
      </c>
      <c r="AF440" s="411">
        <f t="shared" ref="AF440" si="1284">AF439</f>
        <v>0</v>
      </c>
      <c r="AG440" s="411">
        <f t="shared" ref="AG440" si="1285">AG439</f>
        <v>0</v>
      </c>
      <c r="AH440" s="411">
        <f t="shared" ref="AH440" si="1286">AH439</f>
        <v>0</v>
      </c>
      <c r="AI440" s="411">
        <f t="shared" ref="AI440" si="1287">AI439</f>
        <v>0</v>
      </c>
      <c r="AJ440" s="411">
        <f t="shared" ref="AJ440" si="1288">AJ439</f>
        <v>0</v>
      </c>
      <c r="AK440" s="411">
        <f t="shared" ref="AK440" si="1289">AK439</f>
        <v>0</v>
      </c>
      <c r="AL440" s="411">
        <f t="shared" ref="AL440" si="1290">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1">Z442</f>
        <v>0</v>
      </c>
      <c r="AA443" s="411">
        <f t="shared" ref="AA443" si="1292">AA442</f>
        <v>0</v>
      </c>
      <c r="AB443" s="411">
        <f t="shared" ref="AB443" si="1293">AB442</f>
        <v>0</v>
      </c>
      <c r="AC443" s="411">
        <f t="shared" ref="AC443" si="1294">AC442</f>
        <v>0</v>
      </c>
      <c r="AD443" s="411">
        <f t="shared" ref="AD443" si="1295">AD442</f>
        <v>0</v>
      </c>
      <c r="AE443" s="411">
        <f t="shared" ref="AE443" si="1296">AE442</f>
        <v>0</v>
      </c>
      <c r="AF443" s="411">
        <f t="shared" ref="AF443" si="1297">AF442</f>
        <v>0</v>
      </c>
      <c r="AG443" s="411">
        <f t="shared" ref="AG443" si="1298">AG442</f>
        <v>0</v>
      </c>
      <c r="AH443" s="411">
        <f t="shared" ref="AH443" si="1299">AH442</f>
        <v>0</v>
      </c>
      <c r="AI443" s="411">
        <f t="shared" ref="AI443" si="1300">AI442</f>
        <v>0</v>
      </c>
      <c r="AJ443" s="411">
        <f t="shared" ref="AJ443" si="1301">AJ442</f>
        <v>0</v>
      </c>
      <c r="AK443" s="411">
        <f t="shared" ref="AK443" si="1302">AK442</f>
        <v>0</v>
      </c>
      <c r="AL443" s="411">
        <f t="shared" ref="AL443" si="1303">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4">Z446</f>
        <v>0</v>
      </c>
      <c r="AA447" s="411">
        <f t="shared" ref="AA447" si="1305">AA446</f>
        <v>0</v>
      </c>
      <c r="AB447" s="411">
        <f t="shared" ref="AB447" si="1306">AB446</f>
        <v>0</v>
      </c>
      <c r="AC447" s="411">
        <f t="shared" ref="AC447" si="1307">AC446</f>
        <v>0</v>
      </c>
      <c r="AD447" s="411">
        <f t="shared" ref="AD447" si="1308">AD446</f>
        <v>0</v>
      </c>
      <c r="AE447" s="411">
        <f t="shared" ref="AE447" si="1309">AE446</f>
        <v>0</v>
      </c>
      <c r="AF447" s="411">
        <f t="shared" ref="AF447" si="1310">AF446</f>
        <v>0</v>
      </c>
      <c r="AG447" s="411">
        <f t="shared" ref="AG447" si="1311">AG446</f>
        <v>0</v>
      </c>
      <c r="AH447" s="411">
        <f t="shared" ref="AH447" si="1312">AH446</f>
        <v>0</v>
      </c>
      <c r="AI447" s="411">
        <f t="shared" ref="AI447" si="1313">AI446</f>
        <v>0</v>
      </c>
      <c r="AJ447" s="411">
        <f t="shared" ref="AJ447" si="1314">AJ446</f>
        <v>0</v>
      </c>
      <c r="AK447" s="411">
        <f t="shared" ref="AK447" si="1315">AK446</f>
        <v>0</v>
      </c>
      <c r="AL447" s="411">
        <f t="shared" ref="AL447" si="1316">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7">Z450</f>
        <v>0</v>
      </c>
      <c r="AA451" s="411">
        <f t="shared" si="1317"/>
        <v>0</v>
      </c>
      <c r="AB451" s="411">
        <f t="shared" si="1317"/>
        <v>0</v>
      </c>
      <c r="AC451" s="411">
        <f t="shared" si="1317"/>
        <v>0</v>
      </c>
      <c r="AD451" s="411">
        <f t="shared" si="1317"/>
        <v>0</v>
      </c>
      <c r="AE451" s="411">
        <f t="shared" si="1317"/>
        <v>0</v>
      </c>
      <c r="AF451" s="411">
        <f t="shared" si="1317"/>
        <v>0</v>
      </c>
      <c r="AG451" s="411">
        <f t="shared" si="1317"/>
        <v>0</v>
      </c>
      <c r="AH451" s="411">
        <f t="shared" si="1317"/>
        <v>0</v>
      </c>
      <c r="AI451" s="411">
        <f t="shared" si="1317"/>
        <v>0</v>
      </c>
      <c r="AJ451" s="411">
        <f t="shared" si="1317"/>
        <v>0</v>
      </c>
      <c r="AK451" s="411">
        <f t="shared" si="1317"/>
        <v>0</v>
      </c>
      <c r="AL451" s="411">
        <f t="shared" si="1317"/>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c r="C453" s="291" t="s">
        <v>25</v>
      </c>
      <c r="D453" s="295"/>
      <c r="E453" s="295"/>
      <c r="F453" s="295"/>
      <c r="G453" s="295"/>
      <c r="H453" s="295"/>
      <c r="I453" s="295"/>
      <c r="J453" s="295"/>
      <c r="K453" s="295"/>
      <c r="L453" s="295"/>
      <c r="M453" s="295"/>
      <c r="N453" s="295">
        <v>1</v>
      </c>
      <c r="O453" s="295"/>
      <c r="P453" s="295"/>
      <c r="Q453" s="295"/>
      <c r="R453" s="295"/>
      <c r="S453" s="295"/>
      <c r="T453" s="295"/>
      <c r="U453" s="295"/>
      <c r="V453" s="295"/>
      <c r="W453" s="295"/>
      <c r="X453" s="295"/>
      <c r="Y453" s="410"/>
      <c r="Z453" s="410"/>
      <c r="AA453" s="410"/>
      <c r="AB453" s="410"/>
      <c r="AC453" s="410"/>
      <c r="AD453" s="410">
        <v>1</v>
      </c>
      <c r="AE453" s="410"/>
      <c r="AF453" s="410"/>
      <c r="AG453" s="410"/>
      <c r="AH453" s="410"/>
      <c r="AI453" s="410"/>
      <c r="AJ453" s="410"/>
      <c r="AK453" s="410"/>
      <c r="AL453" s="410"/>
      <c r="AM453" s="296">
        <f>SUM(Y453:AL453)</f>
        <v>1</v>
      </c>
    </row>
    <row r="454" spans="1:40" s="283" customFormat="1" ht="15" outlineLevel="1">
      <c r="A454" s="532"/>
      <c r="B454" s="529" t="s">
        <v>309</v>
      </c>
      <c r="C454" s="291" t="s">
        <v>163</v>
      </c>
      <c r="D454" s="295"/>
      <c r="E454" s="295"/>
      <c r="F454" s="295"/>
      <c r="G454" s="295"/>
      <c r="H454" s="295"/>
      <c r="I454" s="295"/>
      <c r="J454" s="295"/>
      <c r="K454" s="295"/>
      <c r="L454" s="295"/>
      <c r="M454" s="295"/>
      <c r="N454" s="295">
        <f>N453</f>
        <v>1</v>
      </c>
      <c r="O454" s="295"/>
      <c r="P454" s="295"/>
      <c r="Q454" s="295"/>
      <c r="R454" s="295"/>
      <c r="S454" s="295"/>
      <c r="T454" s="295"/>
      <c r="U454" s="295"/>
      <c r="V454" s="295"/>
      <c r="W454" s="295"/>
      <c r="X454" s="295"/>
      <c r="Y454" s="411">
        <f>Y453</f>
        <v>0</v>
      </c>
      <c r="Z454" s="411">
        <f t="shared" ref="Z454:AL454" si="1318">Z453</f>
        <v>0</v>
      </c>
      <c r="AA454" s="411">
        <f t="shared" si="1318"/>
        <v>0</v>
      </c>
      <c r="AB454" s="411">
        <f t="shared" si="1318"/>
        <v>0</v>
      </c>
      <c r="AC454" s="411">
        <f t="shared" si="1318"/>
        <v>0</v>
      </c>
      <c r="AD454" s="411">
        <f t="shared" si="1318"/>
        <v>1</v>
      </c>
      <c r="AE454" s="411">
        <f t="shared" si="1318"/>
        <v>0</v>
      </c>
      <c r="AF454" s="411">
        <f t="shared" si="1318"/>
        <v>0</v>
      </c>
      <c r="AG454" s="411">
        <f t="shared" si="1318"/>
        <v>0</v>
      </c>
      <c r="AH454" s="411">
        <f t="shared" si="1318"/>
        <v>0</v>
      </c>
      <c r="AI454" s="411">
        <f t="shared" si="1318"/>
        <v>0</v>
      </c>
      <c r="AJ454" s="411">
        <f t="shared" si="1318"/>
        <v>0</v>
      </c>
      <c r="AK454" s="411">
        <f t="shared" si="1318"/>
        <v>0</v>
      </c>
      <c r="AL454" s="411">
        <f t="shared" si="1318"/>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9">Z457</f>
        <v>0</v>
      </c>
      <c r="AA458" s="411">
        <f t="shared" si="1319"/>
        <v>0</v>
      </c>
      <c r="AB458" s="411">
        <f t="shared" si="1319"/>
        <v>0</v>
      </c>
      <c r="AC458" s="411">
        <f t="shared" si="1319"/>
        <v>0</v>
      </c>
      <c r="AD458" s="411">
        <f t="shared" si="1319"/>
        <v>0</v>
      </c>
      <c r="AE458" s="411">
        <f t="shared" si="1319"/>
        <v>0</v>
      </c>
      <c r="AF458" s="411">
        <f t="shared" si="1319"/>
        <v>0</v>
      </c>
      <c r="AG458" s="411">
        <f t="shared" si="1319"/>
        <v>0</v>
      </c>
      <c r="AH458" s="411">
        <f t="shared" si="1319"/>
        <v>0</v>
      </c>
      <c r="AI458" s="411">
        <f t="shared" si="1319"/>
        <v>0</v>
      </c>
      <c r="AJ458" s="411">
        <f t="shared" si="1319"/>
        <v>0</v>
      </c>
      <c r="AK458" s="411">
        <f t="shared" si="1319"/>
        <v>0</v>
      </c>
      <c r="AL458" s="411">
        <f t="shared" si="1319"/>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0">Z460</f>
        <v>0</v>
      </c>
      <c r="AA461" s="411">
        <f t="shared" si="1320"/>
        <v>0</v>
      </c>
      <c r="AB461" s="411">
        <f t="shared" si="1320"/>
        <v>0</v>
      </c>
      <c r="AC461" s="411">
        <f t="shared" si="1320"/>
        <v>0</v>
      </c>
      <c r="AD461" s="411">
        <f t="shared" si="1320"/>
        <v>0</v>
      </c>
      <c r="AE461" s="411">
        <f t="shared" si="1320"/>
        <v>0</v>
      </c>
      <c r="AF461" s="411">
        <f t="shared" si="1320"/>
        <v>0</v>
      </c>
      <c r="AG461" s="411">
        <f t="shared" si="1320"/>
        <v>0</v>
      </c>
      <c r="AH461" s="411">
        <f t="shared" si="1320"/>
        <v>0</v>
      </c>
      <c r="AI461" s="411">
        <f t="shared" si="1320"/>
        <v>0</v>
      </c>
      <c r="AJ461" s="411">
        <f t="shared" si="1320"/>
        <v>0</v>
      </c>
      <c r="AK461" s="411">
        <f t="shared" si="1320"/>
        <v>0</v>
      </c>
      <c r="AL461" s="411">
        <f t="shared" si="1320"/>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1">Z463</f>
        <v>0</v>
      </c>
      <c r="AA464" s="411">
        <f t="shared" si="1321"/>
        <v>0</v>
      </c>
      <c r="AB464" s="411">
        <f t="shared" si="1321"/>
        <v>0</v>
      </c>
      <c r="AC464" s="411">
        <f t="shared" si="1321"/>
        <v>0</v>
      </c>
      <c r="AD464" s="411">
        <f t="shared" si="1321"/>
        <v>0</v>
      </c>
      <c r="AE464" s="411">
        <f t="shared" si="1321"/>
        <v>0</v>
      </c>
      <c r="AF464" s="411">
        <f t="shared" si="1321"/>
        <v>0</v>
      </c>
      <c r="AG464" s="411">
        <f t="shared" si="1321"/>
        <v>0</v>
      </c>
      <c r="AH464" s="411">
        <f t="shared" si="1321"/>
        <v>0</v>
      </c>
      <c r="AI464" s="411">
        <f t="shared" si="1321"/>
        <v>0</v>
      </c>
      <c r="AJ464" s="411">
        <f t="shared" si="1321"/>
        <v>0</v>
      </c>
      <c r="AK464" s="411">
        <f t="shared" si="1321"/>
        <v>0</v>
      </c>
      <c r="AL464" s="411">
        <f t="shared" si="1321"/>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2">Y466</f>
        <v>0</v>
      </c>
      <c r="Z467" s="411">
        <f t="shared" si="1322"/>
        <v>0</v>
      </c>
      <c r="AA467" s="411">
        <f t="shared" si="1322"/>
        <v>0</v>
      </c>
      <c r="AB467" s="411">
        <f t="shared" si="1322"/>
        <v>0</v>
      </c>
      <c r="AC467" s="411">
        <f t="shared" si="1322"/>
        <v>0</v>
      </c>
      <c r="AD467" s="411">
        <f t="shared" si="1322"/>
        <v>0</v>
      </c>
      <c r="AE467" s="411">
        <f t="shared" si="1322"/>
        <v>0</v>
      </c>
      <c r="AF467" s="411">
        <f t="shared" si="1322"/>
        <v>0</v>
      </c>
      <c r="AG467" s="411">
        <f t="shared" si="1322"/>
        <v>0</v>
      </c>
      <c r="AH467" s="411">
        <f t="shared" si="1322"/>
        <v>0</v>
      </c>
      <c r="AI467" s="411">
        <f t="shared" si="1322"/>
        <v>0</v>
      </c>
      <c r="AJ467" s="411">
        <f t="shared" si="1322"/>
        <v>0</v>
      </c>
      <c r="AK467" s="411">
        <f t="shared" si="1322"/>
        <v>0</v>
      </c>
      <c r="AL467" s="411">
        <f t="shared" si="1322"/>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295">
        <f>'7.  Persistence Report'!AW61</f>
        <v>9110804</v>
      </c>
      <c r="E471" s="295">
        <f>'7.  Persistence Report'!AX61</f>
        <v>7342121</v>
      </c>
      <c r="F471" s="295">
        <f>'7.  Persistence Report'!AY61</f>
        <v>7342121</v>
      </c>
      <c r="G471" s="295">
        <f>'7.  Persistence Report'!AZ61</f>
        <v>7342121</v>
      </c>
      <c r="H471" s="295">
        <f>'7.  Persistence Report'!BA61</f>
        <v>7342121</v>
      </c>
      <c r="I471" s="295">
        <f>'7.  Persistence Report'!BB61</f>
        <v>7342121</v>
      </c>
      <c r="J471" s="295">
        <f>'7.  Persistence Report'!BC61</f>
        <v>7342121</v>
      </c>
      <c r="K471" s="295">
        <f>'7.  Persistence Report'!BD61</f>
        <v>7342063</v>
      </c>
      <c r="L471" s="295">
        <f>'7.  Persistence Report'!BE61</f>
        <v>7342063</v>
      </c>
      <c r="M471" s="295">
        <f>'7.  Persistence Report'!BF61</f>
        <v>7328142</v>
      </c>
      <c r="N471" s="291"/>
      <c r="O471" s="295">
        <f>'7.  Persistence Report'!R61</f>
        <v>627</v>
      </c>
      <c r="P471" s="295">
        <f>'7.  Persistence Report'!S61</f>
        <v>508</v>
      </c>
      <c r="Q471" s="295">
        <f>'7.  Persistence Report'!T61</f>
        <v>508</v>
      </c>
      <c r="R471" s="295">
        <f>'7.  Persistence Report'!U61</f>
        <v>508</v>
      </c>
      <c r="S471" s="295">
        <f>'7.  Persistence Report'!V61</f>
        <v>508</v>
      </c>
      <c r="T471" s="295">
        <f>'7.  Persistence Report'!W61</f>
        <v>508</v>
      </c>
      <c r="U471" s="295">
        <f>'7.  Persistence Report'!X61</f>
        <v>508</v>
      </c>
      <c r="V471" s="295">
        <f>'7.  Persistence Report'!Y61</f>
        <v>508</v>
      </c>
      <c r="W471" s="295">
        <f>'7.  Persistence Report'!Z61</f>
        <v>508</v>
      </c>
      <c r="X471" s="295">
        <f>'7.  Persistence Report'!AA61</f>
        <v>507</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3">Z471</f>
        <v>0</v>
      </c>
      <c r="AA472" s="411">
        <f t="shared" ref="AA472" si="1324">AA471</f>
        <v>0</v>
      </c>
      <c r="AB472" s="411">
        <f t="shared" ref="AB472" si="1325">AB471</f>
        <v>0</v>
      </c>
      <c r="AC472" s="411">
        <f t="shared" ref="AC472" si="1326">AC471</f>
        <v>0</v>
      </c>
      <c r="AD472" s="411">
        <f t="shared" ref="AD472" si="1327">AD471</f>
        <v>0</v>
      </c>
      <c r="AE472" s="411">
        <f t="shared" ref="AE472" si="1328">AE471</f>
        <v>0</v>
      </c>
      <c r="AF472" s="411">
        <f t="shared" ref="AF472" si="1329">AF471</f>
        <v>0</v>
      </c>
      <c r="AG472" s="411">
        <f t="shared" ref="AG472" si="1330">AG471</f>
        <v>0</v>
      </c>
      <c r="AH472" s="411">
        <f t="shared" ref="AH472" si="1331">AH471</f>
        <v>0</v>
      </c>
      <c r="AI472" s="411">
        <f t="shared" ref="AI472" si="1332">AI471</f>
        <v>0</v>
      </c>
      <c r="AJ472" s="411">
        <f t="shared" ref="AJ472" si="1333">AJ471</f>
        <v>0</v>
      </c>
      <c r="AK472" s="411">
        <f t="shared" ref="AK472" si="1334">AK471</f>
        <v>0</v>
      </c>
      <c r="AL472" s="411">
        <f t="shared" ref="AL472" si="1335">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f>'7.  Persistence Report'!AW63</f>
        <v>898827</v>
      </c>
      <c r="E474" s="295">
        <f>'7.  Persistence Report'!AX63</f>
        <v>898827</v>
      </c>
      <c r="F474" s="295">
        <f>'7.  Persistence Report'!AY63</f>
        <v>898827</v>
      </c>
      <c r="G474" s="295">
        <f>'7.  Persistence Report'!AZ63</f>
        <v>898827</v>
      </c>
      <c r="H474" s="295">
        <f>'7.  Persistence Report'!BA63</f>
        <v>898827</v>
      </c>
      <c r="I474" s="295">
        <f>'7.  Persistence Report'!BB63</f>
        <v>898827</v>
      </c>
      <c r="J474" s="295">
        <f>'7.  Persistence Report'!BC63</f>
        <v>898827</v>
      </c>
      <c r="K474" s="295">
        <f>'7.  Persistence Report'!BD63</f>
        <v>898827</v>
      </c>
      <c r="L474" s="295">
        <f>'7.  Persistence Report'!BE63</f>
        <v>898827</v>
      </c>
      <c r="M474" s="295">
        <f>'7.  Persistence Report'!BF63</f>
        <v>898827</v>
      </c>
      <c r="N474" s="291"/>
      <c r="O474" s="295">
        <f>'7.  Persistence Report'!R63</f>
        <v>256</v>
      </c>
      <c r="P474" s="295">
        <f>'7.  Persistence Report'!S63</f>
        <v>256</v>
      </c>
      <c r="Q474" s="295">
        <f>'7.  Persistence Report'!T63</f>
        <v>256</v>
      </c>
      <c r="R474" s="295">
        <f>'7.  Persistence Report'!U63</f>
        <v>256</v>
      </c>
      <c r="S474" s="295">
        <f>'7.  Persistence Report'!V63</f>
        <v>256</v>
      </c>
      <c r="T474" s="295">
        <f>'7.  Persistence Report'!W63</f>
        <v>256</v>
      </c>
      <c r="U474" s="295">
        <f>'7.  Persistence Report'!X63</f>
        <v>256</v>
      </c>
      <c r="V474" s="295">
        <f>'7.  Persistence Report'!Y63</f>
        <v>256</v>
      </c>
      <c r="W474" s="295">
        <f>'7.  Persistence Report'!Z63</f>
        <v>256</v>
      </c>
      <c r="X474" s="295">
        <f>'7.  Persistence Report'!AA63</f>
        <v>256</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6">Z474</f>
        <v>0</v>
      </c>
      <c r="AA475" s="411">
        <f t="shared" ref="AA475" si="1337">AA474</f>
        <v>0</v>
      </c>
      <c r="AB475" s="411">
        <f t="shared" ref="AB475" si="1338">AB474</f>
        <v>0</v>
      </c>
      <c r="AC475" s="411">
        <f t="shared" ref="AC475" si="1339">AC474</f>
        <v>0</v>
      </c>
      <c r="AD475" s="411">
        <f t="shared" ref="AD475" si="1340">AD474</f>
        <v>0</v>
      </c>
      <c r="AE475" s="411">
        <f t="shared" ref="AE475" si="1341">AE474</f>
        <v>0</v>
      </c>
      <c r="AF475" s="411">
        <f t="shared" ref="AF475" si="1342">AF474</f>
        <v>0</v>
      </c>
      <c r="AG475" s="411">
        <f t="shared" ref="AG475" si="1343">AG474</f>
        <v>0</v>
      </c>
      <c r="AH475" s="411">
        <f t="shared" ref="AH475" si="1344">AH474</f>
        <v>0</v>
      </c>
      <c r="AI475" s="411">
        <f t="shared" ref="AI475" si="1345">AI474</f>
        <v>0</v>
      </c>
      <c r="AJ475" s="411">
        <f t="shared" ref="AJ475" si="1346">AJ474</f>
        <v>0</v>
      </c>
      <c r="AK475" s="411">
        <f t="shared" ref="AK475" si="1347">AK474</f>
        <v>0</v>
      </c>
      <c r="AL475" s="411">
        <f t="shared" ref="AL475" si="1348">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 outlineLevel="1">
      <c r="A478" s="532"/>
      <c r="B478" s="431" t="s">
        <v>309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9">Z477</f>
        <v>0</v>
      </c>
      <c r="AA478" s="411">
        <f t="shared" ref="AA478" si="1350">AA477</f>
        <v>0</v>
      </c>
      <c r="AB478" s="411">
        <f t="shared" ref="AB478" si="1351">AB477</f>
        <v>0</v>
      </c>
      <c r="AC478" s="411">
        <f t="shared" ref="AC478" si="1352">AC477</f>
        <v>0</v>
      </c>
      <c r="AD478" s="411">
        <f t="shared" ref="AD478" si="1353">AD477</f>
        <v>0</v>
      </c>
      <c r="AE478" s="411">
        <f t="shared" ref="AE478" si="1354">AE477</f>
        <v>0</v>
      </c>
      <c r="AF478" s="411">
        <f t="shared" ref="AF478" si="1355">AF477</f>
        <v>0</v>
      </c>
      <c r="AG478" s="411">
        <f t="shared" ref="AG478" si="1356">AG477</f>
        <v>0</v>
      </c>
      <c r="AH478" s="411">
        <f t="shared" ref="AH478" si="1357">AH477</f>
        <v>0</v>
      </c>
      <c r="AI478" s="411">
        <f t="shared" ref="AI478" si="1358">AI477</f>
        <v>0</v>
      </c>
      <c r="AJ478" s="411">
        <f t="shared" ref="AJ478" si="1359">AJ477</f>
        <v>0</v>
      </c>
      <c r="AK478" s="411">
        <f t="shared" ref="AK478" si="1360">AK477</f>
        <v>0</v>
      </c>
      <c r="AL478" s="411">
        <f t="shared" ref="AL478" si="1361">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295">
        <f>'7.  Persistence Report'!AW64</f>
        <v>78940</v>
      </c>
      <c r="E480" s="295">
        <f>'7.  Persistence Report'!AX64</f>
        <v>78940</v>
      </c>
      <c r="F480" s="295">
        <f>'7.  Persistence Report'!AY64</f>
        <v>78940</v>
      </c>
      <c r="G480" s="295">
        <f>'7.  Persistence Report'!AZ64</f>
        <v>78940</v>
      </c>
      <c r="H480" s="295">
        <f>'7.  Persistence Report'!BA64</f>
        <v>78940</v>
      </c>
      <c r="I480" s="295">
        <f>'7.  Persistence Report'!BB64</f>
        <v>78940</v>
      </c>
      <c r="J480" s="295">
        <f>'7.  Persistence Report'!BC64</f>
        <v>78940</v>
      </c>
      <c r="K480" s="295">
        <f>'7.  Persistence Report'!BD64</f>
        <v>78940</v>
      </c>
      <c r="L480" s="295">
        <f>'7.  Persistence Report'!BE64</f>
        <v>78940</v>
      </c>
      <c r="M480" s="295">
        <f>'7.  Persistence Report'!BF64</f>
        <v>78370</v>
      </c>
      <c r="N480" s="291"/>
      <c r="O480" s="295">
        <f>'7.  Persistence Report'!R64</f>
        <v>16</v>
      </c>
      <c r="P480" s="295">
        <f>'7.  Persistence Report'!S64</f>
        <v>16</v>
      </c>
      <c r="Q480" s="295">
        <f>'7.  Persistence Report'!T64</f>
        <v>16</v>
      </c>
      <c r="R480" s="295">
        <f>'7.  Persistence Report'!U64</f>
        <v>16</v>
      </c>
      <c r="S480" s="295">
        <f>'7.  Persistence Report'!V64</f>
        <v>16</v>
      </c>
      <c r="T480" s="295">
        <f>'7.  Persistence Report'!W64</f>
        <v>16</v>
      </c>
      <c r="U480" s="295">
        <f>'7.  Persistence Report'!X64</f>
        <v>16</v>
      </c>
      <c r="V480" s="295">
        <f>'7.  Persistence Report'!Y64</f>
        <v>16</v>
      </c>
      <c r="W480" s="295">
        <f>'7.  Persistence Report'!Z64</f>
        <v>16</v>
      </c>
      <c r="X480" s="295">
        <f>'7.  Persistence Report'!AA64</f>
        <v>16</v>
      </c>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309</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2">Z480</f>
        <v>0</v>
      </c>
      <c r="AA481" s="411">
        <f t="shared" ref="AA481" si="1363">AA480</f>
        <v>0</v>
      </c>
      <c r="AB481" s="411">
        <f t="shared" ref="AB481" si="1364">AB480</f>
        <v>0</v>
      </c>
      <c r="AC481" s="411">
        <f t="shared" ref="AC481" si="1365">AC480</f>
        <v>0</v>
      </c>
      <c r="AD481" s="411">
        <f t="shared" ref="AD481" si="1366">AD480</f>
        <v>0</v>
      </c>
      <c r="AE481" s="411">
        <f t="shared" ref="AE481" si="1367">AE480</f>
        <v>0</v>
      </c>
      <c r="AF481" s="411">
        <f t="shared" ref="AF481" si="1368">AF480</f>
        <v>0</v>
      </c>
      <c r="AG481" s="411">
        <f t="shared" ref="AG481" si="1369">AG480</f>
        <v>0</v>
      </c>
      <c r="AH481" s="411">
        <f t="shared" ref="AH481" si="1370">AH480</f>
        <v>0</v>
      </c>
      <c r="AI481" s="411">
        <f t="shared" ref="AI481" si="1371">AI480</f>
        <v>0</v>
      </c>
      <c r="AJ481" s="411">
        <f t="shared" ref="AJ481" si="1372">AJ480</f>
        <v>0</v>
      </c>
      <c r="AK481" s="411">
        <f t="shared" ref="AK481" si="1373">AK480</f>
        <v>0</v>
      </c>
      <c r="AL481" s="411">
        <f t="shared" ref="AL481" si="1374">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 outlineLevel="1">
      <c r="A485" s="532"/>
      <c r="B485" s="431" t="s">
        <v>309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5">Z484</f>
        <v>0</v>
      </c>
      <c r="AA485" s="411">
        <f t="shared" ref="AA485" si="1376">AA484</f>
        <v>0</v>
      </c>
      <c r="AB485" s="411">
        <f t="shared" ref="AB485" si="1377">AB484</f>
        <v>0</v>
      </c>
      <c r="AC485" s="411">
        <f t="shared" ref="AC485" si="1378">AC484</f>
        <v>0</v>
      </c>
      <c r="AD485" s="411">
        <f t="shared" ref="AD485" si="1379">AD484</f>
        <v>0</v>
      </c>
      <c r="AE485" s="411">
        <f t="shared" ref="AE485" si="1380">AE484</f>
        <v>0</v>
      </c>
      <c r="AF485" s="411">
        <f t="shared" ref="AF485" si="1381">AF484</f>
        <v>0</v>
      </c>
      <c r="AG485" s="411">
        <f t="shared" ref="AG485" si="1382">AG484</f>
        <v>0</v>
      </c>
      <c r="AH485" s="411">
        <f t="shared" ref="AH485" si="1383">AH484</f>
        <v>0</v>
      </c>
      <c r="AI485" s="411">
        <f t="shared" ref="AI485" si="1384">AI484</f>
        <v>0</v>
      </c>
      <c r="AJ485" s="411">
        <f t="shared" ref="AJ485" si="1385">AJ484</f>
        <v>0</v>
      </c>
      <c r="AK485" s="411">
        <f t="shared" ref="AK485" si="1386">AK484</f>
        <v>0</v>
      </c>
      <c r="AL485" s="411">
        <f t="shared" ref="AL485" si="1387">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295">
        <f>'7.  Persistence Report'!AW65</f>
        <v>1300408</v>
      </c>
      <c r="E487" s="295">
        <f>'7.  Persistence Report'!AX65</f>
        <v>1305341</v>
      </c>
      <c r="F487" s="295">
        <f>'7.  Persistence Report'!AY65</f>
        <v>1305341</v>
      </c>
      <c r="G487" s="295">
        <f>'7.  Persistence Report'!AZ65</f>
        <v>1305341</v>
      </c>
      <c r="H487" s="295">
        <f>'7.  Persistence Report'!BA65</f>
        <v>1305341</v>
      </c>
      <c r="I487" s="295">
        <f>'7.  Persistence Report'!BB65</f>
        <v>1053293</v>
      </c>
      <c r="J487" s="295">
        <f>'7.  Persistence Report'!BC65</f>
        <v>1053293</v>
      </c>
      <c r="K487" s="295">
        <f>'7.  Persistence Report'!BD65</f>
        <v>1053293</v>
      </c>
      <c r="L487" s="295">
        <f>'7.  Persistence Report'!BE65</f>
        <v>1050374</v>
      </c>
      <c r="M487" s="295">
        <f>'7.  Persistence Report'!BF65</f>
        <v>1050374</v>
      </c>
      <c r="N487" s="295">
        <v>12</v>
      </c>
      <c r="O487" s="295">
        <f>'7.  Persistence Report'!R65</f>
        <v>661</v>
      </c>
      <c r="P487" s="295">
        <f>'7.  Persistence Report'!S65</f>
        <v>662</v>
      </c>
      <c r="Q487" s="295">
        <f>'7.  Persistence Report'!T65</f>
        <v>662</v>
      </c>
      <c r="R487" s="295">
        <f>'7.  Persistence Report'!U65</f>
        <v>662</v>
      </c>
      <c r="S487" s="295">
        <f>'7.  Persistence Report'!V65</f>
        <v>662</v>
      </c>
      <c r="T487" s="295">
        <f>'7.  Persistence Report'!W65</f>
        <v>611</v>
      </c>
      <c r="U487" s="295">
        <f>'7.  Persistence Report'!X65</f>
        <v>611</v>
      </c>
      <c r="V487" s="295">
        <f>'7.  Persistence Report'!Y65</f>
        <v>611</v>
      </c>
      <c r="W487" s="295">
        <f>'7.  Persistence Report'!Z65</f>
        <v>611</v>
      </c>
      <c r="X487" s="295">
        <f>'7.  Persistence Report'!AA65</f>
        <v>611</v>
      </c>
      <c r="Y487" s="426"/>
      <c r="Z487" s="410">
        <v>0.35</v>
      </c>
      <c r="AA487" s="410">
        <v>0.6</v>
      </c>
      <c r="AB487" s="410"/>
      <c r="AC487" s="410">
        <v>0.05</v>
      </c>
      <c r="AD487" s="410"/>
      <c r="AE487" s="410"/>
      <c r="AF487" s="415"/>
      <c r="AG487" s="415"/>
      <c r="AH487" s="415"/>
      <c r="AI487" s="415"/>
      <c r="AJ487" s="415"/>
      <c r="AK487" s="415"/>
      <c r="AL487" s="415"/>
      <c r="AM487" s="296">
        <f>SUM(Y487:AL487)</f>
        <v>1</v>
      </c>
    </row>
    <row r="488" spans="1:39" ht="15" outlineLevel="1">
      <c r="A488" s="532"/>
      <c r="B488" s="431" t="s">
        <v>309</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8">Z487</f>
        <v>0.35</v>
      </c>
      <c r="AA488" s="411">
        <f t="shared" ref="AA488" si="1389">AA487</f>
        <v>0.6</v>
      </c>
      <c r="AB488" s="411">
        <f t="shared" ref="AB488" si="1390">AB487</f>
        <v>0</v>
      </c>
      <c r="AC488" s="411">
        <f t="shared" ref="AC488" si="1391">AC487</f>
        <v>0.05</v>
      </c>
      <c r="AD488" s="411">
        <f t="shared" ref="AD488" si="1392">AD487</f>
        <v>0</v>
      </c>
      <c r="AE488" s="411">
        <f t="shared" ref="AE488" si="1393">AE487</f>
        <v>0</v>
      </c>
      <c r="AF488" s="411">
        <f t="shared" ref="AF488" si="1394">AF487</f>
        <v>0</v>
      </c>
      <c r="AG488" s="411">
        <f t="shared" ref="AG488" si="1395">AG487</f>
        <v>0</v>
      </c>
      <c r="AH488" s="411">
        <f t="shared" ref="AH488" si="1396">AH487</f>
        <v>0</v>
      </c>
      <c r="AI488" s="411">
        <f t="shared" ref="AI488" si="1397">AI487</f>
        <v>0</v>
      </c>
      <c r="AJ488" s="411">
        <f t="shared" ref="AJ488" si="1398">AJ487</f>
        <v>0</v>
      </c>
      <c r="AK488" s="411">
        <f t="shared" ref="AK488" si="1399">AK487</f>
        <v>0</v>
      </c>
      <c r="AL488" s="411">
        <f t="shared" ref="AL488" si="1400">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f>'7.  Persistence Report'!AW66</f>
        <v>740956</v>
      </c>
      <c r="E490" s="295">
        <f>'7.  Persistence Report'!AX66</f>
        <v>740956</v>
      </c>
      <c r="F490" s="295">
        <f>'7.  Persistence Report'!AY66</f>
        <v>734673</v>
      </c>
      <c r="G490" s="295">
        <f>'7.  Persistence Report'!AZ66</f>
        <v>695741</v>
      </c>
      <c r="H490" s="295">
        <f>'7.  Persistence Report'!BA66</f>
        <v>649974</v>
      </c>
      <c r="I490" s="295">
        <f>'7.  Persistence Report'!BB66</f>
        <v>516856</v>
      </c>
      <c r="J490" s="295">
        <f>'7.  Persistence Report'!BC66</f>
        <v>301939</v>
      </c>
      <c r="K490" s="295">
        <f>'7.  Persistence Report'!BD66</f>
        <v>284356</v>
      </c>
      <c r="L490" s="295">
        <f>'7.  Persistence Report'!BE66</f>
        <v>236406</v>
      </c>
      <c r="M490" s="295">
        <f>'7.  Persistence Report'!BF66</f>
        <v>177740</v>
      </c>
      <c r="N490" s="295">
        <v>12</v>
      </c>
      <c r="O490" s="295">
        <f>'7.  Persistence Report'!R66</f>
        <v>149</v>
      </c>
      <c r="P490" s="295">
        <f>'7.  Persistence Report'!S66</f>
        <v>149</v>
      </c>
      <c r="Q490" s="295">
        <f>'7.  Persistence Report'!T66</f>
        <v>149</v>
      </c>
      <c r="R490" s="295">
        <f>'7.  Persistence Report'!U66</f>
        <v>145</v>
      </c>
      <c r="S490" s="295">
        <f>'7.  Persistence Report'!V66</f>
        <v>139</v>
      </c>
      <c r="T490" s="295">
        <f>'7.  Persistence Report'!W66</f>
        <v>120</v>
      </c>
      <c r="U490" s="295">
        <f>'7.  Persistence Report'!X66</f>
        <v>90</v>
      </c>
      <c r="V490" s="295">
        <f>'7.  Persistence Report'!Y66</f>
        <v>87</v>
      </c>
      <c r="W490" s="295">
        <f>'7.  Persistence Report'!Z66</f>
        <v>76</v>
      </c>
      <c r="X490" s="295">
        <f>'7.  Persistence Report'!AA66</f>
        <v>59</v>
      </c>
      <c r="Y490" s="426"/>
      <c r="Z490" s="410">
        <v>0.76</v>
      </c>
      <c r="AA490" s="410">
        <v>0.24</v>
      </c>
      <c r="AB490" s="410"/>
      <c r="AC490" s="410"/>
      <c r="AD490" s="410"/>
      <c r="AE490" s="410"/>
      <c r="AF490" s="415"/>
      <c r="AG490" s="415"/>
      <c r="AH490" s="415"/>
      <c r="AI490" s="415"/>
      <c r="AJ490" s="415"/>
      <c r="AK490" s="415"/>
      <c r="AL490" s="415"/>
      <c r="AM490" s="296">
        <f>SUM(Y490:AL490)</f>
        <v>1</v>
      </c>
    </row>
    <row r="491" spans="1:39" ht="15" outlineLevel="1">
      <c r="A491" s="532"/>
      <c r="B491" s="431" t="s">
        <v>309</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1">Z490</f>
        <v>0.76</v>
      </c>
      <c r="AA491" s="411">
        <f t="shared" ref="AA491" si="1402">AA490</f>
        <v>0.24</v>
      </c>
      <c r="AB491" s="411">
        <f t="shared" ref="AB491" si="1403">AB490</f>
        <v>0</v>
      </c>
      <c r="AC491" s="411">
        <f t="shared" ref="AC491" si="1404">AC490</f>
        <v>0</v>
      </c>
      <c r="AD491" s="411">
        <f t="shared" ref="AD491" si="1405">AD490</f>
        <v>0</v>
      </c>
      <c r="AE491" s="411">
        <f t="shared" ref="AE491" si="1406">AE490</f>
        <v>0</v>
      </c>
      <c r="AF491" s="411">
        <f t="shared" ref="AF491" si="1407">AF490</f>
        <v>0</v>
      </c>
      <c r="AG491" s="411">
        <f t="shared" ref="AG491" si="1408">AG490</f>
        <v>0</v>
      </c>
      <c r="AH491" s="411">
        <f t="shared" ref="AH491" si="1409">AH490</f>
        <v>0</v>
      </c>
      <c r="AI491" s="411">
        <f t="shared" ref="AI491" si="1410">AI490</f>
        <v>0</v>
      </c>
      <c r="AJ491" s="411">
        <f t="shared" ref="AJ491" si="1411">AJ490</f>
        <v>0</v>
      </c>
      <c r="AK491" s="411">
        <f t="shared" ref="AK491" si="1412">AK490</f>
        <v>0</v>
      </c>
      <c r="AL491" s="411">
        <f t="shared" ref="AL491" si="1413">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2"/>
      <c r="B494" s="431" t="s">
        <v>309</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4">Z493</f>
        <v>0</v>
      </c>
      <c r="AA494" s="411">
        <f t="shared" ref="AA494" si="1415">AA493</f>
        <v>0</v>
      </c>
      <c r="AB494" s="411">
        <f t="shared" ref="AB494" si="1416">AB493</f>
        <v>0</v>
      </c>
      <c r="AC494" s="411">
        <f t="shared" ref="AC494" si="1417">AC493</f>
        <v>0</v>
      </c>
      <c r="AD494" s="411">
        <f t="shared" ref="AD494" si="1418">AD493</f>
        <v>0</v>
      </c>
      <c r="AE494" s="411">
        <f t="shared" ref="AE494" si="1419">AE493</f>
        <v>0</v>
      </c>
      <c r="AF494" s="411">
        <f t="shared" ref="AF494" si="1420">AF493</f>
        <v>0</v>
      </c>
      <c r="AG494" s="411">
        <f t="shared" ref="AG494" si="1421">AG493</f>
        <v>0</v>
      </c>
      <c r="AH494" s="411">
        <f t="shared" ref="AH494" si="1422">AH493</f>
        <v>0</v>
      </c>
      <c r="AI494" s="411">
        <f t="shared" ref="AI494" si="1423">AI493</f>
        <v>0</v>
      </c>
      <c r="AJ494" s="411">
        <f t="shared" ref="AJ494" si="1424">AJ493</f>
        <v>0</v>
      </c>
      <c r="AK494" s="411">
        <f t="shared" ref="AK494" si="1425">AK493</f>
        <v>0</v>
      </c>
      <c r="AL494" s="411">
        <f t="shared" ref="AL494" si="1426">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309</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7">Z496</f>
        <v>0</v>
      </c>
      <c r="AA497" s="411">
        <f t="shared" ref="AA497" si="1428">AA496</f>
        <v>0</v>
      </c>
      <c r="AB497" s="411">
        <f t="shared" ref="AB497" si="1429">AB496</f>
        <v>0</v>
      </c>
      <c r="AC497" s="411">
        <f t="shared" ref="AC497" si="1430">AC496</f>
        <v>0</v>
      </c>
      <c r="AD497" s="411">
        <f t="shared" ref="AD497" si="1431">AD496</f>
        <v>0</v>
      </c>
      <c r="AE497" s="411">
        <f t="shared" ref="AE497" si="1432">AE496</f>
        <v>0</v>
      </c>
      <c r="AF497" s="411">
        <f t="shared" ref="AF497" si="1433">AF496</f>
        <v>0</v>
      </c>
      <c r="AG497" s="411">
        <f t="shared" ref="AG497" si="1434">AG496</f>
        <v>0</v>
      </c>
      <c r="AH497" s="411">
        <f t="shared" ref="AH497" si="1435">AH496</f>
        <v>0</v>
      </c>
      <c r="AI497" s="411">
        <f t="shared" ref="AI497" si="1436">AI496</f>
        <v>0</v>
      </c>
      <c r="AJ497" s="411">
        <f t="shared" ref="AJ497" si="1437">AJ496</f>
        <v>0</v>
      </c>
      <c r="AK497" s="411">
        <f t="shared" ref="AK497" si="1438">AK496</f>
        <v>0</v>
      </c>
      <c r="AL497" s="411">
        <f t="shared" ref="AL497" si="1439">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309</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0">Z499</f>
        <v>0</v>
      </c>
      <c r="AA500" s="411">
        <f t="shared" ref="AA500" si="1441">AA499</f>
        <v>0</v>
      </c>
      <c r="AB500" s="411">
        <f t="shared" ref="AB500" si="1442">AB499</f>
        <v>0</v>
      </c>
      <c r="AC500" s="411">
        <f t="shared" ref="AC500" si="1443">AC499</f>
        <v>0</v>
      </c>
      <c r="AD500" s="411">
        <f t="shared" ref="AD500" si="1444">AD499</f>
        <v>0</v>
      </c>
      <c r="AE500" s="411">
        <f t="shared" ref="AE500" si="1445">AE499</f>
        <v>0</v>
      </c>
      <c r="AF500" s="411">
        <f t="shared" ref="AF500" si="1446">AF499</f>
        <v>0</v>
      </c>
      <c r="AG500" s="411">
        <f t="shared" ref="AG500" si="1447">AG499</f>
        <v>0</v>
      </c>
      <c r="AH500" s="411">
        <f t="shared" ref="AH500" si="1448">AH499</f>
        <v>0</v>
      </c>
      <c r="AI500" s="411">
        <f t="shared" ref="AI500" si="1449">AI499</f>
        <v>0</v>
      </c>
      <c r="AJ500" s="411">
        <f t="shared" ref="AJ500" si="1450">AJ499</f>
        <v>0</v>
      </c>
      <c r="AK500" s="411">
        <f t="shared" ref="AK500" si="1451">AK499</f>
        <v>0</v>
      </c>
      <c r="AL500" s="411">
        <f t="shared" ref="AL500" si="1452">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309</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3">Z502</f>
        <v>0</v>
      </c>
      <c r="AA503" s="411">
        <f t="shared" ref="AA503" si="1454">AA502</f>
        <v>0</v>
      </c>
      <c r="AB503" s="411">
        <f t="shared" ref="AB503" si="1455">AB502</f>
        <v>0</v>
      </c>
      <c r="AC503" s="411">
        <f t="shared" ref="AC503" si="1456">AC502</f>
        <v>0</v>
      </c>
      <c r="AD503" s="411">
        <f t="shared" ref="AD503" si="1457">AD502</f>
        <v>0</v>
      </c>
      <c r="AE503" s="411">
        <f t="shared" ref="AE503" si="1458">AE502</f>
        <v>0</v>
      </c>
      <c r="AF503" s="411">
        <f t="shared" ref="AF503" si="1459">AF502</f>
        <v>0</v>
      </c>
      <c r="AG503" s="411">
        <f t="shared" ref="AG503" si="1460">AG502</f>
        <v>0</v>
      </c>
      <c r="AH503" s="411">
        <f t="shared" ref="AH503" si="1461">AH502</f>
        <v>0</v>
      </c>
      <c r="AI503" s="411">
        <f t="shared" ref="AI503" si="1462">AI502</f>
        <v>0</v>
      </c>
      <c r="AJ503" s="411">
        <f t="shared" ref="AJ503" si="1463">AJ502</f>
        <v>0</v>
      </c>
      <c r="AK503" s="411">
        <f t="shared" ref="AK503" si="1464">AK502</f>
        <v>0</v>
      </c>
      <c r="AL503" s="411">
        <f t="shared" ref="AL503" si="1465">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309</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6">Z505</f>
        <v>0</v>
      </c>
      <c r="AA506" s="411">
        <f t="shared" ref="AA506" si="1467">AA505</f>
        <v>0</v>
      </c>
      <c r="AB506" s="411">
        <f t="shared" ref="AB506" si="1468">AB505</f>
        <v>0</v>
      </c>
      <c r="AC506" s="411">
        <f t="shared" ref="AC506" si="1469">AC505</f>
        <v>0</v>
      </c>
      <c r="AD506" s="411">
        <f t="shared" ref="AD506" si="1470">AD505</f>
        <v>0</v>
      </c>
      <c r="AE506" s="411">
        <f t="shared" ref="AE506" si="1471">AE505</f>
        <v>0</v>
      </c>
      <c r="AF506" s="411">
        <f t="shared" ref="AF506" si="1472">AF505</f>
        <v>0</v>
      </c>
      <c r="AG506" s="411">
        <f t="shared" ref="AG506" si="1473">AG505</f>
        <v>0</v>
      </c>
      <c r="AH506" s="411">
        <f t="shared" ref="AH506" si="1474">AH505</f>
        <v>0</v>
      </c>
      <c r="AI506" s="411">
        <f t="shared" ref="AI506" si="1475">AI505</f>
        <v>0</v>
      </c>
      <c r="AJ506" s="411">
        <f t="shared" ref="AJ506" si="1476">AJ505</f>
        <v>0</v>
      </c>
      <c r="AK506" s="411">
        <f t="shared" ref="AK506" si="1477">AK505</f>
        <v>0</v>
      </c>
      <c r="AL506" s="411">
        <f t="shared" ref="AL506" si="1478">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309</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9">Z509</f>
        <v>0</v>
      </c>
      <c r="AA510" s="411">
        <f t="shared" ref="AA510" si="1480">AA509</f>
        <v>0</v>
      </c>
      <c r="AB510" s="411">
        <f t="shared" ref="AB510" si="1481">AB509</f>
        <v>0</v>
      </c>
      <c r="AC510" s="411">
        <f t="shared" ref="AC510" si="1482">AC509</f>
        <v>0</v>
      </c>
      <c r="AD510" s="411">
        <f t="shared" ref="AD510" si="1483">AD509</f>
        <v>0</v>
      </c>
      <c r="AE510" s="411">
        <f t="shared" ref="AE510" si="1484">AE509</f>
        <v>0</v>
      </c>
      <c r="AF510" s="411">
        <f t="shared" ref="AF510" si="1485">AF509</f>
        <v>0</v>
      </c>
      <c r="AG510" s="411">
        <f t="shared" ref="AG510" si="1486">AG509</f>
        <v>0</v>
      </c>
      <c r="AH510" s="411">
        <f t="shared" ref="AH510" si="1487">AH509</f>
        <v>0</v>
      </c>
      <c r="AI510" s="411">
        <f t="shared" ref="AI510" si="1488">AI509</f>
        <v>0</v>
      </c>
      <c r="AJ510" s="411">
        <f t="shared" ref="AJ510" si="1489">AJ509</f>
        <v>0</v>
      </c>
      <c r="AK510" s="411">
        <f t="shared" ref="AK510" si="1490">AK509</f>
        <v>0</v>
      </c>
      <c r="AL510" s="411">
        <f t="shared" ref="AL510" si="1491">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776" t="s">
        <v>740</v>
      </c>
      <c r="C512" s="291" t="s">
        <v>25</v>
      </c>
      <c r="D512" s="295">
        <f>'7.  Persistence Report'!AW62</f>
        <v>6573748</v>
      </c>
      <c r="E512" s="295">
        <f>'7.  Persistence Report'!AX62</f>
        <v>4760633</v>
      </c>
      <c r="F512" s="295">
        <f>'7.  Persistence Report'!AY62</f>
        <v>4760633</v>
      </c>
      <c r="G512" s="295">
        <f>'7.  Persistence Report'!AZ62</f>
        <v>4760633</v>
      </c>
      <c r="H512" s="295">
        <f>'7.  Persistence Report'!BA62</f>
        <v>4760633</v>
      </c>
      <c r="I512" s="295">
        <f>'7.  Persistence Report'!BB62</f>
        <v>4760633</v>
      </c>
      <c r="J512" s="295">
        <f>'7.  Persistence Report'!BC62</f>
        <v>4760633</v>
      </c>
      <c r="K512" s="295">
        <f>'7.  Persistence Report'!BD62</f>
        <v>4760541</v>
      </c>
      <c r="L512" s="295">
        <f>'7.  Persistence Report'!BE62</f>
        <v>4760541</v>
      </c>
      <c r="M512" s="295">
        <f>'7.  Persistence Report'!BF62</f>
        <v>4760541</v>
      </c>
      <c r="N512" s="295">
        <v>0</v>
      </c>
      <c r="O512" s="295">
        <f>'7.  Persistence Report'!R62</f>
        <v>451</v>
      </c>
      <c r="P512" s="295">
        <f>'7.  Persistence Report'!S62</f>
        <v>329</v>
      </c>
      <c r="Q512" s="295">
        <f>'7.  Persistence Report'!T62</f>
        <v>329</v>
      </c>
      <c r="R512" s="295">
        <f>'7.  Persistence Report'!U62</f>
        <v>329</v>
      </c>
      <c r="S512" s="295">
        <f>'7.  Persistence Report'!V62</f>
        <v>329</v>
      </c>
      <c r="T512" s="295">
        <f>'7.  Persistence Report'!W62</f>
        <v>329</v>
      </c>
      <c r="U512" s="295">
        <f>'7.  Persistence Report'!X62</f>
        <v>329</v>
      </c>
      <c r="V512" s="295">
        <f>'7.  Persistence Report'!Y62</f>
        <v>329</v>
      </c>
      <c r="W512" s="295">
        <f>'7.  Persistence Report'!Z62</f>
        <v>329</v>
      </c>
      <c r="X512" s="295">
        <f>'7.  Persistence Report'!AA62</f>
        <v>329</v>
      </c>
      <c r="Y512" s="426">
        <v>1</v>
      </c>
      <c r="Z512" s="410"/>
      <c r="AA512" s="410"/>
      <c r="AB512" s="410"/>
      <c r="AC512" s="410"/>
      <c r="AD512" s="410"/>
      <c r="AE512" s="410"/>
      <c r="AF512" s="415"/>
      <c r="AG512" s="415"/>
      <c r="AH512" s="415"/>
      <c r="AI512" s="415"/>
      <c r="AJ512" s="415"/>
      <c r="AK512" s="415"/>
      <c r="AL512" s="415"/>
      <c r="AM512" s="296">
        <f>SUM(Y512:AL512)</f>
        <v>1</v>
      </c>
    </row>
    <row r="513" spans="1:39" ht="15" outlineLevel="1">
      <c r="A513" s="532"/>
      <c r="B513" s="431" t="s">
        <v>309</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1</v>
      </c>
      <c r="Z513" s="411">
        <f t="shared" ref="Z513" si="1492">Z512</f>
        <v>0</v>
      </c>
      <c r="AA513" s="411">
        <f t="shared" ref="AA513" si="1493">AA512</f>
        <v>0</v>
      </c>
      <c r="AB513" s="411">
        <f t="shared" ref="AB513" si="1494">AB512</f>
        <v>0</v>
      </c>
      <c r="AC513" s="411">
        <f t="shared" ref="AC513" si="1495">AC512</f>
        <v>0</v>
      </c>
      <c r="AD513" s="411">
        <f t="shared" ref="AD513" si="1496">AD512</f>
        <v>0</v>
      </c>
      <c r="AE513" s="411">
        <f t="shared" ref="AE513" si="1497">AE512</f>
        <v>0</v>
      </c>
      <c r="AF513" s="411">
        <f t="shared" ref="AF513" si="1498">AF512</f>
        <v>0</v>
      </c>
      <c r="AG513" s="411">
        <f t="shared" ref="AG513" si="1499">AG512</f>
        <v>0</v>
      </c>
      <c r="AH513" s="411">
        <f t="shared" ref="AH513" si="1500">AH512</f>
        <v>0</v>
      </c>
      <c r="AI513" s="411">
        <f t="shared" ref="AI513" si="1501">AI512</f>
        <v>0</v>
      </c>
      <c r="AJ513" s="411">
        <f t="shared" ref="AJ513" si="1502">AJ512</f>
        <v>0</v>
      </c>
      <c r="AK513" s="411">
        <f t="shared" ref="AK513" si="1503">AK512</f>
        <v>0</v>
      </c>
      <c r="AL513" s="411">
        <f t="shared" ref="AL513" si="1504">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776" t="s">
        <v>741</v>
      </c>
      <c r="C515" s="291" t="s">
        <v>25</v>
      </c>
      <c r="D515" s="295">
        <f>'7.  Persistence Report'!AW67</f>
        <v>60121</v>
      </c>
      <c r="E515" s="295">
        <f>'7.  Persistence Report'!AX67</f>
        <v>60121</v>
      </c>
      <c r="F515" s="295">
        <f>'7.  Persistence Report'!AY67</f>
        <v>60121</v>
      </c>
      <c r="G515" s="295">
        <f>'7.  Persistence Report'!AZ67</f>
        <v>60121</v>
      </c>
      <c r="H515" s="295">
        <f>'7.  Persistence Report'!BA67</f>
        <v>59840</v>
      </c>
      <c r="I515" s="295">
        <f>'7.  Persistence Report'!BB67</f>
        <v>59178</v>
      </c>
      <c r="J515" s="295">
        <f>'7.  Persistence Report'!BC67</f>
        <v>59178</v>
      </c>
      <c r="K515" s="295">
        <f>'7.  Persistence Report'!BD67</f>
        <v>59178</v>
      </c>
      <c r="L515" s="295">
        <f>'7.  Persistence Report'!BE67</f>
        <v>59178</v>
      </c>
      <c r="M515" s="295">
        <f>'7.  Persistence Report'!BF67</f>
        <v>59178</v>
      </c>
      <c r="N515" s="295">
        <v>0</v>
      </c>
      <c r="O515" s="295">
        <f>'7.  Persistence Report'!R67</f>
        <v>6</v>
      </c>
      <c r="P515" s="295">
        <f>'7.  Persistence Report'!S67</f>
        <v>6</v>
      </c>
      <c r="Q515" s="295">
        <f>'7.  Persistence Report'!T67</f>
        <v>6</v>
      </c>
      <c r="R515" s="295">
        <f>'7.  Persistence Report'!U67</f>
        <v>6</v>
      </c>
      <c r="S515" s="295">
        <f>'7.  Persistence Report'!V67</f>
        <v>6</v>
      </c>
      <c r="T515" s="295">
        <f>'7.  Persistence Report'!W67</f>
        <v>6</v>
      </c>
      <c r="U515" s="295">
        <f>'7.  Persistence Report'!X67</f>
        <v>6</v>
      </c>
      <c r="V515" s="295">
        <f>'7.  Persistence Report'!Y67</f>
        <v>6</v>
      </c>
      <c r="W515" s="295">
        <f>'7.  Persistence Report'!Z67</f>
        <v>6</v>
      </c>
      <c r="X515" s="295">
        <f>'7.  Persistence Report'!AA67</f>
        <v>6</v>
      </c>
      <c r="Y515" s="426">
        <v>1</v>
      </c>
      <c r="Z515" s="410"/>
      <c r="AA515" s="410"/>
      <c r="AB515" s="410"/>
      <c r="AC515" s="410"/>
      <c r="AD515" s="410"/>
      <c r="AE515" s="410"/>
      <c r="AF515" s="415"/>
      <c r="AG515" s="415"/>
      <c r="AH515" s="415"/>
      <c r="AI515" s="415"/>
      <c r="AJ515" s="415"/>
      <c r="AK515" s="415"/>
      <c r="AL515" s="415"/>
      <c r="AM515" s="296">
        <f>SUM(Y515:AL515)</f>
        <v>1</v>
      </c>
    </row>
    <row r="516" spans="1:39" ht="15" outlineLevel="1">
      <c r="A516" s="532"/>
      <c r="B516" s="431" t="s">
        <v>309</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05">Z515</f>
        <v>0</v>
      </c>
      <c r="AA516" s="411">
        <f t="shared" ref="AA516" si="1506">AA515</f>
        <v>0</v>
      </c>
      <c r="AB516" s="411">
        <f t="shared" ref="AB516" si="1507">AB515</f>
        <v>0</v>
      </c>
      <c r="AC516" s="411">
        <f t="shared" ref="AC516" si="1508">AC515</f>
        <v>0</v>
      </c>
      <c r="AD516" s="411">
        <f t="shared" ref="AD516" si="1509">AD515</f>
        <v>0</v>
      </c>
      <c r="AE516" s="411">
        <f t="shared" ref="AE516" si="1510">AE515</f>
        <v>0</v>
      </c>
      <c r="AF516" s="411">
        <f t="shared" ref="AF516" si="1511">AF515</f>
        <v>0</v>
      </c>
      <c r="AG516" s="411">
        <f t="shared" ref="AG516" si="1512">AG515</f>
        <v>0</v>
      </c>
      <c r="AH516" s="411">
        <f t="shared" ref="AH516" si="1513">AH515</f>
        <v>0</v>
      </c>
      <c r="AI516" s="411">
        <f t="shared" ref="AI516" si="1514">AI515</f>
        <v>0</v>
      </c>
      <c r="AJ516" s="411">
        <f t="shared" ref="AJ516" si="1515">AJ515</f>
        <v>0</v>
      </c>
      <c r="AK516" s="411">
        <f t="shared" ref="AK516" si="1516">AK515</f>
        <v>0</v>
      </c>
      <c r="AL516" s="411">
        <f t="shared" ref="AL516" si="1517">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2"/>
      <c r="B520" s="431" t="s">
        <v>309</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8">Z519</f>
        <v>0</v>
      </c>
      <c r="AA520" s="411">
        <f t="shared" ref="AA520" si="1519">AA519</f>
        <v>0</v>
      </c>
      <c r="AB520" s="411">
        <f t="shared" ref="AB520" si="1520">AB519</f>
        <v>0</v>
      </c>
      <c r="AC520" s="411">
        <f t="shared" ref="AC520" si="1521">AC519</f>
        <v>0</v>
      </c>
      <c r="AD520" s="411">
        <f t="shared" ref="AD520" si="1522">AD519</f>
        <v>0</v>
      </c>
      <c r="AE520" s="411">
        <f t="shared" ref="AE520" si="1523">AE519</f>
        <v>0</v>
      </c>
      <c r="AF520" s="411">
        <f t="shared" ref="AF520" si="1524">AF519</f>
        <v>0</v>
      </c>
      <c r="AG520" s="411">
        <f t="shared" ref="AG520" si="1525">AG519</f>
        <v>0</v>
      </c>
      <c r="AH520" s="411">
        <f t="shared" ref="AH520" si="1526">AH519</f>
        <v>0</v>
      </c>
      <c r="AI520" s="411">
        <f t="shared" ref="AI520" si="1527">AI519</f>
        <v>0</v>
      </c>
      <c r="AJ520" s="411">
        <f t="shared" ref="AJ520" si="1528">AJ519</f>
        <v>0</v>
      </c>
      <c r="AK520" s="411">
        <f t="shared" ref="AK520" si="1529">AK519</f>
        <v>0</v>
      </c>
      <c r="AL520" s="411">
        <f t="shared" ref="AL520" si="1530">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309</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1">Z522</f>
        <v>0</v>
      </c>
      <c r="AA523" s="411">
        <f t="shared" ref="AA523" si="1532">AA522</f>
        <v>0</v>
      </c>
      <c r="AB523" s="411">
        <f t="shared" ref="AB523" si="1533">AB522</f>
        <v>0</v>
      </c>
      <c r="AC523" s="411">
        <f t="shared" ref="AC523" si="1534">AC522</f>
        <v>0</v>
      </c>
      <c r="AD523" s="411">
        <f t="shared" ref="AD523" si="1535">AD522</f>
        <v>0</v>
      </c>
      <c r="AE523" s="411">
        <f t="shared" ref="AE523" si="1536">AE522</f>
        <v>0</v>
      </c>
      <c r="AF523" s="411">
        <f t="shared" ref="AF523" si="1537">AF522</f>
        <v>0</v>
      </c>
      <c r="AG523" s="411">
        <f t="shared" ref="AG523" si="1538">AG522</f>
        <v>0</v>
      </c>
      <c r="AH523" s="411">
        <f t="shared" ref="AH523" si="1539">AH522</f>
        <v>0</v>
      </c>
      <c r="AI523" s="411">
        <f t="shared" ref="AI523" si="1540">AI522</f>
        <v>0</v>
      </c>
      <c r="AJ523" s="411">
        <f t="shared" ref="AJ523" si="1541">AJ522</f>
        <v>0</v>
      </c>
      <c r="AK523" s="411">
        <f t="shared" ref="AK523" si="1542">AK522</f>
        <v>0</v>
      </c>
      <c r="AL523" s="411">
        <f t="shared" ref="AL523" si="1543">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309</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4">Z525</f>
        <v>0</v>
      </c>
      <c r="AA526" s="411">
        <f t="shared" ref="AA526" si="1545">AA525</f>
        <v>0</v>
      </c>
      <c r="AB526" s="411">
        <f t="shared" ref="AB526" si="1546">AB525</f>
        <v>0</v>
      </c>
      <c r="AC526" s="411">
        <f t="shared" ref="AC526" si="1547">AC525</f>
        <v>0</v>
      </c>
      <c r="AD526" s="411">
        <f t="shared" ref="AD526" si="1548">AD525</f>
        <v>0</v>
      </c>
      <c r="AE526" s="411">
        <f t="shared" ref="AE526" si="1549">AE525</f>
        <v>0</v>
      </c>
      <c r="AF526" s="411">
        <f t="shared" ref="AF526" si="1550">AF525</f>
        <v>0</v>
      </c>
      <c r="AG526" s="411">
        <f t="shared" ref="AG526" si="1551">AG525</f>
        <v>0</v>
      </c>
      <c r="AH526" s="411">
        <f t="shared" ref="AH526" si="1552">AH525</f>
        <v>0</v>
      </c>
      <c r="AI526" s="411">
        <f t="shared" ref="AI526" si="1553">AI525</f>
        <v>0</v>
      </c>
      <c r="AJ526" s="411">
        <f t="shared" ref="AJ526" si="1554">AJ525</f>
        <v>0</v>
      </c>
      <c r="AK526" s="411">
        <f t="shared" ref="AK526" si="1555">AK525</f>
        <v>0</v>
      </c>
      <c r="AL526" s="411">
        <f t="shared" ref="AL526" si="1556">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309</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7">Z528</f>
        <v>0</v>
      </c>
      <c r="AA529" s="411">
        <f t="shared" ref="AA529" si="1558">AA528</f>
        <v>0</v>
      </c>
      <c r="AB529" s="411">
        <f t="shared" ref="AB529" si="1559">AB528</f>
        <v>0</v>
      </c>
      <c r="AC529" s="411">
        <f t="shared" ref="AC529" si="1560">AC528</f>
        <v>0</v>
      </c>
      <c r="AD529" s="411">
        <f t="shared" ref="AD529" si="1561">AD528</f>
        <v>0</v>
      </c>
      <c r="AE529" s="411">
        <f t="shared" ref="AE529" si="1562">AE528</f>
        <v>0</v>
      </c>
      <c r="AF529" s="411">
        <f t="shared" ref="AF529" si="1563">AF528</f>
        <v>0</v>
      </c>
      <c r="AG529" s="411">
        <f t="shared" ref="AG529" si="1564">AG528</f>
        <v>0</v>
      </c>
      <c r="AH529" s="411">
        <f t="shared" ref="AH529" si="1565">AH528</f>
        <v>0</v>
      </c>
      <c r="AI529" s="411">
        <f t="shared" ref="AI529" si="1566">AI528</f>
        <v>0</v>
      </c>
      <c r="AJ529" s="411">
        <f t="shared" ref="AJ529" si="1567">AJ528</f>
        <v>0</v>
      </c>
      <c r="AK529" s="411">
        <f t="shared" ref="AK529" si="1568">AK528</f>
        <v>0</v>
      </c>
      <c r="AL529" s="411">
        <f t="shared" ref="AL529" si="1569">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309</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0">Z531</f>
        <v>0</v>
      </c>
      <c r="AA532" s="411">
        <f t="shared" ref="AA532" si="1571">AA531</f>
        <v>0</v>
      </c>
      <c r="AB532" s="411">
        <f t="shared" ref="AB532" si="1572">AB531</f>
        <v>0</v>
      </c>
      <c r="AC532" s="411">
        <f t="shared" ref="AC532" si="1573">AC531</f>
        <v>0</v>
      </c>
      <c r="AD532" s="411">
        <f t="shared" ref="AD532" si="1574">AD531</f>
        <v>0</v>
      </c>
      <c r="AE532" s="411">
        <f t="shared" ref="AE532" si="1575">AE531</f>
        <v>0</v>
      </c>
      <c r="AF532" s="411">
        <f t="shared" ref="AF532" si="1576">AF531</f>
        <v>0</v>
      </c>
      <c r="AG532" s="411">
        <f t="shared" ref="AG532" si="1577">AG531</f>
        <v>0</v>
      </c>
      <c r="AH532" s="411">
        <f t="shared" ref="AH532" si="1578">AH531</f>
        <v>0</v>
      </c>
      <c r="AI532" s="411">
        <f t="shared" ref="AI532" si="1579">AI531</f>
        <v>0</v>
      </c>
      <c r="AJ532" s="411">
        <f t="shared" ref="AJ532" si="1580">AJ531</f>
        <v>0</v>
      </c>
      <c r="AK532" s="411">
        <f t="shared" ref="AK532" si="1581">AK531</f>
        <v>0</v>
      </c>
      <c r="AL532" s="411">
        <f t="shared" ref="AL532" si="1582">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309</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3">Z534</f>
        <v>0</v>
      </c>
      <c r="AA535" s="411">
        <f t="shared" ref="AA535" si="1584">AA534</f>
        <v>0</v>
      </c>
      <c r="AB535" s="411">
        <f t="shared" ref="AB535" si="1585">AB534</f>
        <v>0</v>
      </c>
      <c r="AC535" s="411">
        <f t="shared" ref="AC535" si="1586">AC534</f>
        <v>0</v>
      </c>
      <c r="AD535" s="411">
        <f t="shared" ref="AD535" si="1587">AD534</f>
        <v>0</v>
      </c>
      <c r="AE535" s="411">
        <f t="shared" ref="AE535" si="1588">AE534</f>
        <v>0</v>
      </c>
      <c r="AF535" s="411">
        <f t="shared" ref="AF535" si="1589">AF534</f>
        <v>0</v>
      </c>
      <c r="AG535" s="411">
        <f t="shared" ref="AG535" si="1590">AG534</f>
        <v>0</v>
      </c>
      <c r="AH535" s="411">
        <f t="shared" ref="AH535" si="1591">AH534</f>
        <v>0</v>
      </c>
      <c r="AI535" s="411">
        <f t="shared" ref="AI535" si="1592">AI534</f>
        <v>0</v>
      </c>
      <c r="AJ535" s="411">
        <f t="shared" ref="AJ535" si="1593">AJ534</f>
        <v>0</v>
      </c>
      <c r="AK535" s="411">
        <f t="shared" ref="AK535" si="1594">AK534</f>
        <v>0</v>
      </c>
      <c r="AL535" s="411">
        <f t="shared" ref="AL535" si="1595">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309</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6">Z537</f>
        <v>0</v>
      </c>
      <c r="AA538" s="411">
        <f t="shared" ref="AA538" si="1597">AA537</f>
        <v>0</v>
      </c>
      <c r="AB538" s="411">
        <f t="shared" ref="AB538" si="1598">AB537</f>
        <v>0</v>
      </c>
      <c r="AC538" s="411">
        <f t="shared" ref="AC538" si="1599">AC537</f>
        <v>0</v>
      </c>
      <c r="AD538" s="411">
        <f t="shared" ref="AD538" si="1600">AD537</f>
        <v>0</v>
      </c>
      <c r="AE538" s="411">
        <f t="shared" ref="AE538" si="1601">AE537</f>
        <v>0</v>
      </c>
      <c r="AF538" s="411">
        <f t="shared" ref="AF538" si="1602">AF537</f>
        <v>0</v>
      </c>
      <c r="AG538" s="411">
        <f t="shared" ref="AG538" si="1603">AG537</f>
        <v>0</v>
      </c>
      <c r="AH538" s="411">
        <f t="shared" ref="AH538" si="1604">AH537</f>
        <v>0</v>
      </c>
      <c r="AI538" s="411">
        <f t="shared" ref="AI538" si="1605">AI537</f>
        <v>0</v>
      </c>
      <c r="AJ538" s="411">
        <f t="shared" ref="AJ538" si="1606">AJ537</f>
        <v>0</v>
      </c>
      <c r="AK538" s="411">
        <f t="shared" ref="AK538" si="1607">AK537</f>
        <v>0</v>
      </c>
      <c r="AL538" s="411">
        <f t="shared" ref="AL538" si="1608">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309</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9">Z540</f>
        <v>0</v>
      </c>
      <c r="AA541" s="411">
        <f t="shared" ref="AA541" si="1610">AA540</f>
        <v>0</v>
      </c>
      <c r="AB541" s="411">
        <f t="shared" ref="AB541" si="1611">AB540</f>
        <v>0</v>
      </c>
      <c r="AC541" s="411">
        <f t="shared" ref="AC541" si="1612">AC540</f>
        <v>0</v>
      </c>
      <c r="AD541" s="411">
        <f t="shared" ref="AD541" si="1613">AD540</f>
        <v>0</v>
      </c>
      <c r="AE541" s="411">
        <f t="shared" ref="AE541" si="1614">AE540</f>
        <v>0</v>
      </c>
      <c r="AF541" s="411">
        <f t="shared" ref="AF541" si="1615">AF540</f>
        <v>0</v>
      </c>
      <c r="AG541" s="411">
        <f t="shared" ref="AG541" si="1616">AG540</f>
        <v>0</v>
      </c>
      <c r="AH541" s="411">
        <f t="shared" ref="AH541" si="1617">AH540</f>
        <v>0</v>
      </c>
      <c r="AI541" s="411">
        <f t="shared" ref="AI541" si="1618">AI540</f>
        <v>0</v>
      </c>
      <c r="AJ541" s="411">
        <f t="shared" ref="AJ541" si="1619">AJ540</f>
        <v>0</v>
      </c>
      <c r="AK541" s="411">
        <f t="shared" ref="AK541" si="1620">AK540</f>
        <v>0</v>
      </c>
      <c r="AL541" s="411">
        <f t="shared" ref="AL541" si="1621">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309</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2">Z543</f>
        <v>0</v>
      </c>
      <c r="AA544" s="411">
        <f t="shared" ref="AA544" si="1623">AA543</f>
        <v>0</v>
      </c>
      <c r="AB544" s="411">
        <f t="shared" ref="AB544" si="1624">AB543</f>
        <v>0</v>
      </c>
      <c r="AC544" s="411">
        <f t="shared" ref="AC544" si="1625">AC543</f>
        <v>0</v>
      </c>
      <c r="AD544" s="411">
        <f t="shared" ref="AD544" si="1626">AD543</f>
        <v>0</v>
      </c>
      <c r="AE544" s="411">
        <f t="shared" ref="AE544" si="1627">AE543</f>
        <v>0</v>
      </c>
      <c r="AF544" s="411">
        <f t="shared" ref="AF544" si="1628">AF543</f>
        <v>0</v>
      </c>
      <c r="AG544" s="411">
        <f t="shared" ref="AG544" si="1629">AG543</f>
        <v>0</v>
      </c>
      <c r="AH544" s="411">
        <f t="shared" ref="AH544" si="1630">AH543</f>
        <v>0</v>
      </c>
      <c r="AI544" s="411">
        <f t="shared" ref="AI544" si="1631">AI543</f>
        <v>0</v>
      </c>
      <c r="AJ544" s="411">
        <f t="shared" ref="AJ544" si="1632">AJ543</f>
        <v>0</v>
      </c>
      <c r="AK544" s="411">
        <f t="shared" ref="AK544" si="1633">AK543</f>
        <v>0</v>
      </c>
      <c r="AL544" s="411">
        <f t="shared" ref="AL544" si="1634">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309</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5">Z546</f>
        <v>0</v>
      </c>
      <c r="AA547" s="411">
        <f t="shared" ref="AA547" si="1636">AA546</f>
        <v>0</v>
      </c>
      <c r="AB547" s="411">
        <f t="shared" ref="AB547" si="1637">AB546</f>
        <v>0</v>
      </c>
      <c r="AC547" s="411">
        <f t="shared" ref="AC547" si="1638">AC546</f>
        <v>0</v>
      </c>
      <c r="AD547" s="411">
        <f t="shared" ref="AD547" si="1639">AD546</f>
        <v>0</v>
      </c>
      <c r="AE547" s="411">
        <f t="shared" ref="AE547" si="1640">AE546</f>
        <v>0</v>
      </c>
      <c r="AF547" s="411">
        <f t="shared" ref="AF547" si="1641">AF546</f>
        <v>0</v>
      </c>
      <c r="AG547" s="411">
        <f t="shared" ref="AG547" si="1642">AG546</f>
        <v>0</v>
      </c>
      <c r="AH547" s="411">
        <f t="shared" ref="AH547" si="1643">AH546</f>
        <v>0</v>
      </c>
      <c r="AI547" s="411">
        <f t="shared" ref="AI547" si="1644">AI546</f>
        <v>0</v>
      </c>
      <c r="AJ547" s="411">
        <f t="shared" ref="AJ547" si="1645">AJ546</f>
        <v>0</v>
      </c>
      <c r="AK547" s="411">
        <f t="shared" ref="AK547" si="1646">AK546</f>
        <v>0</v>
      </c>
      <c r="AL547" s="411">
        <f t="shared" ref="AL547" si="1647">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309</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8">Z549</f>
        <v>0</v>
      </c>
      <c r="AA550" s="411">
        <f t="shared" ref="AA550" si="1649">AA549</f>
        <v>0</v>
      </c>
      <c r="AB550" s="411">
        <f t="shared" ref="AB550" si="1650">AB549</f>
        <v>0</v>
      </c>
      <c r="AC550" s="411">
        <f t="shared" ref="AC550" si="1651">AC549</f>
        <v>0</v>
      </c>
      <c r="AD550" s="411">
        <f t="shared" ref="AD550" si="1652">AD549</f>
        <v>0</v>
      </c>
      <c r="AE550" s="411">
        <f t="shared" ref="AE550" si="1653">AE549</f>
        <v>0</v>
      </c>
      <c r="AF550" s="411">
        <f t="shared" ref="AF550" si="1654">AF549</f>
        <v>0</v>
      </c>
      <c r="AG550" s="411">
        <f t="shared" ref="AG550" si="1655">AG549</f>
        <v>0</v>
      </c>
      <c r="AH550" s="411">
        <f t="shared" ref="AH550" si="1656">AH549</f>
        <v>0</v>
      </c>
      <c r="AI550" s="411">
        <f t="shared" ref="AI550" si="1657">AI549</f>
        <v>0</v>
      </c>
      <c r="AJ550" s="411">
        <f t="shared" ref="AJ550" si="1658">AJ549</f>
        <v>0</v>
      </c>
      <c r="AK550" s="411">
        <f t="shared" ref="AK550" si="1659">AK549</f>
        <v>0</v>
      </c>
      <c r="AL550" s="411">
        <f t="shared" ref="AL550" si="1660">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309</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1">Z552</f>
        <v>0</v>
      </c>
      <c r="AA553" s="411">
        <f t="shared" ref="AA553" si="1662">AA552</f>
        <v>0</v>
      </c>
      <c r="AB553" s="411">
        <f t="shared" ref="AB553" si="1663">AB552</f>
        <v>0</v>
      </c>
      <c r="AC553" s="411">
        <f t="shared" ref="AC553" si="1664">AC552</f>
        <v>0</v>
      </c>
      <c r="AD553" s="411">
        <f t="shared" ref="AD553" si="1665">AD552</f>
        <v>0</v>
      </c>
      <c r="AE553" s="411">
        <f t="shared" ref="AE553" si="1666">AE552</f>
        <v>0</v>
      </c>
      <c r="AF553" s="411">
        <f t="shared" ref="AF553" si="1667">AF552</f>
        <v>0</v>
      </c>
      <c r="AG553" s="411">
        <f t="shared" ref="AG553" si="1668">AG552</f>
        <v>0</v>
      </c>
      <c r="AH553" s="411">
        <f t="shared" ref="AH553" si="1669">AH552</f>
        <v>0</v>
      </c>
      <c r="AI553" s="411">
        <f t="shared" ref="AI553" si="1670">AI552</f>
        <v>0</v>
      </c>
      <c r="AJ553" s="411">
        <f t="shared" ref="AJ553" si="1671">AJ552</f>
        <v>0</v>
      </c>
      <c r="AK553" s="411">
        <f t="shared" ref="AK553" si="1672">AK552</f>
        <v>0</v>
      </c>
      <c r="AL553" s="411">
        <f t="shared" ref="AL553" si="1673">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309</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4">Z555</f>
        <v>0</v>
      </c>
      <c r="AA556" s="411">
        <f t="shared" ref="AA556" si="1675">AA555</f>
        <v>0</v>
      </c>
      <c r="AB556" s="411">
        <f t="shared" ref="AB556" si="1676">AB555</f>
        <v>0</v>
      </c>
      <c r="AC556" s="411">
        <f t="shared" ref="AC556" si="1677">AC555</f>
        <v>0</v>
      </c>
      <c r="AD556" s="411">
        <f t="shared" ref="AD556" si="1678">AD555</f>
        <v>0</v>
      </c>
      <c r="AE556" s="411">
        <f t="shared" ref="AE556" si="1679">AE555</f>
        <v>0</v>
      </c>
      <c r="AF556" s="411">
        <f t="shared" ref="AF556" si="1680">AF555</f>
        <v>0</v>
      </c>
      <c r="AG556" s="411">
        <f t="shared" ref="AG556" si="1681">AG555</f>
        <v>0</v>
      </c>
      <c r="AH556" s="411">
        <f t="shared" ref="AH556" si="1682">AH555</f>
        <v>0</v>
      </c>
      <c r="AI556" s="411">
        <f t="shared" ref="AI556" si="1683">AI555</f>
        <v>0</v>
      </c>
      <c r="AJ556" s="411">
        <f t="shared" ref="AJ556" si="1684">AJ555</f>
        <v>0</v>
      </c>
      <c r="AK556" s="411">
        <f t="shared" ref="AK556" si="1685">AK555</f>
        <v>0</v>
      </c>
      <c r="AL556" s="411">
        <f t="shared" ref="AL556" si="1686">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15" outlineLevel="1">
      <c r="A558" s="532">
        <v>49</v>
      </c>
      <c r="B558" s="776" t="s">
        <v>764</v>
      </c>
      <c r="C558" s="291" t="s">
        <v>25</v>
      </c>
      <c r="D558" s="295"/>
      <c r="E558" s="295"/>
      <c r="F558" s="295"/>
      <c r="G558" s="295"/>
      <c r="H558" s="295"/>
      <c r="I558" s="295"/>
      <c r="J558" s="295"/>
      <c r="K558" s="295"/>
      <c r="L558" s="295"/>
      <c r="M558" s="295"/>
      <c r="N558" s="295">
        <v>1</v>
      </c>
      <c r="O558" s="801">
        <f>16232.56-973.82</f>
        <v>15258.74</v>
      </c>
      <c r="P558" s="801">
        <f>O558</f>
        <v>15258.74</v>
      </c>
      <c r="Q558" s="801">
        <f>P558</f>
        <v>15258.74</v>
      </c>
      <c r="R558" s="801">
        <f t="shared" ref="R558:X558" si="1687">Q558</f>
        <v>15258.74</v>
      </c>
      <c r="S558" s="801">
        <f t="shared" si="1687"/>
        <v>15258.74</v>
      </c>
      <c r="T558" s="801">
        <f t="shared" si="1687"/>
        <v>15258.74</v>
      </c>
      <c r="U558" s="801">
        <f t="shared" si="1687"/>
        <v>15258.74</v>
      </c>
      <c r="V558" s="801">
        <f t="shared" si="1687"/>
        <v>15258.74</v>
      </c>
      <c r="W558" s="801">
        <f t="shared" si="1687"/>
        <v>15258.74</v>
      </c>
      <c r="X558" s="801">
        <f t="shared" si="1687"/>
        <v>15258.74</v>
      </c>
      <c r="Y558" s="426"/>
      <c r="Z558" s="410"/>
      <c r="AA558" s="410"/>
      <c r="AB558" s="410"/>
      <c r="AC558" s="410"/>
      <c r="AD558" s="813">
        <v>1</v>
      </c>
      <c r="AE558" s="410"/>
      <c r="AF558" s="415"/>
      <c r="AG558" s="415"/>
      <c r="AH558" s="415"/>
      <c r="AI558" s="415"/>
      <c r="AJ558" s="415"/>
      <c r="AK558" s="415"/>
      <c r="AL558" s="415"/>
      <c r="AM558" s="296">
        <f>SUM(Y558:AL558)</f>
        <v>1</v>
      </c>
    </row>
    <row r="559" spans="1:39" ht="15" outlineLevel="1">
      <c r="A559" s="532"/>
      <c r="B559" s="431" t="s">
        <v>309</v>
      </c>
      <c r="C559" s="291" t="s">
        <v>163</v>
      </c>
      <c r="D559" s="295"/>
      <c r="E559" s="295"/>
      <c r="F559" s="295"/>
      <c r="G559" s="295"/>
      <c r="H559" s="295"/>
      <c r="I559" s="295"/>
      <c r="J559" s="295"/>
      <c r="K559" s="295"/>
      <c r="L559" s="295"/>
      <c r="M559" s="295"/>
      <c r="N559" s="295">
        <f>N558</f>
        <v>1</v>
      </c>
      <c r="O559" s="295"/>
      <c r="P559" s="295"/>
      <c r="Q559" s="295"/>
      <c r="R559" s="295"/>
      <c r="S559" s="295"/>
      <c r="T559" s="295"/>
      <c r="U559" s="295"/>
      <c r="V559" s="295"/>
      <c r="W559" s="295"/>
      <c r="X559" s="295"/>
      <c r="Y559" s="411">
        <f>Y558</f>
        <v>0</v>
      </c>
      <c r="Z559" s="411">
        <f t="shared" ref="Z559" si="1688">Z558</f>
        <v>0</v>
      </c>
      <c r="AA559" s="411">
        <f t="shared" ref="AA559" si="1689">AA558</f>
        <v>0</v>
      </c>
      <c r="AB559" s="411">
        <f t="shared" ref="AB559" si="1690">AB558</f>
        <v>0</v>
      </c>
      <c r="AC559" s="411">
        <f t="shared" ref="AC559" si="1691">AC558</f>
        <v>0</v>
      </c>
      <c r="AD559" s="411">
        <f t="shared" ref="AD559" si="1692">AD558</f>
        <v>1</v>
      </c>
      <c r="AE559" s="411">
        <f t="shared" ref="AE559" si="1693">AE558</f>
        <v>0</v>
      </c>
      <c r="AF559" s="411">
        <f t="shared" ref="AF559" si="1694">AF558</f>
        <v>0</v>
      </c>
      <c r="AG559" s="411">
        <f t="shared" ref="AG559" si="1695">AG558</f>
        <v>0</v>
      </c>
      <c r="AH559" s="411">
        <f t="shared" ref="AH559" si="1696">AH558</f>
        <v>0</v>
      </c>
      <c r="AI559" s="411">
        <f t="shared" ref="AI559" si="1697">AI558</f>
        <v>0</v>
      </c>
      <c r="AJ559" s="411">
        <f t="shared" ref="AJ559" si="1698">AJ558</f>
        <v>0</v>
      </c>
      <c r="AK559" s="411">
        <f t="shared" ref="AK559" si="1699">AK558</f>
        <v>0</v>
      </c>
      <c r="AL559" s="411">
        <f t="shared" ref="AL559" si="1700">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293</v>
      </c>
      <c r="C561" s="329"/>
      <c r="D561" s="329">
        <f>SUM(D404:D559)</f>
        <v>18763804</v>
      </c>
      <c r="E561" s="329"/>
      <c r="F561" s="329"/>
      <c r="G561" s="329"/>
      <c r="H561" s="329"/>
      <c r="I561" s="329"/>
      <c r="J561" s="329"/>
      <c r="K561" s="329"/>
      <c r="L561" s="329"/>
      <c r="M561" s="329"/>
      <c r="N561" s="329"/>
      <c r="O561" s="329">
        <f>SUM(O404:O559)</f>
        <v>17424.739999999998</v>
      </c>
      <c r="P561" s="329"/>
      <c r="Q561" s="329"/>
      <c r="R561" s="329"/>
      <c r="S561" s="329"/>
      <c r="T561" s="329"/>
      <c r="U561" s="329"/>
      <c r="V561" s="329"/>
      <c r="W561" s="329"/>
      <c r="X561" s="329"/>
      <c r="Y561" s="329">
        <f>IF(Y402="kWh",SUMPRODUCT(D404:D559,Y404:Y559))</f>
        <v>16722440</v>
      </c>
      <c r="Z561" s="329">
        <f>IF(Z402="kWh",SUMPRODUCT(D404:D559,Z404:Z559))</f>
        <v>1018269.3600000001</v>
      </c>
      <c r="AA561" s="329">
        <f>IF(AA402="kw",SUMPRODUCT(N404:N559,O404:O559,AA404:AA559),SUMPRODUCT(D404:D559,AA404:AA559))</f>
        <v>5188.32</v>
      </c>
      <c r="AB561" s="329">
        <f>IF(AB402="kw",SUMPRODUCT(N404:N559,O404:O559,AB404:AB559),SUMPRODUCT(D404:D559,AB404:AB559))</f>
        <v>0</v>
      </c>
      <c r="AC561" s="329">
        <f>IF(AC402="kw",SUMPRODUCT(N404:N559,O404:O559,AC404:AC559),SUMPRODUCT(D404:D559,AC404:AC559))</f>
        <v>396.6</v>
      </c>
      <c r="AD561" s="329">
        <f>IF(AD402="kw",SUMPRODUCT(N404:N559,O404:O559,AD404:AD559),SUMPRODUCT(D404:D559,AD404:AD559))</f>
        <v>15258.74</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12376486.664670894</v>
      </c>
      <c r="Z562" s="392">
        <f>HLOOKUP(Z218,'2. LRAMVA Threshold'!$B$42:$Q$53,9,FALSE)</f>
        <v>3331319.4289040104</v>
      </c>
      <c r="AA562" s="392">
        <f>HLOOKUP(AA218,'2. LRAMVA Threshold'!$B$42:$Q$53,9,FALSE)</f>
        <v>21032.122849833977</v>
      </c>
      <c r="AB562" s="392">
        <f>HLOOKUP(AB218,'2. LRAMVA Threshold'!$B$42:$Q$53,9,FALSE)</f>
        <v>4472.982770541802</v>
      </c>
      <c r="AC562" s="392">
        <f>HLOOKUP(AC218,'2. LRAMVA Threshold'!$B$42:$Q$53,9,FALSE)</f>
        <v>2466.8282011508268</v>
      </c>
      <c r="AD562" s="392">
        <f>HLOOKUP(AD218,'2. LRAMVA Threshold'!$B$42:$Q$53,9,FALSE)</f>
        <v>12760</v>
      </c>
      <c r="AE562" s="392">
        <f>HLOOKUP(AE218,'2. LRAMVA Threshold'!$B$42:$Q$53,9,FALSE)</f>
        <v>67658.673932357386</v>
      </c>
      <c r="AF562" s="392">
        <f>HLOOKUP(AF218,'2. LRAMVA Threshold'!$B$42:$Q$53,9,FALSE)</f>
        <v>2.3562605855112158</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1.09E-2</v>
      </c>
      <c r="Z564" s="341">
        <f>HLOOKUP(Z$35,'3.  Distribution Rates'!$C$122:$P$133,9,FALSE)</f>
        <v>1.61E-2</v>
      </c>
      <c r="AA564" s="341">
        <f>HLOOKUP(AA$35,'3.  Distribution Rates'!$C$122:$P$133,9,FALSE)</f>
        <v>4.5690999999999997</v>
      </c>
      <c r="AB564" s="341">
        <f>HLOOKUP(AB$35,'3.  Distribution Rates'!$C$122:$P$133,9,FALSE)</f>
        <v>2.4245999999999999</v>
      </c>
      <c r="AC564" s="341">
        <f>HLOOKUP(AC$35,'3.  Distribution Rates'!$C$122:$P$133,9,FALSE)</f>
        <v>2.0983000000000001</v>
      </c>
      <c r="AD564" s="341">
        <f>HLOOKUP(AD$35,'3.  Distribution Rates'!$C$122:$P$133,9,FALSE)</f>
        <v>29.666399999999999</v>
      </c>
      <c r="AE564" s="341">
        <f>HLOOKUP(AE$35,'3.  Distribution Rates'!$C$122:$P$133,9,FALSE)</f>
        <v>1.8200000000000001E-2</v>
      </c>
      <c r="AF564" s="341">
        <f>HLOOKUP(AF$35,'3.  Distribution Rates'!$C$122:$P$133,9,FALSE)</f>
        <v>7.6711999999999998</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1">SUM(Y565:AL565)</f>
        <v>0</v>
      </c>
    </row>
    <row r="566" spans="2:39" ht="15">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1"/>
        <v>0</v>
      </c>
    </row>
    <row r="567" spans="2:39" ht="15">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1"/>
        <v>0</v>
      </c>
    </row>
    <row r="568" spans="2:39" ht="15">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1"/>
        <v>0</v>
      </c>
    </row>
    <row r="569" spans="2:39" ht="15">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2">Y209*Y564</f>
        <v>37570.196300000003</v>
      </c>
      <c r="Z569" s="378">
        <f t="shared" si="1702"/>
        <v>16587.109364</v>
      </c>
      <c r="AA569" s="378">
        <f t="shared" si="1702"/>
        <v>11042.60088</v>
      </c>
      <c r="AB569" s="378">
        <f>AB209*AB564</f>
        <v>23252.883839999999</v>
      </c>
      <c r="AC569" s="378">
        <f t="shared" si="1702"/>
        <v>0</v>
      </c>
      <c r="AD569" s="378">
        <f t="shared" si="1702"/>
        <v>0</v>
      </c>
      <c r="AE569" s="378">
        <f t="shared" si="1702"/>
        <v>0</v>
      </c>
      <c r="AF569" s="378">
        <f t="shared" si="1702"/>
        <v>0</v>
      </c>
      <c r="AG569" s="378">
        <f t="shared" si="1702"/>
        <v>0</v>
      </c>
      <c r="AH569" s="378">
        <f t="shared" si="1702"/>
        <v>0</v>
      </c>
      <c r="AI569" s="378">
        <f t="shared" si="1702"/>
        <v>0</v>
      </c>
      <c r="AJ569" s="378">
        <f t="shared" si="1702"/>
        <v>0</v>
      </c>
      <c r="AK569" s="378">
        <f t="shared" si="1702"/>
        <v>0</v>
      </c>
      <c r="AL569" s="378">
        <f t="shared" si="1702"/>
        <v>0</v>
      </c>
      <c r="AM569" s="629">
        <f t="shared" si="1701"/>
        <v>88452.790383999993</v>
      </c>
    </row>
    <row r="570" spans="2:39" ht="15">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102023.42230000001</v>
      </c>
      <c r="Z570" s="378">
        <f>Z392*Z564</f>
        <v>38986.720906000002</v>
      </c>
      <c r="AA570" s="378">
        <f t="shared" ref="AA570:AL570" si="1703">AA392*AA564</f>
        <v>13083.343703999999</v>
      </c>
      <c r="AB570" s="378">
        <f>AB392*AB564</f>
        <v>2467.5639120000001</v>
      </c>
      <c r="AC570" s="378">
        <f t="shared" si="1703"/>
        <v>0</v>
      </c>
      <c r="AD570" s="378">
        <f>AD392*AD564</f>
        <v>28889.733648000001</v>
      </c>
      <c r="AE570" s="378">
        <f t="shared" si="1703"/>
        <v>0</v>
      </c>
      <c r="AF570" s="378">
        <f t="shared" si="1703"/>
        <v>0</v>
      </c>
      <c r="AG570" s="378">
        <f t="shared" si="1703"/>
        <v>0</v>
      </c>
      <c r="AH570" s="378">
        <f t="shared" si="1703"/>
        <v>0</v>
      </c>
      <c r="AI570" s="378">
        <f t="shared" si="1703"/>
        <v>0</v>
      </c>
      <c r="AJ570" s="378">
        <f t="shared" si="1703"/>
        <v>0</v>
      </c>
      <c r="AK570" s="378">
        <f t="shared" si="1703"/>
        <v>0</v>
      </c>
      <c r="AL570" s="378">
        <f t="shared" si="1703"/>
        <v>0</v>
      </c>
      <c r="AM570" s="629">
        <f t="shared" si="1701"/>
        <v>185450.78447000001</v>
      </c>
    </row>
    <row r="571" spans="2:39" ht="15">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182274.59599999999</v>
      </c>
      <c r="Z571" s="378">
        <f t="shared" ref="Z571:AL571" si="1704">Z561*Z564</f>
        <v>16394.136696000001</v>
      </c>
      <c r="AA571" s="378">
        <f>AA561*AA564</f>
        <v>23705.952911999997</v>
      </c>
      <c r="AB571" s="378">
        <f t="shared" si="1704"/>
        <v>0</v>
      </c>
      <c r="AC571" s="378">
        <f t="shared" si="1704"/>
        <v>832.18578000000002</v>
      </c>
      <c r="AD571" s="378">
        <f>AD561*AD564</f>
        <v>452671.88433599996</v>
      </c>
      <c r="AE571" s="378">
        <f t="shared" si="1704"/>
        <v>0</v>
      </c>
      <c r="AF571" s="378">
        <f t="shared" si="1704"/>
        <v>0</v>
      </c>
      <c r="AG571" s="378">
        <f t="shared" si="1704"/>
        <v>0</v>
      </c>
      <c r="AH571" s="378">
        <f t="shared" si="1704"/>
        <v>0</v>
      </c>
      <c r="AI571" s="378">
        <f t="shared" si="1704"/>
        <v>0</v>
      </c>
      <c r="AJ571" s="378">
        <f t="shared" si="1704"/>
        <v>0</v>
      </c>
      <c r="AK571" s="378">
        <f t="shared" si="1704"/>
        <v>0</v>
      </c>
      <c r="AL571" s="378">
        <f t="shared" si="1704"/>
        <v>0</v>
      </c>
      <c r="AM571" s="629">
        <f t="shared" si="1701"/>
        <v>675878.75572399993</v>
      </c>
    </row>
    <row r="572" spans="2:39" ht="15.6">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321868.21460000001</v>
      </c>
      <c r="Z572" s="346">
        <f>SUM(Z565:Z571)</f>
        <v>71967.966966000007</v>
      </c>
      <c r="AA572" s="346">
        <f>SUM(AA565:AA571)</f>
        <v>47831.89749599999</v>
      </c>
      <c r="AB572" s="346">
        <f t="shared" ref="AB572:AE572" si="1705">SUM(AB565:AB571)</f>
        <v>25720.447752</v>
      </c>
      <c r="AC572" s="346">
        <f t="shared" si="1705"/>
        <v>832.18578000000002</v>
      </c>
      <c r="AD572" s="346">
        <f>SUM(AD565:AD571)</f>
        <v>481561.61798399995</v>
      </c>
      <c r="AE572" s="346">
        <f t="shared" si="1705"/>
        <v>0</v>
      </c>
      <c r="AF572" s="346">
        <f>SUM(AF565:AF571)</f>
        <v>0</v>
      </c>
      <c r="AG572" s="346">
        <f>SUM(AG565:AG571)</f>
        <v>0</v>
      </c>
      <c r="AH572" s="346">
        <f t="shared" ref="AH572:AL572" si="1706">SUM(AH565:AH571)</f>
        <v>0</v>
      </c>
      <c r="AI572" s="346">
        <f t="shared" si="1706"/>
        <v>0</v>
      </c>
      <c r="AJ572" s="346">
        <f>SUM(AJ565:AJ571)</f>
        <v>0</v>
      </c>
      <c r="AK572" s="346">
        <f t="shared" si="1706"/>
        <v>0</v>
      </c>
      <c r="AL572" s="346">
        <f t="shared" si="1706"/>
        <v>0</v>
      </c>
      <c r="AM572" s="407">
        <f>SUM(AM565:AM571)</f>
        <v>949782.33057799994</v>
      </c>
    </row>
    <row r="573" spans="2:39" ht="15.6">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134903.70464491274</v>
      </c>
      <c r="Z573" s="347">
        <f t="shared" ref="Z573:AE573" si="1707">Z562*Z564</f>
        <v>53634.242805354566</v>
      </c>
      <c r="AA573" s="347">
        <f t="shared" si="1707"/>
        <v>96097.872513176422</v>
      </c>
      <c r="AB573" s="347">
        <f t="shared" si="1707"/>
        <v>10845.194025455652</v>
      </c>
      <c r="AC573" s="347">
        <f t="shared" si="1707"/>
        <v>5176.1456144747799</v>
      </c>
      <c r="AD573" s="347">
        <f>AD562*AD564</f>
        <v>378543.26399999997</v>
      </c>
      <c r="AE573" s="347">
        <f t="shared" si="1707"/>
        <v>1231.3878655689045</v>
      </c>
      <c r="AF573" s="347">
        <f>AF562*AF564</f>
        <v>18.075346203573638</v>
      </c>
      <c r="AG573" s="347">
        <f t="shared" ref="AG573:AL573" si="1708">AG562*AG564</f>
        <v>0</v>
      </c>
      <c r="AH573" s="347">
        <f t="shared" si="1708"/>
        <v>0</v>
      </c>
      <c r="AI573" s="347">
        <f t="shared" si="1708"/>
        <v>0</v>
      </c>
      <c r="AJ573" s="347">
        <f>AJ562*AJ564</f>
        <v>0</v>
      </c>
      <c r="AK573" s="347">
        <f>AK562*AK564</f>
        <v>0</v>
      </c>
      <c r="AL573" s="347">
        <f t="shared" si="1708"/>
        <v>0</v>
      </c>
      <c r="AM573" s="407">
        <f>SUM(Y573:AL573)</f>
        <v>680449.88681514643</v>
      </c>
    </row>
    <row r="574" spans="2:39" ht="15.6">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269332.44376285351</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13140642</v>
      </c>
      <c r="Z576" s="291">
        <f>SUMPRODUCT(E404:E559,Z404:Z559)</f>
        <v>1019995.91</v>
      </c>
      <c r="AA576" s="291">
        <f>IF(AA402="kw",SUMPRODUCT($N$404:$N$559,$P$404:$P$559,AA404:AA559),SUMPRODUCT($E$404:$E$559,AA404:AA559))</f>
        <v>5195.5199999999995</v>
      </c>
      <c r="AB576" s="291">
        <f>IF(AB402="kw",SUMPRODUCT($N$404:$N$559,$P$404:$P$559,AB404:AB559),SUMPRODUCT($E$404:$E$559,AB404:AB559))</f>
        <v>0</v>
      </c>
      <c r="AC576" s="291">
        <f>IF(AC402="kw",SUMPRODUCT($N$404:$N$559,$P$404:$P$559,AC404:AC559),SUMPRODUCT($E$404:$E$559,AC404:AC559))</f>
        <v>397.20000000000005</v>
      </c>
      <c r="AD576" s="291">
        <f t="shared" ref="AD576:AL576" si="1709">IF(AD402="kw",SUMPRODUCT($N$404:$N$559,$P$404:$P$559,AD404:AD559),SUMPRODUCT($E$404:$E$559,AD404:AD559))</f>
        <v>15258.74</v>
      </c>
      <c r="AE576" s="291">
        <f t="shared" si="1709"/>
        <v>0</v>
      </c>
      <c r="AF576" s="291">
        <f t="shared" si="1709"/>
        <v>0</v>
      </c>
      <c r="AG576" s="291">
        <f t="shared" si="1709"/>
        <v>0</v>
      </c>
      <c r="AH576" s="291">
        <f t="shared" si="1709"/>
        <v>0</v>
      </c>
      <c r="AI576" s="291">
        <f t="shared" si="1709"/>
        <v>0</v>
      </c>
      <c r="AJ576" s="291">
        <f t="shared" si="1709"/>
        <v>0</v>
      </c>
      <c r="AK576" s="291">
        <f t="shared" si="1709"/>
        <v>0</v>
      </c>
      <c r="AL576" s="291">
        <f t="shared" si="1709"/>
        <v>0</v>
      </c>
      <c r="AM576" s="337"/>
    </row>
    <row r="577" spans="1:39" ht="15">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13140642</v>
      </c>
      <c r="Z577" s="291">
        <f>SUMPRODUCT(F404:F559,Z404:Z559)</f>
        <v>1015220.83</v>
      </c>
      <c r="AA577" s="291">
        <f t="shared" ref="AA577:AL577" si="1710">IF(AA402="kw",SUMPRODUCT($N$404:$N$559,$Q$404:$Q$559,AA404:AA559),SUMPRODUCT($F$404:$F$559,AA404:AA559))</f>
        <v>5195.5199999999995</v>
      </c>
      <c r="AB577" s="291">
        <f t="shared" si="1710"/>
        <v>0</v>
      </c>
      <c r="AC577" s="291">
        <f>IF(AC402="kw",SUMPRODUCT($N$404:$N$559,$Q$404:$Q$559,AC404:AC559),SUMPRODUCT($F$404:$F$559,AC404:AC559))</f>
        <v>397.20000000000005</v>
      </c>
      <c r="AD577" s="291">
        <f t="shared" si="1710"/>
        <v>15258.74</v>
      </c>
      <c r="AE577" s="291">
        <f t="shared" si="1710"/>
        <v>0</v>
      </c>
      <c r="AF577" s="291">
        <f t="shared" si="1710"/>
        <v>0</v>
      </c>
      <c r="AG577" s="291">
        <f t="shared" si="1710"/>
        <v>0</v>
      </c>
      <c r="AH577" s="291">
        <f t="shared" si="1710"/>
        <v>0</v>
      </c>
      <c r="AI577" s="291">
        <f t="shared" si="1710"/>
        <v>0</v>
      </c>
      <c r="AJ577" s="291">
        <f t="shared" si="1710"/>
        <v>0</v>
      </c>
      <c r="AK577" s="291">
        <f t="shared" si="1710"/>
        <v>0</v>
      </c>
      <c r="AL577" s="291">
        <f t="shared" si="1710"/>
        <v>0</v>
      </c>
      <c r="AM577" s="337"/>
    </row>
    <row r="578" spans="1:39" ht="15">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13140642</v>
      </c>
      <c r="Z578" s="326">
        <f>SUMPRODUCT(G404:G559,Z404:Z559)</f>
        <v>985632.51</v>
      </c>
      <c r="AA578" s="326">
        <f t="shared" ref="AA578:AL578" si="1711">IF(AA402="kw",SUMPRODUCT($N$404:$N$559,$R$404:$R$559,AA404:AA559),SUMPRODUCT($G$404:$G$559,AA404:AA559))</f>
        <v>5184</v>
      </c>
      <c r="AB578" s="326">
        <f t="shared" si="1711"/>
        <v>0</v>
      </c>
      <c r="AC578" s="326">
        <f>IF(AC402="kw",SUMPRODUCT($N$404:$N$559,$R$404:$R$559,AC404:AC559),SUMPRODUCT($G$404:$G$559,AC404:AC559))</f>
        <v>397.20000000000005</v>
      </c>
      <c r="AD578" s="326">
        <f t="shared" si="1711"/>
        <v>15258.74</v>
      </c>
      <c r="AE578" s="326">
        <f t="shared" si="1711"/>
        <v>0</v>
      </c>
      <c r="AF578" s="326">
        <f t="shared" si="1711"/>
        <v>0</v>
      </c>
      <c r="AG578" s="326">
        <f t="shared" si="1711"/>
        <v>0</v>
      </c>
      <c r="AH578" s="326">
        <f t="shared" si="1711"/>
        <v>0</v>
      </c>
      <c r="AI578" s="326">
        <f t="shared" si="1711"/>
        <v>0</v>
      </c>
      <c r="AJ578" s="326">
        <f t="shared" si="1711"/>
        <v>0</v>
      </c>
      <c r="AK578" s="326">
        <f t="shared" si="1711"/>
        <v>0</v>
      </c>
      <c r="AL578" s="326">
        <f t="shared" si="1711"/>
        <v>0</v>
      </c>
      <c r="AM578" s="386"/>
    </row>
    <row r="579" spans="1:39" ht="22.5" customHeight="1">
      <c r="B579" s="368" t="s">
        <v>593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310</v>
      </c>
      <c r="C582" s="281"/>
      <c r="D582" s="590" t="s">
        <v>529</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96" t="s">
        <v>211</v>
      </c>
      <c r="C583" s="898" t="s">
        <v>33</v>
      </c>
      <c r="D583" s="284" t="s">
        <v>423</v>
      </c>
      <c r="E583" s="900" t="s">
        <v>209</v>
      </c>
      <c r="F583" s="901"/>
      <c r="G583" s="901"/>
      <c r="H583" s="901"/>
      <c r="I583" s="901"/>
      <c r="J583" s="901"/>
      <c r="K583" s="901"/>
      <c r="L583" s="901"/>
      <c r="M583" s="902"/>
      <c r="N583" s="903" t="s">
        <v>213</v>
      </c>
      <c r="O583" s="284" t="s">
        <v>424</v>
      </c>
      <c r="P583" s="900" t="s">
        <v>212</v>
      </c>
      <c r="Q583" s="901"/>
      <c r="R583" s="901"/>
      <c r="S583" s="901"/>
      <c r="T583" s="901"/>
      <c r="U583" s="901"/>
      <c r="V583" s="901"/>
      <c r="W583" s="901"/>
      <c r="X583" s="902"/>
      <c r="Y583" s="893" t="s">
        <v>244</v>
      </c>
      <c r="Z583" s="894"/>
      <c r="AA583" s="894"/>
      <c r="AB583" s="894"/>
      <c r="AC583" s="894"/>
      <c r="AD583" s="894"/>
      <c r="AE583" s="894"/>
      <c r="AF583" s="894"/>
      <c r="AG583" s="894"/>
      <c r="AH583" s="894"/>
      <c r="AI583" s="894"/>
      <c r="AJ583" s="894"/>
      <c r="AK583" s="894"/>
      <c r="AL583" s="894"/>
      <c r="AM583" s="895"/>
    </row>
    <row r="584" spans="1:39" ht="68.25" customHeight="1">
      <c r="B584" s="897"/>
      <c r="C584" s="899"/>
      <c r="D584" s="285">
        <v>2018</v>
      </c>
      <c r="E584" s="285">
        <v>2019</v>
      </c>
      <c r="F584" s="285">
        <v>2020</v>
      </c>
      <c r="G584" s="285">
        <v>2021</v>
      </c>
      <c r="H584" s="285">
        <v>2022</v>
      </c>
      <c r="I584" s="285">
        <v>2023</v>
      </c>
      <c r="J584" s="285">
        <v>2024</v>
      </c>
      <c r="K584" s="285">
        <v>2025</v>
      </c>
      <c r="L584" s="285">
        <v>2026</v>
      </c>
      <c r="M584" s="285">
        <v>2027</v>
      </c>
      <c r="N584" s="904"/>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999 kW (I1 &amp; I4)</v>
      </c>
      <c r="AB584" s="285" t="str">
        <f>'1.  LRAMVA Summary'!G52</f>
        <v>GS 1,000 to 4,999 kW (I2)</v>
      </c>
      <c r="AC584" s="285" t="str">
        <f>'1.  LRAMVA Summary'!H52</f>
        <v>Large Use (I3)</v>
      </c>
      <c r="AD584" s="285" t="str">
        <f>'1.  LRAMVA Summary'!I52</f>
        <v>Street Lighting</v>
      </c>
      <c r="AE584" s="285" t="str">
        <f>'1.  LRAMVA Summary'!J52</f>
        <v>USL</v>
      </c>
      <c r="AF584" s="285" t="str">
        <f>'1.  LRAMVA Summary'!K52</f>
        <v>Sentinel Lights</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t="str">
        <f>'1.  LRAMVA Summary'!K53</f>
        <v>kW</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2">Z587</f>
        <v>0</v>
      </c>
      <c r="AA588" s="411">
        <f t="shared" ref="AA588" si="1713">AA587</f>
        <v>0</v>
      </c>
      <c r="AB588" s="411">
        <f t="shared" ref="AB588" si="1714">AB587</f>
        <v>0</v>
      </c>
      <c r="AC588" s="411">
        <f t="shared" ref="AC588" si="1715">AC587</f>
        <v>0</v>
      </c>
      <c r="AD588" s="411">
        <f t="shared" ref="AD588" si="1716">AD587</f>
        <v>0</v>
      </c>
      <c r="AE588" s="411">
        <f t="shared" ref="AE588" si="1717">AE587</f>
        <v>0</v>
      </c>
      <c r="AF588" s="411">
        <f t="shared" ref="AF588" si="1718">AF587</f>
        <v>0</v>
      </c>
      <c r="AG588" s="411">
        <f t="shared" ref="AG588" si="1719">AG587</f>
        <v>0</v>
      </c>
      <c r="AH588" s="411">
        <f t="shared" ref="AH588" si="1720">AH587</f>
        <v>0</v>
      </c>
      <c r="AI588" s="411">
        <f t="shared" ref="AI588" si="1721">AI587</f>
        <v>0</v>
      </c>
      <c r="AJ588" s="411">
        <f t="shared" ref="AJ588" si="1722">AJ587</f>
        <v>0</v>
      </c>
      <c r="AK588" s="411">
        <f t="shared" ref="AK588" si="1723">AK587</f>
        <v>0</v>
      </c>
      <c r="AL588" s="411">
        <f t="shared" ref="AL588" si="1724">AL587</f>
        <v>0</v>
      </c>
      <c r="AM588" s="297"/>
    </row>
    <row r="589" spans="1:39" ht="15.6"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5">Z590</f>
        <v>0</v>
      </c>
      <c r="AA591" s="411">
        <f t="shared" ref="AA591" si="1726">AA590</f>
        <v>0</v>
      </c>
      <c r="AB591" s="411">
        <f t="shared" ref="AB591" si="1727">AB590</f>
        <v>0</v>
      </c>
      <c r="AC591" s="411">
        <f t="shared" ref="AC591" si="1728">AC590</f>
        <v>0</v>
      </c>
      <c r="AD591" s="411">
        <f t="shared" ref="AD591" si="1729">AD590</f>
        <v>0</v>
      </c>
      <c r="AE591" s="411">
        <f t="shared" ref="AE591" si="1730">AE590</f>
        <v>0</v>
      </c>
      <c r="AF591" s="411">
        <f t="shared" ref="AF591" si="1731">AF590</f>
        <v>0</v>
      </c>
      <c r="AG591" s="411">
        <f t="shared" ref="AG591" si="1732">AG590</f>
        <v>0</v>
      </c>
      <c r="AH591" s="411">
        <f t="shared" ref="AH591" si="1733">AH590</f>
        <v>0</v>
      </c>
      <c r="AI591" s="411">
        <f t="shared" ref="AI591" si="1734">AI590</f>
        <v>0</v>
      </c>
      <c r="AJ591" s="411">
        <f t="shared" ref="AJ591" si="1735">AJ590</f>
        <v>0</v>
      </c>
      <c r="AK591" s="411">
        <f t="shared" ref="AK591" si="1736">AK590</f>
        <v>0</v>
      </c>
      <c r="AL591" s="411">
        <f t="shared" ref="AL591" si="1737">AL590</f>
        <v>0</v>
      </c>
      <c r="AM591" s="297"/>
    </row>
    <row r="592" spans="1:39" ht="15.6"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8">Z593</f>
        <v>0</v>
      </c>
      <c r="AA594" s="411">
        <f t="shared" ref="AA594" si="1739">AA593</f>
        <v>0</v>
      </c>
      <c r="AB594" s="411">
        <f t="shared" ref="AB594" si="1740">AB593</f>
        <v>0</v>
      </c>
      <c r="AC594" s="411">
        <f t="shared" ref="AC594" si="1741">AC593</f>
        <v>0</v>
      </c>
      <c r="AD594" s="411">
        <f t="shared" ref="AD594" si="1742">AD593</f>
        <v>0</v>
      </c>
      <c r="AE594" s="411">
        <f t="shared" ref="AE594" si="1743">AE593</f>
        <v>0</v>
      </c>
      <c r="AF594" s="411">
        <f t="shared" ref="AF594" si="1744">AF593</f>
        <v>0</v>
      </c>
      <c r="AG594" s="411">
        <f t="shared" ref="AG594" si="1745">AG593</f>
        <v>0</v>
      </c>
      <c r="AH594" s="411">
        <f t="shared" ref="AH594" si="1746">AH593</f>
        <v>0</v>
      </c>
      <c r="AI594" s="411">
        <f t="shared" ref="AI594" si="1747">AI593</f>
        <v>0</v>
      </c>
      <c r="AJ594" s="411">
        <f t="shared" ref="AJ594" si="1748">AJ593</f>
        <v>0</v>
      </c>
      <c r="AK594" s="411">
        <f t="shared" ref="AK594" si="1749">AK593</f>
        <v>0</v>
      </c>
      <c r="AL594" s="411">
        <f t="shared" ref="AL594" si="1750">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683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1">Z596</f>
        <v>0</v>
      </c>
      <c r="AA597" s="411">
        <f t="shared" ref="AA597" si="1752">AA596</f>
        <v>0</v>
      </c>
      <c r="AB597" s="411">
        <f t="shared" ref="AB597" si="1753">AB596</f>
        <v>0</v>
      </c>
      <c r="AC597" s="411">
        <f t="shared" ref="AC597" si="1754">AC596</f>
        <v>0</v>
      </c>
      <c r="AD597" s="411">
        <f t="shared" ref="AD597" si="1755">AD596</f>
        <v>0</v>
      </c>
      <c r="AE597" s="411">
        <f t="shared" ref="AE597" si="1756">AE596</f>
        <v>0</v>
      </c>
      <c r="AF597" s="411">
        <f t="shared" ref="AF597" si="1757">AF596</f>
        <v>0</v>
      </c>
      <c r="AG597" s="411">
        <f t="shared" ref="AG597" si="1758">AG596</f>
        <v>0</v>
      </c>
      <c r="AH597" s="411">
        <f t="shared" ref="AH597" si="1759">AH596</f>
        <v>0</v>
      </c>
      <c r="AI597" s="411">
        <f t="shared" ref="AI597" si="1760">AI596</f>
        <v>0</v>
      </c>
      <c r="AJ597" s="411">
        <f t="shared" ref="AJ597" si="1761">AJ596</f>
        <v>0</v>
      </c>
      <c r="AK597" s="411">
        <f t="shared" ref="AK597" si="1762">AK596</f>
        <v>0</v>
      </c>
      <c r="AL597" s="411">
        <f t="shared" ref="AL597" si="1763">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4">Z599</f>
        <v>0</v>
      </c>
      <c r="AA600" s="411">
        <f t="shared" ref="AA600" si="1765">AA599</f>
        <v>0</v>
      </c>
      <c r="AB600" s="411">
        <f t="shared" ref="AB600" si="1766">AB599</f>
        <v>0</v>
      </c>
      <c r="AC600" s="411">
        <f t="shared" ref="AC600" si="1767">AC599</f>
        <v>0</v>
      </c>
      <c r="AD600" s="411">
        <f t="shared" ref="AD600" si="1768">AD599</f>
        <v>0</v>
      </c>
      <c r="AE600" s="411">
        <f t="shared" ref="AE600" si="1769">AE599</f>
        <v>0</v>
      </c>
      <c r="AF600" s="411">
        <f t="shared" ref="AF600" si="1770">AF599</f>
        <v>0</v>
      </c>
      <c r="AG600" s="411">
        <f t="shared" ref="AG600" si="1771">AG599</f>
        <v>0</v>
      </c>
      <c r="AH600" s="411">
        <f t="shared" ref="AH600" si="1772">AH599</f>
        <v>0</v>
      </c>
      <c r="AI600" s="411">
        <f t="shared" ref="AI600" si="1773">AI599</f>
        <v>0</v>
      </c>
      <c r="AJ600" s="411">
        <f t="shared" ref="AJ600" si="1774">AJ599</f>
        <v>0</v>
      </c>
      <c r="AK600" s="411">
        <f t="shared" ref="AK600" si="1775">AK599</f>
        <v>0</v>
      </c>
      <c r="AL600" s="411">
        <f t="shared" ref="AL600" si="1776">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7">Z603</f>
        <v>0</v>
      </c>
      <c r="AA604" s="411">
        <f t="shared" ref="AA604" si="1778">AA603</f>
        <v>0</v>
      </c>
      <c r="AB604" s="411">
        <f t="shared" ref="AB604" si="1779">AB603</f>
        <v>0</v>
      </c>
      <c r="AC604" s="411">
        <f t="shared" ref="AC604" si="1780">AC603</f>
        <v>0</v>
      </c>
      <c r="AD604" s="411">
        <f t="shared" ref="AD604" si="1781">AD603</f>
        <v>0</v>
      </c>
      <c r="AE604" s="411">
        <f t="shared" ref="AE604" si="1782">AE603</f>
        <v>0</v>
      </c>
      <c r="AF604" s="411">
        <f t="shared" ref="AF604" si="1783">AF603</f>
        <v>0</v>
      </c>
      <c r="AG604" s="411">
        <f t="shared" ref="AG604" si="1784">AG603</f>
        <v>0</v>
      </c>
      <c r="AH604" s="411">
        <f t="shared" ref="AH604" si="1785">AH603</f>
        <v>0</v>
      </c>
      <c r="AI604" s="411">
        <f t="shared" ref="AI604" si="1786">AI603</f>
        <v>0</v>
      </c>
      <c r="AJ604" s="411">
        <f t="shared" ref="AJ604" si="1787">AJ603</f>
        <v>0</v>
      </c>
      <c r="AK604" s="411">
        <f t="shared" ref="AK604" si="1788">AK603</f>
        <v>0</v>
      </c>
      <c r="AL604" s="411">
        <f t="shared" ref="AL604" si="1789">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0">Z606</f>
        <v>0</v>
      </c>
      <c r="AA607" s="411">
        <f t="shared" ref="AA607" si="1791">AA606</f>
        <v>0</v>
      </c>
      <c r="AB607" s="411">
        <f t="shared" ref="AB607" si="1792">AB606</f>
        <v>0</v>
      </c>
      <c r="AC607" s="411">
        <f t="shared" ref="AC607" si="1793">AC606</f>
        <v>0</v>
      </c>
      <c r="AD607" s="411">
        <f t="shared" ref="AD607" si="1794">AD606</f>
        <v>0</v>
      </c>
      <c r="AE607" s="411">
        <f t="shared" ref="AE607" si="1795">AE606</f>
        <v>0</v>
      </c>
      <c r="AF607" s="411">
        <f t="shared" ref="AF607" si="1796">AF606</f>
        <v>0</v>
      </c>
      <c r="AG607" s="411">
        <f t="shared" ref="AG607" si="1797">AG606</f>
        <v>0</v>
      </c>
      <c r="AH607" s="411">
        <f t="shared" ref="AH607" si="1798">AH606</f>
        <v>0</v>
      </c>
      <c r="AI607" s="411">
        <f t="shared" ref="AI607" si="1799">AI606</f>
        <v>0</v>
      </c>
      <c r="AJ607" s="411">
        <f t="shared" ref="AJ607" si="1800">AJ606</f>
        <v>0</v>
      </c>
      <c r="AK607" s="411">
        <f t="shared" ref="AK607" si="1801">AK606</f>
        <v>0</v>
      </c>
      <c r="AL607" s="411">
        <f t="shared" ref="AL607" si="1802">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3">Z609</f>
        <v>0</v>
      </c>
      <c r="AA610" s="411">
        <f t="shared" ref="AA610" si="1804">AA609</f>
        <v>0</v>
      </c>
      <c r="AB610" s="411">
        <f t="shared" ref="AB610" si="1805">AB609</f>
        <v>0</v>
      </c>
      <c r="AC610" s="411">
        <f t="shared" ref="AC610" si="1806">AC609</f>
        <v>0</v>
      </c>
      <c r="AD610" s="411">
        <f t="shared" ref="AD610" si="1807">AD609</f>
        <v>0</v>
      </c>
      <c r="AE610" s="411">
        <f t="shared" ref="AE610" si="1808">AE609</f>
        <v>0</v>
      </c>
      <c r="AF610" s="411">
        <f t="shared" ref="AF610" si="1809">AF609</f>
        <v>0</v>
      </c>
      <c r="AG610" s="411">
        <f t="shared" ref="AG610" si="1810">AG609</f>
        <v>0</v>
      </c>
      <c r="AH610" s="411">
        <f t="shared" ref="AH610" si="1811">AH609</f>
        <v>0</v>
      </c>
      <c r="AI610" s="411">
        <f t="shared" ref="AI610" si="1812">AI609</f>
        <v>0</v>
      </c>
      <c r="AJ610" s="411">
        <f t="shared" ref="AJ610" si="1813">AJ609</f>
        <v>0</v>
      </c>
      <c r="AK610" s="411">
        <f t="shared" ref="AK610" si="1814">AK609</f>
        <v>0</v>
      </c>
      <c r="AL610" s="411">
        <f t="shared" ref="AL610" si="1815">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6">Z612</f>
        <v>0</v>
      </c>
      <c r="AA613" s="411">
        <f t="shared" ref="AA613" si="1817">AA612</f>
        <v>0</v>
      </c>
      <c r="AB613" s="411">
        <f t="shared" ref="AB613" si="1818">AB612</f>
        <v>0</v>
      </c>
      <c r="AC613" s="411">
        <f t="shared" ref="AC613" si="1819">AC612</f>
        <v>0</v>
      </c>
      <c r="AD613" s="411">
        <f t="shared" ref="AD613" si="1820">AD612</f>
        <v>0</v>
      </c>
      <c r="AE613" s="411">
        <f t="shared" ref="AE613" si="1821">AE612</f>
        <v>0</v>
      </c>
      <c r="AF613" s="411">
        <f t="shared" ref="AF613" si="1822">AF612</f>
        <v>0</v>
      </c>
      <c r="AG613" s="411">
        <f t="shared" ref="AG613" si="1823">AG612</f>
        <v>0</v>
      </c>
      <c r="AH613" s="411">
        <f t="shared" ref="AH613" si="1824">AH612</f>
        <v>0</v>
      </c>
      <c r="AI613" s="411">
        <f t="shared" ref="AI613" si="1825">AI612</f>
        <v>0</v>
      </c>
      <c r="AJ613" s="411">
        <f t="shared" ref="AJ613" si="1826">AJ612</f>
        <v>0</v>
      </c>
      <c r="AK613" s="411">
        <f t="shared" ref="AK613" si="1827">AK612</f>
        <v>0</v>
      </c>
      <c r="AL613" s="411">
        <f t="shared" ref="AL613" si="1828">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9">Z615</f>
        <v>0</v>
      </c>
      <c r="AA616" s="411">
        <f t="shared" ref="AA616" si="1830">AA615</f>
        <v>0</v>
      </c>
      <c r="AB616" s="411">
        <f t="shared" ref="AB616" si="1831">AB615</f>
        <v>0</v>
      </c>
      <c r="AC616" s="411">
        <f t="shared" ref="AC616" si="1832">AC615</f>
        <v>0</v>
      </c>
      <c r="AD616" s="411">
        <f t="shared" ref="AD616" si="1833">AD615</f>
        <v>0</v>
      </c>
      <c r="AE616" s="411">
        <f t="shared" ref="AE616" si="1834">AE615</f>
        <v>0</v>
      </c>
      <c r="AF616" s="411">
        <f t="shared" ref="AF616" si="1835">AF615</f>
        <v>0</v>
      </c>
      <c r="AG616" s="411">
        <f t="shared" ref="AG616" si="1836">AG615</f>
        <v>0</v>
      </c>
      <c r="AH616" s="411">
        <f t="shared" ref="AH616" si="1837">AH615</f>
        <v>0</v>
      </c>
      <c r="AI616" s="411">
        <f t="shared" ref="AI616" si="1838">AI615</f>
        <v>0</v>
      </c>
      <c r="AJ616" s="411">
        <f t="shared" ref="AJ616" si="1839">AJ615</f>
        <v>0</v>
      </c>
      <c r="AK616" s="411">
        <f t="shared" ref="AK616" si="1840">AK615</f>
        <v>0</v>
      </c>
      <c r="AL616" s="411">
        <f t="shared" ref="AL616" si="1841">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2">Z619</f>
        <v>0</v>
      </c>
      <c r="AA620" s="411">
        <f t="shared" ref="AA620" si="1843">AA619</f>
        <v>0</v>
      </c>
      <c r="AB620" s="411">
        <f t="shared" ref="AB620" si="1844">AB619</f>
        <v>0</v>
      </c>
      <c r="AC620" s="411">
        <f t="shared" ref="AC620" si="1845">AC619</f>
        <v>0</v>
      </c>
      <c r="AD620" s="411">
        <f t="shared" ref="AD620" si="1846">AD619</f>
        <v>0</v>
      </c>
      <c r="AE620" s="411">
        <f t="shared" ref="AE620" si="1847">AE619</f>
        <v>0</v>
      </c>
      <c r="AF620" s="411">
        <f t="shared" ref="AF620" si="1848">AF619</f>
        <v>0</v>
      </c>
      <c r="AG620" s="411">
        <f t="shared" ref="AG620" si="1849">AG619</f>
        <v>0</v>
      </c>
      <c r="AH620" s="411">
        <f t="shared" ref="AH620" si="1850">AH619</f>
        <v>0</v>
      </c>
      <c r="AI620" s="411">
        <f t="shared" ref="AI620" si="1851">AI619</f>
        <v>0</v>
      </c>
      <c r="AJ620" s="411">
        <f t="shared" ref="AJ620" si="1852">AJ619</f>
        <v>0</v>
      </c>
      <c r="AK620" s="411">
        <f t="shared" ref="AK620" si="1853">AK619</f>
        <v>0</v>
      </c>
      <c r="AL620" s="411">
        <f t="shared" ref="AL620" si="1854">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5">Z622</f>
        <v>0</v>
      </c>
      <c r="AA623" s="411">
        <f t="shared" ref="AA623" si="1856">AA622</f>
        <v>0</v>
      </c>
      <c r="AB623" s="411">
        <f t="shared" ref="AB623" si="1857">AB622</f>
        <v>0</v>
      </c>
      <c r="AC623" s="411">
        <f t="shared" ref="AC623" si="1858">AC622</f>
        <v>0</v>
      </c>
      <c r="AD623" s="411">
        <f t="shared" ref="AD623" si="1859">AD622</f>
        <v>0</v>
      </c>
      <c r="AE623" s="411">
        <f t="shared" ref="AE623" si="1860">AE622</f>
        <v>0</v>
      </c>
      <c r="AF623" s="411">
        <f t="shared" ref="AF623" si="1861">AF622</f>
        <v>0</v>
      </c>
      <c r="AG623" s="411">
        <f t="shared" ref="AG623" si="1862">AG622</f>
        <v>0</v>
      </c>
      <c r="AH623" s="411">
        <f t="shared" ref="AH623" si="1863">AH622</f>
        <v>0</v>
      </c>
      <c r="AI623" s="411">
        <f t="shared" ref="AI623" si="1864">AI622</f>
        <v>0</v>
      </c>
      <c r="AJ623" s="411">
        <f t="shared" ref="AJ623" si="1865">AJ622</f>
        <v>0</v>
      </c>
      <c r="AK623" s="411">
        <f t="shared" ref="AK623" si="1866">AK622</f>
        <v>0</v>
      </c>
      <c r="AL623" s="411">
        <f t="shared" ref="AL623" si="1867">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8">Z625</f>
        <v>0</v>
      </c>
      <c r="AA626" s="411">
        <f t="shared" ref="AA626" si="1869">AA625</f>
        <v>0</v>
      </c>
      <c r="AB626" s="411">
        <f t="shared" ref="AB626" si="1870">AB625</f>
        <v>0</v>
      </c>
      <c r="AC626" s="411">
        <f t="shared" ref="AC626" si="1871">AC625</f>
        <v>0</v>
      </c>
      <c r="AD626" s="411">
        <f t="shared" ref="AD626" si="1872">AD625</f>
        <v>0</v>
      </c>
      <c r="AE626" s="411">
        <f t="shared" ref="AE626" si="1873">AE625</f>
        <v>0</v>
      </c>
      <c r="AF626" s="411">
        <f t="shared" ref="AF626" si="1874">AF625</f>
        <v>0</v>
      </c>
      <c r="AG626" s="411">
        <f t="shared" ref="AG626" si="1875">AG625</f>
        <v>0</v>
      </c>
      <c r="AH626" s="411">
        <f t="shared" ref="AH626" si="1876">AH625</f>
        <v>0</v>
      </c>
      <c r="AI626" s="411">
        <f t="shared" ref="AI626" si="1877">AI625</f>
        <v>0</v>
      </c>
      <c r="AJ626" s="411">
        <f t="shared" ref="AJ626" si="1878">AJ625</f>
        <v>0</v>
      </c>
      <c r="AK626" s="411">
        <f t="shared" ref="AK626" si="1879">AK625</f>
        <v>0</v>
      </c>
      <c r="AL626" s="411">
        <f t="shared" ref="AL626" si="1880">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1">Z629</f>
        <v>0</v>
      </c>
      <c r="AA630" s="411">
        <f t="shared" ref="AA630" si="1882">AA629</f>
        <v>0</v>
      </c>
      <c r="AB630" s="411">
        <f t="shared" ref="AB630" si="1883">AB629</f>
        <v>0</v>
      </c>
      <c r="AC630" s="411">
        <f t="shared" ref="AC630" si="1884">AC629</f>
        <v>0</v>
      </c>
      <c r="AD630" s="411">
        <f t="shared" ref="AD630" si="1885">AD629</f>
        <v>0</v>
      </c>
      <c r="AE630" s="411">
        <f t="shared" ref="AE630" si="1886">AE629</f>
        <v>0</v>
      </c>
      <c r="AF630" s="411">
        <f t="shared" ref="AF630" si="1887">AF629</f>
        <v>0</v>
      </c>
      <c r="AG630" s="411">
        <f t="shared" ref="AG630" si="1888">AG629</f>
        <v>0</v>
      </c>
      <c r="AH630" s="411">
        <f t="shared" ref="AH630" si="1889">AH629</f>
        <v>0</v>
      </c>
      <c r="AI630" s="411">
        <f t="shared" ref="AI630" si="1890">AI629</f>
        <v>0</v>
      </c>
      <c r="AJ630" s="411">
        <f t="shared" ref="AJ630" si="1891">AJ629</f>
        <v>0</v>
      </c>
      <c r="AK630" s="411">
        <f t="shared" ref="AK630" si="1892">AK629</f>
        <v>0</v>
      </c>
      <c r="AL630" s="411">
        <f t="shared" ref="AL630" si="1893">AL629</f>
        <v>0</v>
      </c>
      <c r="AM630" s="516"/>
      <c r="AN630" s="630"/>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6"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4">Z633</f>
        <v>0</v>
      </c>
      <c r="AA634" s="411">
        <f t="shared" si="1894"/>
        <v>0</v>
      </c>
      <c r="AB634" s="411">
        <f t="shared" si="1894"/>
        <v>0</v>
      </c>
      <c r="AC634" s="411">
        <f t="shared" si="1894"/>
        <v>0</v>
      </c>
      <c r="AD634" s="411">
        <f t="shared" si="1894"/>
        <v>0</v>
      </c>
      <c r="AE634" s="411">
        <f t="shared" si="1894"/>
        <v>0</v>
      </c>
      <c r="AF634" s="411">
        <f t="shared" si="1894"/>
        <v>0</v>
      </c>
      <c r="AG634" s="411">
        <f t="shared" si="1894"/>
        <v>0</v>
      </c>
      <c r="AH634" s="411">
        <f t="shared" si="1894"/>
        <v>0</v>
      </c>
      <c r="AI634" s="411">
        <f t="shared" si="1894"/>
        <v>0</v>
      </c>
      <c r="AJ634" s="411">
        <f t="shared" si="1894"/>
        <v>0</v>
      </c>
      <c r="AK634" s="411">
        <f t="shared" si="1894"/>
        <v>0</v>
      </c>
      <c r="AL634" s="411">
        <f t="shared" si="1894"/>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5">Z636</f>
        <v>0</v>
      </c>
      <c r="AA637" s="411">
        <f t="shared" si="1895"/>
        <v>0</v>
      </c>
      <c r="AB637" s="411">
        <f t="shared" si="1895"/>
        <v>0</v>
      </c>
      <c r="AC637" s="411">
        <f t="shared" si="1895"/>
        <v>0</v>
      </c>
      <c r="AD637" s="411">
        <f t="shared" si="1895"/>
        <v>0</v>
      </c>
      <c r="AE637" s="411">
        <f t="shared" si="1895"/>
        <v>0</v>
      </c>
      <c r="AF637" s="411">
        <f t="shared" si="1895"/>
        <v>0</v>
      </c>
      <c r="AG637" s="411">
        <f t="shared" si="1895"/>
        <v>0</v>
      </c>
      <c r="AH637" s="411">
        <f t="shared" si="1895"/>
        <v>0</v>
      </c>
      <c r="AI637" s="411">
        <f t="shared" si="1895"/>
        <v>0</v>
      </c>
      <c r="AJ637" s="411">
        <f t="shared" si="1895"/>
        <v>0</v>
      </c>
      <c r="AK637" s="411">
        <f t="shared" si="1895"/>
        <v>0</v>
      </c>
      <c r="AL637" s="411">
        <f t="shared" si="1895"/>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6">Z640</f>
        <v>0</v>
      </c>
      <c r="AA641" s="411">
        <f t="shared" si="1896"/>
        <v>0</v>
      </c>
      <c r="AB641" s="411">
        <f t="shared" si="1896"/>
        <v>0</v>
      </c>
      <c r="AC641" s="411">
        <f t="shared" si="1896"/>
        <v>0</v>
      </c>
      <c r="AD641" s="411">
        <f t="shared" si="1896"/>
        <v>0</v>
      </c>
      <c r="AE641" s="411">
        <f t="shared" si="1896"/>
        <v>0</v>
      </c>
      <c r="AF641" s="411">
        <f t="shared" si="1896"/>
        <v>0</v>
      </c>
      <c r="AG641" s="411">
        <f t="shared" si="1896"/>
        <v>0</v>
      </c>
      <c r="AH641" s="411">
        <f t="shared" si="1896"/>
        <v>0</v>
      </c>
      <c r="AI641" s="411">
        <f t="shared" si="1896"/>
        <v>0</v>
      </c>
      <c r="AJ641" s="411">
        <f t="shared" si="1896"/>
        <v>0</v>
      </c>
      <c r="AK641" s="411">
        <f t="shared" si="1896"/>
        <v>0</v>
      </c>
      <c r="AL641" s="411">
        <f t="shared" si="1896"/>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7">Z643</f>
        <v>0</v>
      </c>
      <c r="AA644" s="411">
        <f t="shared" si="1897"/>
        <v>0</v>
      </c>
      <c r="AB644" s="411">
        <f t="shared" si="1897"/>
        <v>0</v>
      </c>
      <c r="AC644" s="411">
        <f t="shared" si="1897"/>
        <v>0</v>
      </c>
      <c r="AD644" s="411">
        <f t="shared" si="1897"/>
        <v>0</v>
      </c>
      <c r="AE644" s="411">
        <f t="shared" si="1897"/>
        <v>0</v>
      </c>
      <c r="AF644" s="411">
        <f t="shared" si="1897"/>
        <v>0</v>
      </c>
      <c r="AG644" s="411">
        <f t="shared" si="1897"/>
        <v>0</v>
      </c>
      <c r="AH644" s="411">
        <f t="shared" si="1897"/>
        <v>0</v>
      </c>
      <c r="AI644" s="411">
        <f t="shared" si="1897"/>
        <v>0</v>
      </c>
      <c r="AJ644" s="411">
        <f t="shared" si="1897"/>
        <v>0</v>
      </c>
      <c r="AK644" s="411">
        <f t="shared" si="1897"/>
        <v>0</v>
      </c>
      <c r="AL644" s="411">
        <f t="shared" si="1897"/>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8">Z646</f>
        <v>0</v>
      </c>
      <c r="AA647" s="411">
        <f t="shared" si="1898"/>
        <v>0</v>
      </c>
      <c r="AB647" s="411">
        <f t="shared" si="1898"/>
        <v>0</v>
      </c>
      <c r="AC647" s="411">
        <f t="shared" si="1898"/>
        <v>0</v>
      </c>
      <c r="AD647" s="411">
        <f t="shared" si="1898"/>
        <v>0</v>
      </c>
      <c r="AE647" s="411">
        <f t="shared" si="1898"/>
        <v>0</v>
      </c>
      <c r="AF647" s="411">
        <f t="shared" si="1898"/>
        <v>0</v>
      </c>
      <c r="AG647" s="411">
        <f t="shared" si="1898"/>
        <v>0</v>
      </c>
      <c r="AH647" s="411">
        <f t="shared" si="1898"/>
        <v>0</v>
      </c>
      <c r="AI647" s="411">
        <f t="shared" si="1898"/>
        <v>0</v>
      </c>
      <c r="AJ647" s="411">
        <f t="shared" si="1898"/>
        <v>0</v>
      </c>
      <c r="AK647" s="411">
        <f t="shared" si="1898"/>
        <v>0</v>
      </c>
      <c r="AL647" s="411">
        <f t="shared" si="1898"/>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9">Z649</f>
        <v>0</v>
      </c>
      <c r="AA650" s="411">
        <f t="shared" si="1899"/>
        <v>0</v>
      </c>
      <c r="AB650" s="411">
        <f t="shared" si="1899"/>
        <v>0</v>
      </c>
      <c r="AC650" s="411">
        <f t="shared" si="1899"/>
        <v>0</v>
      </c>
      <c r="AD650" s="411">
        <f t="shared" si="1899"/>
        <v>0</v>
      </c>
      <c r="AE650" s="411">
        <f t="shared" si="1899"/>
        <v>0</v>
      </c>
      <c r="AF650" s="411">
        <f t="shared" si="1899"/>
        <v>0</v>
      </c>
      <c r="AG650" s="411">
        <f t="shared" si="1899"/>
        <v>0</v>
      </c>
      <c r="AH650" s="411">
        <f t="shared" si="1899"/>
        <v>0</v>
      </c>
      <c r="AI650" s="411">
        <f t="shared" si="1899"/>
        <v>0</v>
      </c>
      <c r="AJ650" s="411">
        <f t="shared" si="1899"/>
        <v>0</v>
      </c>
      <c r="AK650" s="411">
        <f t="shared" si="1899"/>
        <v>0</v>
      </c>
      <c r="AL650" s="411">
        <f t="shared" si="1899"/>
        <v>0</v>
      </c>
      <c r="AM650" s="306"/>
    </row>
    <row r="651" spans="1:39" ht="15.6"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0">Z654</f>
        <v>0</v>
      </c>
      <c r="AA655" s="411">
        <f t="shared" ref="AA655" si="1901">AA654</f>
        <v>0</v>
      </c>
      <c r="AB655" s="411">
        <f t="shared" ref="AB655" si="1902">AB654</f>
        <v>0</v>
      </c>
      <c r="AC655" s="411">
        <f t="shared" ref="AC655" si="1903">AC654</f>
        <v>0</v>
      </c>
      <c r="AD655" s="411">
        <f t="shared" ref="AD655" si="1904">AD654</f>
        <v>0</v>
      </c>
      <c r="AE655" s="411">
        <f t="shared" ref="AE655" si="1905">AE654</f>
        <v>0</v>
      </c>
      <c r="AF655" s="411">
        <f t="shared" ref="AF655" si="1906">AF654</f>
        <v>0</v>
      </c>
      <c r="AG655" s="411">
        <f t="shared" ref="AG655" si="1907">AG654</f>
        <v>0</v>
      </c>
      <c r="AH655" s="411">
        <f t="shared" ref="AH655" si="1908">AH654</f>
        <v>0</v>
      </c>
      <c r="AI655" s="411">
        <f t="shared" ref="AI655" si="1909">AI654</f>
        <v>0</v>
      </c>
      <c r="AJ655" s="411">
        <f t="shared" ref="AJ655" si="1910">AJ654</f>
        <v>0</v>
      </c>
      <c r="AK655" s="411">
        <f t="shared" ref="AK655" si="1911">AK654</f>
        <v>0</v>
      </c>
      <c r="AL655" s="411">
        <f t="shared" ref="AL655" si="1912">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3">Z657</f>
        <v>0</v>
      </c>
      <c r="AA658" s="411">
        <f t="shared" ref="AA658" si="1914">AA657</f>
        <v>0</v>
      </c>
      <c r="AB658" s="411">
        <f t="shared" ref="AB658" si="1915">AB657</f>
        <v>0</v>
      </c>
      <c r="AC658" s="411">
        <f t="shared" ref="AC658" si="1916">AC657</f>
        <v>0</v>
      </c>
      <c r="AD658" s="411">
        <f t="shared" ref="AD658" si="1917">AD657</f>
        <v>0</v>
      </c>
      <c r="AE658" s="411">
        <f t="shared" ref="AE658" si="1918">AE657</f>
        <v>0</v>
      </c>
      <c r="AF658" s="411">
        <f t="shared" ref="AF658" si="1919">AF657</f>
        <v>0</v>
      </c>
      <c r="AG658" s="411">
        <f t="shared" ref="AG658" si="1920">AG657</f>
        <v>0</v>
      </c>
      <c r="AH658" s="411">
        <f t="shared" ref="AH658" si="1921">AH657</f>
        <v>0</v>
      </c>
      <c r="AI658" s="411">
        <f t="shared" ref="AI658" si="1922">AI657</f>
        <v>0</v>
      </c>
      <c r="AJ658" s="411">
        <f t="shared" ref="AJ658" si="1923">AJ657</f>
        <v>0</v>
      </c>
      <c r="AK658" s="411">
        <f t="shared" ref="AK658" si="1924">AK657</f>
        <v>0</v>
      </c>
      <c r="AL658" s="411">
        <f t="shared" ref="AL658" si="1925">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6">Z660</f>
        <v>0</v>
      </c>
      <c r="AA661" s="411">
        <f t="shared" ref="AA661" si="1927">AA660</f>
        <v>0</v>
      </c>
      <c r="AB661" s="411">
        <f t="shared" ref="AB661" si="1928">AB660</f>
        <v>0</v>
      </c>
      <c r="AC661" s="411">
        <f t="shared" ref="AC661" si="1929">AC660</f>
        <v>0</v>
      </c>
      <c r="AD661" s="411">
        <f t="shared" ref="AD661" si="1930">AD660</f>
        <v>0</v>
      </c>
      <c r="AE661" s="411">
        <f t="shared" ref="AE661" si="1931">AE660</f>
        <v>0</v>
      </c>
      <c r="AF661" s="411">
        <f t="shared" ref="AF661" si="1932">AF660</f>
        <v>0</v>
      </c>
      <c r="AG661" s="411">
        <f t="shared" ref="AG661" si="1933">AG660</f>
        <v>0</v>
      </c>
      <c r="AH661" s="411">
        <f t="shared" ref="AH661" si="1934">AH660</f>
        <v>0</v>
      </c>
      <c r="AI661" s="411">
        <f t="shared" ref="AI661" si="1935">AI660</f>
        <v>0</v>
      </c>
      <c r="AJ661" s="411">
        <f t="shared" ref="AJ661" si="1936">AJ660</f>
        <v>0</v>
      </c>
      <c r="AK661" s="411">
        <f t="shared" ref="AK661" si="1937">AK660</f>
        <v>0</v>
      </c>
      <c r="AL661" s="411">
        <f t="shared" ref="AL661" si="1938">AL660</f>
        <v>0</v>
      </c>
      <c r="AM661" s="306"/>
    </row>
    <row r="662" spans="1:39" ht="1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9">Z663</f>
        <v>0</v>
      </c>
      <c r="AA664" s="411">
        <f t="shared" ref="AA664" si="1940">AA663</f>
        <v>0</v>
      </c>
      <c r="AB664" s="411">
        <f t="shared" ref="AB664" si="1941">AB663</f>
        <v>0</v>
      </c>
      <c r="AC664" s="411">
        <f t="shared" ref="AC664" si="1942">AC663</f>
        <v>0</v>
      </c>
      <c r="AD664" s="411">
        <f t="shared" ref="AD664" si="1943">AD663</f>
        <v>0</v>
      </c>
      <c r="AE664" s="411">
        <f t="shared" ref="AE664" si="1944">AE663</f>
        <v>0</v>
      </c>
      <c r="AF664" s="411">
        <f t="shared" ref="AF664" si="1945">AF663</f>
        <v>0</v>
      </c>
      <c r="AG664" s="411">
        <f t="shared" ref="AG664" si="1946">AG663</f>
        <v>0</v>
      </c>
      <c r="AH664" s="411">
        <f t="shared" ref="AH664" si="1947">AH663</f>
        <v>0</v>
      </c>
      <c r="AI664" s="411">
        <f t="shared" ref="AI664" si="1948">AI663</f>
        <v>0</v>
      </c>
      <c r="AJ664" s="411">
        <f t="shared" ref="AJ664" si="1949">AJ663</f>
        <v>0</v>
      </c>
      <c r="AK664" s="411">
        <f t="shared" ref="AK664" si="1950">AK663</f>
        <v>0</v>
      </c>
      <c r="AL664" s="411">
        <f t="shared" ref="AL664" si="1951">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2">Z667</f>
        <v>0</v>
      </c>
      <c r="AA668" s="411">
        <f t="shared" ref="AA668" si="1953">AA667</f>
        <v>0</v>
      </c>
      <c r="AB668" s="411">
        <f t="shared" ref="AB668" si="1954">AB667</f>
        <v>0</v>
      </c>
      <c r="AC668" s="411">
        <f t="shared" ref="AC668" si="1955">AC667</f>
        <v>0</v>
      </c>
      <c r="AD668" s="411">
        <f t="shared" ref="AD668" si="1956">AD667</f>
        <v>0</v>
      </c>
      <c r="AE668" s="411">
        <f t="shared" ref="AE668" si="1957">AE667</f>
        <v>0</v>
      </c>
      <c r="AF668" s="411">
        <f t="shared" ref="AF668" si="1958">AF667</f>
        <v>0</v>
      </c>
      <c r="AG668" s="411">
        <f t="shared" ref="AG668" si="1959">AG667</f>
        <v>0</v>
      </c>
      <c r="AH668" s="411">
        <f t="shared" ref="AH668" si="1960">AH667</f>
        <v>0</v>
      </c>
      <c r="AI668" s="411">
        <f t="shared" ref="AI668" si="1961">AI667</f>
        <v>0</v>
      </c>
      <c r="AJ668" s="411">
        <f t="shared" ref="AJ668" si="1962">AJ667</f>
        <v>0</v>
      </c>
      <c r="AK668" s="411">
        <f t="shared" ref="AK668" si="1963">AK667</f>
        <v>0</v>
      </c>
      <c r="AL668" s="411">
        <f t="shared" ref="AL668" si="1964">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5">Z670</f>
        <v>0</v>
      </c>
      <c r="AA671" s="411">
        <f t="shared" ref="AA671" si="1966">AA670</f>
        <v>0</v>
      </c>
      <c r="AB671" s="411">
        <f t="shared" ref="AB671" si="1967">AB670</f>
        <v>0</v>
      </c>
      <c r="AC671" s="411">
        <f t="shared" ref="AC671" si="1968">AC670</f>
        <v>0</v>
      </c>
      <c r="AD671" s="411">
        <f t="shared" ref="AD671" si="1969">AD670</f>
        <v>0</v>
      </c>
      <c r="AE671" s="411">
        <f t="shared" ref="AE671" si="1970">AE670</f>
        <v>0</v>
      </c>
      <c r="AF671" s="411">
        <f t="shared" ref="AF671" si="1971">AF670</f>
        <v>0</v>
      </c>
      <c r="AG671" s="411">
        <f t="shared" ref="AG671" si="1972">AG670</f>
        <v>0</v>
      </c>
      <c r="AH671" s="411">
        <f t="shared" ref="AH671" si="1973">AH670</f>
        <v>0</v>
      </c>
      <c r="AI671" s="411">
        <f t="shared" ref="AI671" si="1974">AI670</f>
        <v>0</v>
      </c>
      <c r="AJ671" s="411">
        <f t="shared" ref="AJ671" si="1975">AJ670</f>
        <v>0</v>
      </c>
      <c r="AK671" s="411">
        <f t="shared" ref="AK671" si="1976">AK670</f>
        <v>0</v>
      </c>
      <c r="AL671" s="411">
        <f t="shared" ref="AL671" si="1977">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8">Z673</f>
        <v>0</v>
      </c>
      <c r="AA674" s="411">
        <f t="shared" ref="AA674" si="1979">AA673</f>
        <v>0</v>
      </c>
      <c r="AB674" s="411">
        <f t="shared" ref="AB674" si="1980">AB673</f>
        <v>0</v>
      </c>
      <c r="AC674" s="411">
        <f t="shared" ref="AC674" si="1981">AC673</f>
        <v>0</v>
      </c>
      <c r="AD674" s="411">
        <f t="shared" ref="AD674" si="1982">AD673</f>
        <v>0</v>
      </c>
      <c r="AE674" s="411">
        <f t="shared" ref="AE674" si="1983">AE673</f>
        <v>0</v>
      </c>
      <c r="AF674" s="411">
        <f t="shared" ref="AF674" si="1984">AF673</f>
        <v>0</v>
      </c>
      <c r="AG674" s="411">
        <f t="shared" ref="AG674" si="1985">AG673</f>
        <v>0</v>
      </c>
      <c r="AH674" s="411">
        <f t="shared" ref="AH674" si="1986">AH673</f>
        <v>0</v>
      </c>
      <c r="AI674" s="411">
        <f t="shared" ref="AI674" si="1987">AI673</f>
        <v>0</v>
      </c>
      <c r="AJ674" s="411">
        <f t="shared" ref="AJ674" si="1988">AJ673</f>
        <v>0</v>
      </c>
      <c r="AK674" s="411">
        <f t="shared" ref="AK674" si="1989">AK673</f>
        <v>0</v>
      </c>
      <c r="AL674" s="411">
        <f t="shared" ref="AL674" si="1990">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1">Z676</f>
        <v>0</v>
      </c>
      <c r="AA677" s="411">
        <f t="shared" ref="AA677" si="1992">AA676</f>
        <v>0</v>
      </c>
      <c r="AB677" s="411">
        <f t="shared" ref="AB677" si="1993">AB676</f>
        <v>0</v>
      </c>
      <c r="AC677" s="411">
        <f t="shared" ref="AC677" si="1994">AC676</f>
        <v>0</v>
      </c>
      <c r="AD677" s="411">
        <f t="shared" ref="AD677" si="1995">AD676</f>
        <v>0</v>
      </c>
      <c r="AE677" s="411">
        <f t="shared" ref="AE677" si="1996">AE676</f>
        <v>0</v>
      </c>
      <c r="AF677" s="411">
        <f t="shared" ref="AF677" si="1997">AF676</f>
        <v>0</v>
      </c>
      <c r="AG677" s="411">
        <f t="shared" ref="AG677" si="1998">AG676</f>
        <v>0</v>
      </c>
      <c r="AH677" s="411">
        <f t="shared" ref="AH677" si="1999">AH676</f>
        <v>0</v>
      </c>
      <c r="AI677" s="411">
        <f t="shared" ref="AI677" si="2000">AI676</f>
        <v>0</v>
      </c>
      <c r="AJ677" s="411">
        <f t="shared" ref="AJ677" si="2001">AJ676</f>
        <v>0</v>
      </c>
      <c r="AK677" s="411">
        <f t="shared" ref="AK677" si="2002">AK676</f>
        <v>0</v>
      </c>
      <c r="AL677" s="411">
        <f t="shared" ref="AL677" si="2003">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4">Z679</f>
        <v>0</v>
      </c>
      <c r="AA680" s="411">
        <f t="shared" ref="AA680" si="2005">AA679</f>
        <v>0</v>
      </c>
      <c r="AB680" s="411">
        <f t="shared" ref="AB680" si="2006">AB679</f>
        <v>0</v>
      </c>
      <c r="AC680" s="411">
        <f t="shared" ref="AC680" si="2007">AC679</f>
        <v>0</v>
      </c>
      <c r="AD680" s="411">
        <f t="shared" ref="AD680" si="2008">AD679</f>
        <v>0</v>
      </c>
      <c r="AE680" s="411">
        <f t="shared" ref="AE680" si="2009">AE679</f>
        <v>0</v>
      </c>
      <c r="AF680" s="411">
        <f t="shared" ref="AF680" si="2010">AF679</f>
        <v>0</v>
      </c>
      <c r="AG680" s="411">
        <f t="shared" ref="AG680" si="2011">AG679</f>
        <v>0</v>
      </c>
      <c r="AH680" s="411">
        <f t="shared" ref="AH680" si="2012">AH679</f>
        <v>0</v>
      </c>
      <c r="AI680" s="411">
        <f t="shared" ref="AI680" si="2013">AI679</f>
        <v>0</v>
      </c>
      <c r="AJ680" s="411">
        <f t="shared" ref="AJ680" si="2014">AJ679</f>
        <v>0</v>
      </c>
      <c r="AK680" s="411">
        <f t="shared" ref="AK680" si="2015">AK679</f>
        <v>0</v>
      </c>
      <c r="AL680" s="411">
        <f t="shared" ref="AL680" si="2016">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7">Z682</f>
        <v>0</v>
      </c>
      <c r="AA683" s="411">
        <f t="shared" ref="AA683" si="2018">AA682</f>
        <v>0</v>
      </c>
      <c r="AB683" s="411">
        <f t="shared" ref="AB683" si="2019">AB682</f>
        <v>0</v>
      </c>
      <c r="AC683" s="411">
        <f t="shared" ref="AC683" si="2020">AC682</f>
        <v>0</v>
      </c>
      <c r="AD683" s="411">
        <f t="shared" ref="AD683" si="2021">AD682</f>
        <v>0</v>
      </c>
      <c r="AE683" s="411">
        <f t="shared" ref="AE683" si="2022">AE682</f>
        <v>0</v>
      </c>
      <c r="AF683" s="411">
        <f t="shared" ref="AF683" si="2023">AF682</f>
        <v>0</v>
      </c>
      <c r="AG683" s="411">
        <f t="shared" ref="AG683" si="2024">AG682</f>
        <v>0</v>
      </c>
      <c r="AH683" s="411">
        <f t="shared" ref="AH683" si="2025">AH682</f>
        <v>0</v>
      </c>
      <c r="AI683" s="411">
        <f t="shared" ref="AI683" si="2026">AI682</f>
        <v>0</v>
      </c>
      <c r="AJ683" s="411">
        <f t="shared" ref="AJ683" si="2027">AJ682</f>
        <v>0</v>
      </c>
      <c r="AK683" s="411">
        <f t="shared" ref="AK683" si="2028">AK682</f>
        <v>0</v>
      </c>
      <c r="AL683" s="411">
        <f t="shared" ref="AL683" si="2029">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0">Z685</f>
        <v>0</v>
      </c>
      <c r="AA686" s="411">
        <f t="shared" ref="AA686" si="2031">AA685</f>
        <v>0</v>
      </c>
      <c r="AB686" s="411">
        <f t="shared" ref="AB686" si="2032">AB685</f>
        <v>0</v>
      </c>
      <c r="AC686" s="411">
        <f t="shared" ref="AC686" si="2033">AC685</f>
        <v>0</v>
      </c>
      <c r="AD686" s="411">
        <f t="shared" ref="AD686" si="2034">AD685</f>
        <v>0</v>
      </c>
      <c r="AE686" s="411">
        <f t="shared" ref="AE686" si="2035">AE685</f>
        <v>0</v>
      </c>
      <c r="AF686" s="411">
        <f t="shared" ref="AF686" si="2036">AF685</f>
        <v>0</v>
      </c>
      <c r="AG686" s="411">
        <f t="shared" ref="AG686" si="2037">AG685</f>
        <v>0</v>
      </c>
      <c r="AH686" s="411">
        <f t="shared" ref="AH686" si="2038">AH685</f>
        <v>0</v>
      </c>
      <c r="AI686" s="411">
        <f t="shared" ref="AI686" si="2039">AI685</f>
        <v>0</v>
      </c>
      <c r="AJ686" s="411">
        <f t="shared" ref="AJ686" si="2040">AJ685</f>
        <v>0</v>
      </c>
      <c r="AK686" s="411">
        <f t="shared" ref="AK686" si="2041">AK685</f>
        <v>0</v>
      </c>
      <c r="AL686" s="411">
        <f t="shared" ref="AL686" si="2042">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3">Z688</f>
        <v>0</v>
      </c>
      <c r="AA689" s="411">
        <f t="shared" ref="AA689" si="2044">AA688</f>
        <v>0</v>
      </c>
      <c r="AB689" s="411">
        <f t="shared" ref="AB689" si="2045">AB688</f>
        <v>0</v>
      </c>
      <c r="AC689" s="411">
        <f t="shared" ref="AC689" si="2046">AC688</f>
        <v>0</v>
      </c>
      <c r="AD689" s="411">
        <f t="shared" ref="AD689" si="2047">AD688</f>
        <v>0</v>
      </c>
      <c r="AE689" s="411">
        <f t="shared" ref="AE689" si="2048">AE688</f>
        <v>0</v>
      </c>
      <c r="AF689" s="411">
        <f t="shared" ref="AF689" si="2049">AF688</f>
        <v>0</v>
      </c>
      <c r="AG689" s="411">
        <f t="shared" ref="AG689" si="2050">AG688</f>
        <v>0</v>
      </c>
      <c r="AH689" s="411">
        <f t="shared" ref="AH689" si="2051">AH688</f>
        <v>0</v>
      </c>
      <c r="AI689" s="411">
        <f t="shared" ref="AI689" si="2052">AI688</f>
        <v>0</v>
      </c>
      <c r="AJ689" s="411">
        <f t="shared" ref="AJ689" si="2053">AJ688</f>
        <v>0</v>
      </c>
      <c r="AK689" s="411">
        <f t="shared" ref="AK689" si="2054">AK688</f>
        <v>0</v>
      </c>
      <c r="AL689" s="411">
        <f t="shared" ref="AL689" si="2055">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6">Z692</f>
        <v>0</v>
      </c>
      <c r="AA693" s="411">
        <f t="shared" ref="AA693" si="2057">AA692</f>
        <v>0</v>
      </c>
      <c r="AB693" s="411">
        <f t="shared" ref="AB693" si="2058">AB692</f>
        <v>0</v>
      </c>
      <c r="AC693" s="411">
        <f t="shared" ref="AC693" si="2059">AC692</f>
        <v>0</v>
      </c>
      <c r="AD693" s="411">
        <f t="shared" ref="AD693" si="2060">AD692</f>
        <v>0</v>
      </c>
      <c r="AE693" s="411">
        <f t="shared" ref="AE693" si="2061">AE692</f>
        <v>0</v>
      </c>
      <c r="AF693" s="411">
        <f t="shared" ref="AF693" si="2062">AF692</f>
        <v>0</v>
      </c>
      <c r="AG693" s="411">
        <f t="shared" ref="AG693" si="2063">AG692</f>
        <v>0</v>
      </c>
      <c r="AH693" s="411">
        <f t="shared" ref="AH693" si="2064">AH692</f>
        <v>0</v>
      </c>
      <c r="AI693" s="411">
        <f t="shared" ref="AI693" si="2065">AI692</f>
        <v>0</v>
      </c>
      <c r="AJ693" s="411">
        <f t="shared" ref="AJ693" si="2066">AJ692</f>
        <v>0</v>
      </c>
      <c r="AK693" s="411">
        <f t="shared" ref="AK693" si="2067">AK692</f>
        <v>0</v>
      </c>
      <c r="AL693" s="411">
        <f t="shared" ref="AL693" si="2068">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9">Z695</f>
        <v>0</v>
      </c>
      <c r="AA696" s="411">
        <f t="shared" ref="AA696" si="2070">AA695</f>
        <v>0</v>
      </c>
      <c r="AB696" s="411">
        <f t="shared" ref="AB696" si="2071">AB695</f>
        <v>0</v>
      </c>
      <c r="AC696" s="411">
        <f t="shared" ref="AC696" si="2072">AC695</f>
        <v>0</v>
      </c>
      <c r="AD696" s="411">
        <f t="shared" ref="AD696" si="2073">AD695</f>
        <v>0</v>
      </c>
      <c r="AE696" s="411">
        <f t="shared" ref="AE696" si="2074">AE695</f>
        <v>0</v>
      </c>
      <c r="AF696" s="411">
        <f t="shared" ref="AF696" si="2075">AF695</f>
        <v>0</v>
      </c>
      <c r="AG696" s="411">
        <f t="shared" ref="AG696" si="2076">AG695</f>
        <v>0</v>
      </c>
      <c r="AH696" s="411">
        <f t="shared" ref="AH696" si="2077">AH695</f>
        <v>0</v>
      </c>
      <c r="AI696" s="411">
        <f t="shared" ref="AI696" si="2078">AI695</f>
        <v>0</v>
      </c>
      <c r="AJ696" s="411">
        <f t="shared" ref="AJ696" si="2079">AJ695</f>
        <v>0</v>
      </c>
      <c r="AK696" s="411">
        <f t="shared" ref="AK696" si="2080">AK695</f>
        <v>0</v>
      </c>
      <c r="AL696" s="411">
        <f t="shared" ref="AL696" si="2081">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2">Z698</f>
        <v>0</v>
      </c>
      <c r="AA699" s="411">
        <f t="shared" ref="AA699" si="2083">AA698</f>
        <v>0</v>
      </c>
      <c r="AB699" s="411">
        <f t="shared" ref="AB699" si="2084">AB698</f>
        <v>0</v>
      </c>
      <c r="AC699" s="411">
        <f t="shared" ref="AC699" si="2085">AC698</f>
        <v>0</v>
      </c>
      <c r="AD699" s="411">
        <f t="shared" ref="AD699" si="2086">AD698</f>
        <v>0</v>
      </c>
      <c r="AE699" s="411">
        <f t="shared" ref="AE699" si="2087">AE698</f>
        <v>0</v>
      </c>
      <c r="AF699" s="411">
        <f t="shared" ref="AF699" si="2088">AF698</f>
        <v>0</v>
      </c>
      <c r="AG699" s="411">
        <f t="shared" ref="AG699" si="2089">AG698</f>
        <v>0</v>
      </c>
      <c r="AH699" s="411">
        <f t="shared" ref="AH699" si="2090">AH698</f>
        <v>0</v>
      </c>
      <c r="AI699" s="411">
        <f t="shared" ref="AI699" si="2091">AI698</f>
        <v>0</v>
      </c>
      <c r="AJ699" s="411">
        <f t="shared" ref="AJ699" si="2092">AJ698</f>
        <v>0</v>
      </c>
      <c r="AK699" s="411">
        <f t="shared" ref="AK699" si="2093">AK698</f>
        <v>0</v>
      </c>
      <c r="AL699" s="411">
        <f t="shared" ref="AL699" si="2094">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5">Z702</f>
        <v>0</v>
      </c>
      <c r="AA703" s="411">
        <f t="shared" ref="AA703" si="2096">AA702</f>
        <v>0</v>
      </c>
      <c r="AB703" s="411">
        <f t="shared" ref="AB703" si="2097">AB702</f>
        <v>0</v>
      </c>
      <c r="AC703" s="411">
        <f t="shared" ref="AC703" si="2098">AC702</f>
        <v>0</v>
      </c>
      <c r="AD703" s="411">
        <f t="shared" ref="AD703" si="2099">AD702</f>
        <v>0</v>
      </c>
      <c r="AE703" s="411">
        <f t="shared" ref="AE703" si="2100">AE702</f>
        <v>0</v>
      </c>
      <c r="AF703" s="411">
        <f t="shared" ref="AF703" si="2101">AF702</f>
        <v>0</v>
      </c>
      <c r="AG703" s="411">
        <f t="shared" ref="AG703" si="2102">AG702</f>
        <v>0</v>
      </c>
      <c r="AH703" s="411">
        <f t="shared" ref="AH703" si="2103">AH702</f>
        <v>0</v>
      </c>
      <c r="AI703" s="411">
        <f t="shared" ref="AI703" si="2104">AI702</f>
        <v>0</v>
      </c>
      <c r="AJ703" s="411">
        <f t="shared" ref="AJ703" si="2105">AJ702</f>
        <v>0</v>
      </c>
      <c r="AK703" s="411">
        <f t="shared" ref="AK703" si="2106">AK702</f>
        <v>0</v>
      </c>
      <c r="AL703" s="411">
        <f t="shared" ref="AL703" si="2107">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8">Z705</f>
        <v>0</v>
      </c>
      <c r="AA706" s="411">
        <f t="shared" ref="AA706" si="2109">AA705</f>
        <v>0</v>
      </c>
      <c r="AB706" s="411">
        <f t="shared" ref="AB706" si="2110">AB705</f>
        <v>0</v>
      </c>
      <c r="AC706" s="411">
        <f t="shared" ref="AC706" si="2111">AC705</f>
        <v>0</v>
      </c>
      <c r="AD706" s="411">
        <f t="shared" ref="AD706" si="2112">AD705</f>
        <v>0</v>
      </c>
      <c r="AE706" s="411">
        <f t="shared" ref="AE706" si="2113">AE705</f>
        <v>0</v>
      </c>
      <c r="AF706" s="411">
        <f t="shared" ref="AF706" si="2114">AF705</f>
        <v>0</v>
      </c>
      <c r="AG706" s="411">
        <f t="shared" ref="AG706" si="2115">AG705</f>
        <v>0</v>
      </c>
      <c r="AH706" s="411">
        <f t="shared" ref="AH706" si="2116">AH705</f>
        <v>0</v>
      </c>
      <c r="AI706" s="411">
        <f t="shared" ref="AI706" si="2117">AI705</f>
        <v>0</v>
      </c>
      <c r="AJ706" s="411">
        <f t="shared" ref="AJ706" si="2118">AJ705</f>
        <v>0</v>
      </c>
      <c r="AK706" s="411">
        <f t="shared" ref="AK706" si="2119">AK705</f>
        <v>0</v>
      </c>
      <c r="AL706" s="411">
        <f t="shared" ref="AL706" si="2120">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1">Z708</f>
        <v>0</v>
      </c>
      <c r="AA709" s="411">
        <f t="shared" ref="AA709" si="2122">AA708</f>
        <v>0</v>
      </c>
      <c r="AB709" s="411">
        <f t="shared" ref="AB709" si="2123">AB708</f>
        <v>0</v>
      </c>
      <c r="AC709" s="411">
        <f t="shared" ref="AC709" si="2124">AC708</f>
        <v>0</v>
      </c>
      <c r="AD709" s="411">
        <f t="shared" ref="AD709" si="2125">AD708</f>
        <v>0</v>
      </c>
      <c r="AE709" s="411">
        <f t="shared" ref="AE709" si="2126">AE708</f>
        <v>0</v>
      </c>
      <c r="AF709" s="411">
        <f t="shared" ref="AF709" si="2127">AF708</f>
        <v>0</v>
      </c>
      <c r="AG709" s="411">
        <f t="shared" ref="AG709" si="2128">AG708</f>
        <v>0</v>
      </c>
      <c r="AH709" s="411">
        <f t="shared" ref="AH709" si="2129">AH708</f>
        <v>0</v>
      </c>
      <c r="AI709" s="411">
        <f t="shared" ref="AI709" si="2130">AI708</f>
        <v>0</v>
      </c>
      <c r="AJ709" s="411">
        <f t="shared" ref="AJ709" si="2131">AJ708</f>
        <v>0</v>
      </c>
      <c r="AK709" s="411">
        <f t="shared" ref="AK709" si="2132">AK708</f>
        <v>0</v>
      </c>
      <c r="AL709" s="411">
        <f t="shared" ref="AL709" si="2133">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4">Z711</f>
        <v>0</v>
      </c>
      <c r="AA712" s="411">
        <f t="shared" ref="AA712" si="2135">AA711</f>
        <v>0</v>
      </c>
      <c r="AB712" s="411">
        <f t="shared" ref="AB712" si="2136">AB711</f>
        <v>0</v>
      </c>
      <c r="AC712" s="411">
        <f t="shared" ref="AC712" si="2137">AC711</f>
        <v>0</v>
      </c>
      <c r="AD712" s="411">
        <f t="shared" ref="AD712" si="2138">AD711</f>
        <v>0</v>
      </c>
      <c r="AE712" s="411">
        <f t="shared" ref="AE712" si="2139">AE711</f>
        <v>0</v>
      </c>
      <c r="AF712" s="411">
        <f t="shared" ref="AF712" si="2140">AF711</f>
        <v>0</v>
      </c>
      <c r="AG712" s="411">
        <f t="shared" ref="AG712" si="2141">AG711</f>
        <v>0</v>
      </c>
      <c r="AH712" s="411">
        <f t="shared" ref="AH712" si="2142">AH711</f>
        <v>0</v>
      </c>
      <c r="AI712" s="411">
        <f t="shared" ref="AI712" si="2143">AI711</f>
        <v>0</v>
      </c>
      <c r="AJ712" s="411">
        <f t="shared" ref="AJ712" si="2144">AJ711</f>
        <v>0</v>
      </c>
      <c r="AK712" s="411">
        <f t="shared" ref="AK712" si="2145">AK711</f>
        <v>0</v>
      </c>
      <c r="AL712" s="411">
        <f t="shared" ref="AL712" si="2146">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7">Z714</f>
        <v>0</v>
      </c>
      <c r="AA715" s="411">
        <f t="shared" ref="AA715" si="2148">AA714</f>
        <v>0</v>
      </c>
      <c r="AB715" s="411">
        <f t="shared" ref="AB715" si="2149">AB714</f>
        <v>0</v>
      </c>
      <c r="AC715" s="411">
        <f t="shared" ref="AC715" si="2150">AC714</f>
        <v>0</v>
      </c>
      <c r="AD715" s="411">
        <f t="shared" ref="AD715" si="2151">AD714</f>
        <v>0</v>
      </c>
      <c r="AE715" s="411">
        <f t="shared" ref="AE715" si="2152">AE714</f>
        <v>0</v>
      </c>
      <c r="AF715" s="411">
        <f t="shared" ref="AF715" si="2153">AF714</f>
        <v>0</v>
      </c>
      <c r="AG715" s="411">
        <f t="shared" ref="AG715" si="2154">AG714</f>
        <v>0</v>
      </c>
      <c r="AH715" s="411">
        <f t="shared" ref="AH715" si="2155">AH714</f>
        <v>0</v>
      </c>
      <c r="AI715" s="411">
        <f t="shared" ref="AI715" si="2156">AI714</f>
        <v>0</v>
      </c>
      <c r="AJ715" s="411">
        <f t="shared" ref="AJ715" si="2157">AJ714</f>
        <v>0</v>
      </c>
      <c r="AK715" s="411">
        <f t="shared" ref="AK715" si="2158">AK714</f>
        <v>0</v>
      </c>
      <c r="AL715" s="411">
        <f t="shared" ref="AL715" si="2159">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0">Z717</f>
        <v>0</v>
      </c>
      <c r="AA718" s="411">
        <f t="shared" ref="AA718" si="2161">AA717</f>
        <v>0</v>
      </c>
      <c r="AB718" s="411">
        <f t="shared" ref="AB718" si="2162">AB717</f>
        <v>0</v>
      </c>
      <c r="AC718" s="411">
        <f t="shared" ref="AC718" si="2163">AC717</f>
        <v>0</v>
      </c>
      <c r="AD718" s="411">
        <f t="shared" ref="AD718" si="2164">AD717</f>
        <v>0</v>
      </c>
      <c r="AE718" s="411">
        <f t="shared" ref="AE718" si="2165">AE717</f>
        <v>0</v>
      </c>
      <c r="AF718" s="411">
        <f t="shared" ref="AF718" si="2166">AF717</f>
        <v>0</v>
      </c>
      <c r="AG718" s="411">
        <f t="shared" ref="AG718" si="2167">AG717</f>
        <v>0</v>
      </c>
      <c r="AH718" s="411">
        <f t="shared" ref="AH718" si="2168">AH717</f>
        <v>0</v>
      </c>
      <c r="AI718" s="411">
        <f t="shared" ref="AI718" si="2169">AI717</f>
        <v>0</v>
      </c>
      <c r="AJ718" s="411">
        <f t="shared" ref="AJ718" si="2170">AJ717</f>
        <v>0</v>
      </c>
      <c r="AK718" s="411">
        <f t="shared" ref="AK718" si="2171">AK717</f>
        <v>0</v>
      </c>
      <c r="AL718" s="411">
        <f t="shared" ref="AL718" si="2172">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3">Z720</f>
        <v>0</v>
      </c>
      <c r="AA721" s="411">
        <f t="shared" ref="AA721" si="2174">AA720</f>
        <v>0</v>
      </c>
      <c r="AB721" s="411">
        <f t="shared" ref="AB721" si="2175">AB720</f>
        <v>0</v>
      </c>
      <c r="AC721" s="411">
        <f t="shared" ref="AC721" si="2176">AC720</f>
        <v>0</v>
      </c>
      <c r="AD721" s="411">
        <f t="shared" ref="AD721" si="2177">AD720</f>
        <v>0</v>
      </c>
      <c r="AE721" s="411">
        <f t="shared" ref="AE721" si="2178">AE720</f>
        <v>0</v>
      </c>
      <c r="AF721" s="411">
        <f t="shared" ref="AF721" si="2179">AF720</f>
        <v>0</v>
      </c>
      <c r="AG721" s="411">
        <f t="shared" ref="AG721" si="2180">AG720</f>
        <v>0</v>
      </c>
      <c r="AH721" s="411">
        <f t="shared" ref="AH721" si="2181">AH720</f>
        <v>0</v>
      </c>
      <c r="AI721" s="411">
        <f t="shared" ref="AI721" si="2182">AI720</f>
        <v>0</v>
      </c>
      <c r="AJ721" s="411">
        <f t="shared" ref="AJ721" si="2183">AJ720</f>
        <v>0</v>
      </c>
      <c r="AK721" s="411">
        <f t="shared" ref="AK721" si="2184">AK720</f>
        <v>0</v>
      </c>
      <c r="AL721" s="411">
        <f t="shared" ref="AL721" si="2185">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6">Z723</f>
        <v>0</v>
      </c>
      <c r="AA724" s="411">
        <f t="shared" ref="AA724" si="2187">AA723</f>
        <v>0</v>
      </c>
      <c r="AB724" s="411">
        <f t="shared" ref="AB724" si="2188">AB723</f>
        <v>0</v>
      </c>
      <c r="AC724" s="411">
        <f t="shared" ref="AC724" si="2189">AC723</f>
        <v>0</v>
      </c>
      <c r="AD724" s="411">
        <f t="shared" ref="AD724" si="2190">AD723</f>
        <v>0</v>
      </c>
      <c r="AE724" s="411">
        <f t="shared" ref="AE724" si="2191">AE723</f>
        <v>0</v>
      </c>
      <c r="AF724" s="411">
        <f t="shared" ref="AF724" si="2192">AF723</f>
        <v>0</v>
      </c>
      <c r="AG724" s="411">
        <f t="shared" ref="AG724" si="2193">AG723</f>
        <v>0</v>
      </c>
      <c r="AH724" s="411">
        <f t="shared" ref="AH724" si="2194">AH723</f>
        <v>0</v>
      </c>
      <c r="AI724" s="411">
        <f t="shared" ref="AI724" si="2195">AI723</f>
        <v>0</v>
      </c>
      <c r="AJ724" s="411">
        <f t="shared" ref="AJ724" si="2196">AJ723</f>
        <v>0</v>
      </c>
      <c r="AK724" s="411">
        <f t="shared" ref="AK724" si="2197">AK723</f>
        <v>0</v>
      </c>
      <c r="AL724" s="411">
        <f t="shared" ref="AL724" si="2198">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9">Z726</f>
        <v>0</v>
      </c>
      <c r="AA727" s="411">
        <f t="shared" ref="AA727" si="2200">AA726</f>
        <v>0</v>
      </c>
      <c r="AB727" s="411">
        <f t="shared" ref="AB727" si="2201">AB726</f>
        <v>0</v>
      </c>
      <c r="AC727" s="411">
        <f t="shared" ref="AC727" si="2202">AC726</f>
        <v>0</v>
      </c>
      <c r="AD727" s="411">
        <f t="shared" ref="AD727" si="2203">AD726</f>
        <v>0</v>
      </c>
      <c r="AE727" s="411">
        <f t="shared" ref="AE727" si="2204">AE726</f>
        <v>0</v>
      </c>
      <c r="AF727" s="411">
        <f t="shared" ref="AF727" si="2205">AF726</f>
        <v>0</v>
      </c>
      <c r="AG727" s="411">
        <f t="shared" ref="AG727" si="2206">AG726</f>
        <v>0</v>
      </c>
      <c r="AH727" s="411">
        <f t="shared" ref="AH727" si="2207">AH726</f>
        <v>0</v>
      </c>
      <c r="AI727" s="411">
        <f t="shared" ref="AI727" si="2208">AI726</f>
        <v>0</v>
      </c>
      <c r="AJ727" s="411">
        <f t="shared" ref="AJ727" si="2209">AJ726</f>
        <v>0</v>
      </c>
      <c r="AK727" s="411">
        <f t="shared" ref="AK727" si="2210">AK726</f>
        <v>0</v>
      </c>
      <c r="AL727" s="411">
        <f t="shared" ref="AL727" si="2211">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2">Z729</f>
        <v>0</v>
      </c>
      <c r="AA730" s="411">
        <f t="shared" ref="AA730" si="2213">AA729</f>
        <v>0</v>
      </c>
      <c r="AB730" s="411">
        <f t="shared" ref="AB730" si="2214">AB729</f>
        <v>0</v>
      </c>
      <c r="AC730" s="411">
        <f t="shared" ref="AC730" si="2215">AC729</f>
        <v>0</v>
      </c>
      <c r="AD730" s="411">
        <f t="shared" ref="AD730" si="2216">AD729</f>
        <v>0</v>
      </c>
      <c r="AE730" s="411">
        <f t="shared" ref="AE730" si="2217">AE729</f>
        <v>0</v>
      </c>
      <c r="AF730" s="411">
        <f t="shared" ref="AF730" si="2218">AF729</f>
        <v>0</v>
      </c>
      <c r="AG730" s="411">
        <f t="shared" ref="AG730" si="2219">AG729</f>
        <v>0</v>
      </c>
      <c r="AH730" s="411">
        <f t="shared" ref="AH730" si="2220">AH729</f>
        <v>0</v>
      </c>
      <c r="AI730" s="411">
        <f t="shared" ref="AI730" si="2221">AI729</f>
        <v>0</v>
      </c>
      <c r="AJ730" s="411">
        <f t="shared" ref="AJ730" si="2222">AJ729</f>
        <v>0</v>
      </c>
      <c r="AK730" s="411">
        <f t="shared" ref="AK730" si="2223">AK729</f>
        <v>0</v>
      </c>
      <c r="AL730" s="411">
        <f t="shared" ref="AL730" si="2224">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5">Z732</f>
        <v>0</v>
      </c>
      <c r="AA733" s="411">
        <f t="shared" ref="AA733" si="2226">AA732</f>
        <v>0</v>
      </c>
      <c r="AB733" s="411">
        <f t="shared" ref="AB733" si="2227">AB732</f>
        <v>0</v>
      </c>
      <c r="AC733" s="411">
        <f t="shared" ref="AC733" si="2228">AC732</f>
        <v>0</v>
      </c>
      <c r="AD733" s="411">
        <f t="shared" ref="AD733" si="2229">AD732</f>
        <v>0</v>
      </c>
      <c r="AE733" s="411">
        <f t="shared" ref="AE733" si="2230">AE732</f>
        <v>0</v>
      </c>
      <c r="AF733" s="411">
        <f t="shared" ref="AF733" si="2231">AF732</f>
        <v>0</v>
      </c>
      <c r="AG733" s="411">
        <f t="shared" ref="AG733" si="2232">AG732</f>
        <v>0</v>
      </c>
      <c r="AH733" s="411">
        <f t="shared" ref="AH733" si="2233">AH732</f>
        <v>0</v>
      </c>
      <c r="AI733" s="411">
        <f t="shared" ref="AI733" si="2234">AI732</f>
        <v>0</v>
      </c>
      <c r="AJ733" s="411">
        <f t="shared" ref="AJ733" si="2235">AJ732</f>
        <v>0</v>
      </c>
      <c r="AK733" s="411">
        <f t="shared" ref="AK733" si="2236">AK732</f>
        <v>0</v>
      </c>
      <c r="AL733" s="411">
        <f t="shared" ref="AL733" si="2237">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8">Z735</f>
        <v>0</v>
      </c>
      <c r="AA736" s="411">
        <f t="shared" ref="AA736" si="2239">AA735</f>
        <v>0</v>
      </c>
      <c r="AB736" s="411">
        <f t="shared" ref="AB736" si="2240">AB735</f>
        <v>0</v>
      </c>
      <c r="AC736" s="411">
        <f t="shared" ref="AC736" si="2241">AC735</f>
        <v>0</v>
      </c>
      <c r="AD736" s="411">
        <f t="shared" ref="AD736" si="2242">AD735</f>
        <v>0</v>
      </c>
      <c r="AE736" s="411">
        <f t="shared" ref="AE736" si="2243">AE735</f>
        <v>0</v>
      </c>
      <c r="AF736" s="411">
        <f t="shared" ref="AF736" si="2244">AF735</f>
        <v>0</v>
      </c>
      <c r="AG736" s="411">
        <f t="shared" ref="AG736" si="2245">AG735</f>
        <v>0</v>
      </c>
      <c r="AH736" s="411">
        <f t="shared" ref="AH736" si="2246">AH735</f>
        <v>0</v>
      </c>
      <c r="AI736" s="411">
        <f t="shared" ref="AI736" si="2247">AI735</f>
        <v>0</v>
      </c>
      <c r="AJ736" s="411">
        <f t="shared" ref="AJ736" si="2248">AJ735</f>
        <v>0</v>
      </c>
      <c r="AK736" s="411">
        <f t="shared" ref="AK736" si="2249">AK735</f>
        <v>0</v>
      </c>
      <c r="AL736" s="411">
        <f t="shared" ref="AL736" si="2250">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1">Z738</f>
        <v>0</v>
      </c>
      <c r="AA739" s="411">
        <f t="shared" ref="AA739" si="2252">AA738</f>
        <v>0</v>
      </c>
      <c r="AB739" s="411">
        <f t="shared" ref="AB739" si="2253">AB738</f>
        <v>0</v>
      </c>
      <c r="AC739" s="411">
        <f t="shared" ref="AC739" si="2254">AC738</f>
        <v>0</v>
      </c>
      <c r="AD739" s="411">
        <f t="shared" ref="AD739" si="2255">AD738</f>
        <v>0</v>
      </c>
      <c r="AE739" s="411">
        <f t="shared" ref="AE739" si="2256">AE738</f>
        <v>0</v>
      </c>
      <c r="AF739" s="411">
        <f t="shared" ref="AF739" si="2257">AF738</f>
        <v>0</v>
      </c>
      <c r="AG739" s="411">
        <f t="shared" ref="AG739" si="2258">AG738</f>
        <v>0</v>
      </c>
      <c r="AH739" s="411">
        <f t="shared" ref="AH739" si="2259">AH738</f>
        <v>0</v>
      </c>
      <c r="AI739" s="411">
        <f t="shared" ref="AI739" si="2260">AI738</f>
        <v>0</v>
      </c>
      <c r="AJ739" s="411">
        <f t="shared" ref="AJ739" si="2261">AJ738</f>
        <v>0</v>
      </c>
      <c r="AK739" s="411">
        <f t="shared" ref="AK739" si="2262">AK738</f>
        <v>0</v>
      </c>
      <c r="AL739" s="411">
        <f t="shared" ref="AL739" si="2263">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4">Z741</f>
        <v>0</v>
      </c>
      <c r="AA742" s="411">
        <f t="shared" ref="AA742" si="2265">AA741</f>
        <v>0</v>
      </c>
      <c r="AB742" s="411">
        <f t="shared" ref="AB742" si="2266">AB741</f>
        <v>0</v>
      </c>
      <c r="AC742" s="411">
        <f t="shared" ref="AC742" si="2267">AC741</f>
        <v>0</v>
      </c>
      <c r="AD742" s="411">
        <f t="shared" ref="AD742" si="2268">AD741</f>
        <v>0</v>
      </c>
      <c r="AE742" s="411">
        <f t="shared" ref="AE742" si="2269">AE741</f>
        <v>0</v>
      </c>
      <c r="AF742" s="411">
        <f t="shared" ref="AF742" si="2270">AF741</f>
        <v>0</v>
      </c>
      <c r="AG742" s="411">
        <f t="shared" ref="AG742" si="2271">AG741</f>
        <v>0</v>
      </c>
      <c r="AH742" s="411">
        <f t="shared" ref="AH742" si="2272">AH741</f>
        <v>0</v>
      </c>
      <c r="AI742" s="411">
        <f t="shared" ref="AI742" si="2273">AI741</f>
        <v>0</v>
      </c>
      <c r="AJ742" s="411">
        <f t="shared" ref="AJ742" si="2274">AJ741</f>
        <v>0</v>
      </c>
      <c r="AK742" s="411">
        <f t="shared" ref="AK742" si="2275">AK741</f>
        <v>0</v>
      </c>
      <c r="AL742" s="411">
        <f t="shared" ref="AL742" si="2276">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7">SUM(Y748:AL748)</f>
        <v>0</v>
      </c>
      <c r="AN748" s="443"/>
    </row>
    <row r="749" spans="1:40" ht="15">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7"/>
        <v>0</v>
      </c>
      <c r="AN749" s="443"/>
    </row>
    <row r="750" spans="1:40" ht="15">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7"/>
        <v>0</v>
      </c>
      <c r="AN750" s="443"/>
    </row>
    <row r="751" spans="1:40" ht="15">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7"/>
        <v>0</v>
      </c>
      <c r="AN751" s="443"/>
    </row>
    <row r="752" spans="1:40" ht="15">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8">Y210*Y747</f>
        <v>0</v>
      </c>
      <c r="Z752" s="378">
        <f t="shared" si="2278"/>
        <v>0</v>
      </c>
      <c r="AA752" s="378">
        <f t="shared" si="2278"/>
        <v>0</v>
      </c>
      <c r="AB752" s="378">
        <f t="shared" si="2278"/>
        <v>0</v>
      </c>
      <c r="AC752" s="378">
        <f t="shared" si="2278"/>
        <v>0</v>
      </c>
      <c r="AD752" s="378">
        <f t="shared" si="2278"/>
        <v>0</v>
      </c>
      <c r="AE752" s="378">
        <f t="shared" si="2278"/>
        <v>0</v>
      </c>
      <c r="AF752" s="378">
        <f t="shared" si="2278"/>
        <v>0</v>
      </c>
      <c r="AG752" s="378">
        <f t="shared" si="2278"/>
        <v>0</v>
      </c>
      <c r="AH752" s="378">
        <f t="shared" si="2278"/>
        <v>0</v>
      </c>
      <c r="AI752" s="378">
        <f t="shared" si="2278"/>
        <v>0</v>
      </c>
      <c r="AJ752" s="378">
        <f t="shared" si="2278"/>
        <v>0</v>
      </c>
      <c r="AK752" s="378">
        <f t="shared" si="2278"/>
        <v>0</v>
      </c>
      <c r="AL752" s="378">
        <f t="shared" si="2278"/>
        <v>0</v>
      </c>
      <c r="AM752" s="629">
        <f t="shared" si="2277"/>
        <v>0</v>
      </c>
      <c r="AN752" s="443"/>
    </row>
    <row r="753" spans="1:40" ht="15">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9">Y393*Y747</f>
        <v>0</v>
      </c>
      <c r="Z753" s="378">
        <f t="shared" si="2279"/>
        <v>0</v>
      </c>
      <c r="AA753" s="378">
        <f t="shared" si="2279"/>
        <v>0</v>
      </c>
      <c r="AB753" s="378">
        <f t="shared" si="2279"/>
        <v>0</v>
      </c>
      <c r="AC753" s="378">
        <f t="shared" si="2279"/>
        <v>0</v>
      </c>
      <c r="AD753" s="378">
        <f t="shared" si="2279"/>
        <v>0</v>
      </c>
      <c r="AE753" s="378">
        <f t="shared" si="2279"/>
        <v>0</v>
      </c>
      <c r="AF753" s="378">
        <f t="shared" si="2279"/>
        <v>0</v>
      </c>
      <c r="AG753" s="378">
        <f t="shared" si="2279"/>
        <v>0</v>
      </c>
      <c r="AH753" s="378">
        <f t="shared" si="2279"/>
        <v>0</v>
      </c>
      <c r="AI753" s="378">
        <f t="shared" si="2279"/>
        <v>0</v>
      </c>
      <c r="AJ753" s="378">
        <f t="shared" si="2279"/>
        <v>0</v>
      </c>
      <c r="AK753" s="378">
        <f t="shared" si="2279"/>
        <v>0</v>
      </c>
      <c r="AL753" s="378">
        <f t="shared" si="2279"/>
        <v>0</v>
      </c>
      <c r="AM753" s="629">
        <f t="shared" si="2277"/>
        <v>0</v>
      </c>
      <c r="AN753" s="443"/>
    </row>
    <row r="754" spans="1:40" ht="15">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0">Y576*Y747</f>
        <v>0</v>
      </c>
      <c r="Z754" s="378">
        <f t="shared" si="2280"/>
        <v>0</v>
      </c>
      <c r="AA754" s="378">
        <f t="shared" si="2280"/>
        <v>0</v>
      </c>
      <c r="AB754" s="378">
        <f t="shared" si="2280"/>
        <v>0</v>
      </c>
      <c r="AC754" s="378">
        <f t="shared" si="2280"/>
        <v>0</v>
      </c>
      <c r="AD754" s="378">
        <f t="shared" si="2280"/>
        <v>0</v>
      </c>
      <c r="AE754" s="378">
        <f t="shared" si="2280"/>
        <v>0</v>
      </c>
      <c r="AF754" s="378">
        <f t="shared" si="2280"/>
        <v>0</v>
      </c>
      <c r="AG754" s="378">
        <f t="shared" si="2280"/>
        <v>0</v>
      </c>
      <c r="AH754" s="378">
        <f t="shared" si="2280"/>
        <v>0</v>
      </c>
      <c r="AI754" s="378">
        <f t="shared" si="2280"/>
        <v>0</v>
      </c>
      <c r="AJ754" s="378">
        <f t="shared" si="2280"/>
        <v>0</v>
      </c>
      <c r="AK754" s="378">
        <f t="shared" si="2280"/>
        <v>0</v>
      </c>
      <c r="AL754" s="378">
        <f t="shared" si="2280"/>
        <v>0</v>
      </c>
      <c r="AM754" s="629">
        <f t="shared" si="2277"/>
        <v>0</v>
      </c>
      <c r="AN754" s="443"/>
    </row>
    <row r="755" spans="1:40" ht="15">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1">Z744*Z747</f>
        <v>0</v>
      </c>
      <c r="AA755" s="378">
        <f t="shared" si="2281"/>
        <v>0</v>
      </c>
      <c r="AB755" s="378">
        <f t="shared" si="2281"/>
        <v>0</v>
      </c>
      <c r="AC755" s="378">
        <f t="shared" si="2281"/>
        <v>0</v>
      </c>
      <c r="AD755" s="378">
        <f t="shared" si="2281"/>
        <v>0</v>
      </c>
      <c r="AE755" s="378">
        <f t="shared" si="2281"/>
        <v>0</v>
      </c>
      <c r="AF755" s="378">
        <f t="shared" si="2281"/>
        <v>0</v>
      </c>
      <c r="AG755" s="378">
        <f t="shared" si="2281"/>
        <v>0</v>
      </c>
      <c r="AH755" s="378">
        <f t="shared" si="2281"/>
        <v>0</v>
      </c>
      <c r="AI755" s="378">
        <f t="shared" si="2281"/>
        <v>0</v>
      </c>
      <c r="AJ755" s="378">
        <f t="shared" si="2281"/>
        <v>0</v>
      </c>
      <c r="AK755" s="378">
        <f t="shared" si="2281"/>
        <v>0</v>
      </c>
      <c r="AL755" s="378">
        <f t="shared" si="2281"/>
        <v>0</v>
      </c>
      <c r="AM755" s="629">
        <f t="shared" si="2277"/>
        <v>0</v>
      </c>
      <c r="AN755" s="443"/>
    </row>
    <row r="756" spans="1:40" ht="15.6">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2">SUM(AA748:AA755)</f>
        <v>0</v>
      </c>
      <c r="AB756" s="346">
        <f t="shared" si="2282"/>
        <v>0</v>
      </c>
      <c r="AC756" s="346">
        <f t="shared" si="2282"/>
        <v>0</v>
      </c>
      <c r="AD756" s="346">
        <f t="shared" si="2282"/>
        <v>0</v>
      </c>
      <c r="AE756" s="346">
        <f t="shared" si="2282"/>
        <v>0</v>
      </c>
      <c r="AF756" s="346">
        <f t="shared" ref="AF756:AL756" si="2283">SUM(AF748:AF755)</f>
        <v>0</v>
      </c>
      <c r="AG756" s="346">
        <f t="shared" si="2283"/>
        <v>0</v>
      </c>
      <c r="AH756" s="346">
        <f t="shared" si="2283"/>
        <v>0</v>
      </c>
      <c r="AI756" s="346">
        <f t="shared" si="2283"/>
        <v>0</v>
      </c>
      <c r="AJ756" s="346">
        <f t="shared" si="2283"/>
        <v>0</v>
      </c>
      <c r="AK756" s="346">
        <f t="shared" si="2283"/>
        <v>0</v>
      </c>
      <c r="AL756" s="346">
        <f t="shared" si="2283"/>
        <v>0</v>
      </c>
      <c r="AM756" s="407">
        <f>SUM(AM748:AM755)</f>
        <v>0</v>
      </c>
      <c r="AN756" s="443"/>
    </row>
    <row r="757" spans="1:40" ht="15.6">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4">Z745*Z747</f>
        <v>0</v>
      </c>
      <c r="AA757" s="347">
        <f t="shared" si="2284"/>
        <v>0</v>
      </c>
      <c r="AB757" s="347">
        <f t="shared" si="2284"/>
        <v>0</v>
      </c>
      <c r="AC757" s="347">
        <f t="shared" si="2284"/>
        <v>0</v>
      </c>
      <c r="AD757" s="347">
        <f t="shared" si="2284"/>
        <v>0</v>
      </c>
      <c r="AE757" s="347">
        <f t="shared" si="2284"/>
        <v>0</v>
      </c>
      <c r="AF757" s="347">
        <f t="shared" ref="AF757:AL757" si="2285">AF745*AF747</f>
        <v>0</v>
      </c>
      <c r="AG757" s="347">
        <f t="shared" si="2285"/>
        <v>0</v>
      </c>
      <c r="AH757" s="347">
        <f t="shared" si="2285"/>
        <v>0</v>
      </c>
      <c r="AI757" s="347">
        <f t="shared" si="2285"/>
        <v>0</v>
      </c>
      <c r="AJ757" s="347">
        <f t="shared" si="2285"/>
        <v>0</v>
      </c>
      <c r="AK757" s="347">
        <f t="shared" si="2285"/>
        <v>0</v>
      </c>
      <c r="AL757" s="347">
        <f t="shared" si="2285"/>
        <v>0</v>
      </c>
      <c r="AM757" s="407">
        <f>SUM(Y757:AL757)</f>
        <v>0</v>
      </c>
      <c r="AN757" s="443"/>
    </row>
    <row r="758" spans="1:40" ht="15.6">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6">IF(AA585="kw",SUMPRODUCT($N$587:$N$742,$P$587:$P$742,AA587:AA742),SUMPRODUCT($E$587:$E$742,AA587:AA742))</f>
        <v>0</v>
      </c>
      <c r="AB760" s="291">
        <f t="shared" si="2286"/>
        <v>0</v>
      </c>
      <c r="AC760" s="291">
        <f t="shared" si="2286"/>
        <v>0</v>
      </c>
      <c r="AD760" s="291">
        <f t="shared" si="2286"/>
        <v>0</v>
      </c>
      <c r="AE760" s="291">
        <f t="shared" si="2286"/>
        <v>0</v>
      </c>
      <c r="AF760" s="291">
        <f t="shared" si="2286"/>
        <v>0</v>
      </c>
      <c r="AG760" s="291">
        <f t="shared" si="2286"/>
        <v>0</v>
      </c>
      <c r="AH760" s="291">
        <f t="shared" si="2286"/>
        <v>0</v>
      </c>
      <c r="AI760" s="291">
        <f t="shared" si="2286"/>
        <v>0</v>
      </c>
      <c r="AJ760" s="291">
        <f t="shared" si="2286"/>
        <v>0</v>
      </c>
      <c r="AK760" s="291">
        <f t="shared" si="2286"/>
        <v>0</v>
      </c>
      <c r="AL760" s="291">
        <f t="shared" si="2286"/>
        <v>0</v>
      </c>
      <c r="AM760" s="337"/>
    </row>
    <row r="761" spans="1:40" ht="15">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7">IF(AA585="kw",SUMPRODUCT($N$587:$N$742,$Q$587:$Q$742,AA587:AA742),SUMPRODUCT($F$587:$F$742,AA587:AA742))</f>
        <v>0</v>
      </c>
      <c r="AB761" s="326">
        <f t="shared" si="2287"/>
        <v>0</v>
      </c>
      <c r="AC761" s="326">
        <f t="shared" si="2287"/>
        <v>0</v>
      </c>
      <c r="AD761" s="326">
        <f t="shared" si="2287"/>
        <v>0</v>
      </c>
      <c r="AE761" s="326">
        <f t="shared" si="2287"/>
        <v>0</v>
      </c>
      <c r="AF761" s="326">
        <f t="shared" si="2287"/>
        <v>0</v>
      </c>
      <c r="AG761" s="326">
        <f t="shared" si="2287"/>
        <v>0</v>
      </c>
      <c r="AH761" s="326">
        <f t="shared" si="2287"/>
        <v>0</v>
      </c>
      <c r="AI761" s="326">
        <f t="shared" si="2287"/>
        <v>0</v>
      </c>
      <c r="AJ761" s="326">
        <f t="shared" si="2287"/>
        <v>0</v>
      </c>
      <c r="AK761" s="326">
        <f t="shared" si="2287"/>
        <v>0</v>
      </c>
      <c r="AL761" s="326">
        <f t="shared" si="2287"/>
        <v>0</v>
      </c>
      <c r="AM761" s="386"/>
    </row>
    <row r="762" spans="1:40" ht="20.25" customHeight="1">
      <c r="B762" s="368" t="s">
        <v>593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328</v>
      </c>
      <c r="C765" s="281"/>
      <c r="D765" s="590" t="s">
        <v>529</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96" t="s">
        <v>211</v>
      </c>
      <c r="C766" s="898" t="s">
        <v>33</v>
      </c>
      <c r="D766" s="284" t="s">
        <v>423</v>
      </c>
      <c r="E766" s="900" t="s">
        <v>209</v>
      </c>
      <c r="F766" s="901"/>
      <c r="G766" s="901"/>
      <c r="H766" s="901"/>
      <c r="I766" s="901"/>
      <c r="J766" s="901"/>
      <c r="K766" s="901"/>
      <c r="L766" s="901"/>
      <c r="M766" s="902"/>
      <c r="N766" s="903" t="s">
        <v>213</v>
      </c>
      <c r="O766" s="284" t="s">
        <v>424</v>
      </c>
      <c r="P766" s="900" t="s">
        <v>212</v>
      </c>
      <c r="Q766" s="901"/>
      <c r="R766" s="901"/>
      <c r="S766" s="901"/>
      <c r="T766" s="901"/>
      <c r="U766" s="901"/>
      <c r="V766" s="901"/>
      <c r="W766" s="901"/>
      <c r="X766" s="902"/>
      <c r="Y766" s="893" t="s">
        <v>244</v>
      </c>
      <c r="Z766" s="894"/>
      <c r="AA766" s="894"/>
      <c r="AB766" s="894"/>
      <c r="AC766" s="894"/>
      <c r="AD766" s="894"/>
      <c r="AE766" s="894"/>
      <c r="AF766" s="894"/>
      <c r="AG766" s="894"/>
      <c r="AH766" s="894"/>
      <c r="AI766" s="894"/>
      <c r="AJ766" s="894"/>
      <c r="AK766" s="894"/>
      <c r="AL766" s="894"/>
      <c r="AM766" s="895"/>
    </row>
    <row r="767" spans="1:40" ht="65.25" customHeight="1">
      <c r="B767" s="897"/>
      <c r="C767" s="899"/>
      <c r="D767" s="285">
        <v>2019</v>
      </c>
      <c r="E767" s="285">
        <v>2020</v>
      </c>
      <c r="F767" s="285">
        <v>2021</v>
      </c>
      <c r="G767" s="285">
        <v>2022</v>
      </c>
      <c r="H767" s="285">
        <v>2023</v>
      </c>
      <c r="I767" s="285">
        <v>2024</v>
      </c>
      <c r="J767" s="285">
        <v>2025</v>
      </c>
      <c r="K767" s="285">
        <v>2026</v>
      </c>
      <c r="L767" s="285">
        <v>2027</v>
      </c>
      <c r="M767" s="285">
        <v>2028</v>
      </c>
      <c r="N767" s="904"/>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to 999 kW (I1 &amp; I4)</v>
      </c>
      <c r="AB767" s="285" t="str">
        <f>'1.  LRAMVA Summary'!G52</f>
        <v>GS 1,000 to 4,999 kW (I2)</v>
      </c>
      <c r="AC767" s="285" t="str">
        <f>'1.  LRAMVA Summary'!H52</f>
        <v>Large Use (I3)</v>
      </c>
      <c r="AD767" s="285" t="str">
        <f>'1.  LRAMVA Summary'!I52</f>
        <v>Street Lighting</v>
      </c>
      <c r="AE767" s="285" t="str">
        <f>'1.  LRAMVA Summary'!J52</f>
        <v>USL</v>
      </c>
      <c r="AF767" s="285" t="str">
        <f>'1.  LRAMVA Summary'!K52</f>
        <v>Sentinel Lights</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kWh</v>
      </c>
      <c r="AF768" s="291" t="str">
        <f>'1.  LRAMVA Summary'!K53</f>
        <v>kW</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8">Z770</f>
        <v>0</v>
      </c>
      <c r="AA771" s="411">
        <f t="shared" ref="AA771" si="2289">AA770</f>
        <v>0</v>
      </c>
      <c r="AB771" s="411">
        <f t="shared" ref="AB771" si="2290">AB770</f>
        <v>0</v>
      </c>
      <c r="AC771" s="411">
        <f t="shared" ref="AC771" si="2291">AC770</f>
        <v>0</v>
      </c>
      <c r="AD771" s="411">
        <f t="shared" ref="AD771" si="2292">AD770</f>
        <v>0</v>
      </c>
      <c r="AE771" s="411">
        <f t="shared" ref="AE771" si="2293">AE770</f>
        <v>0</v>
      </c>
      <c r="AF771" s="411">
        <f t="shared" ref="AF771" si="2294">AF770</f>
        <v>0</v>
      </c>
      <c r="AG771" s="411">
        <f t="shared" ref="AG771" si="2295">AG770</f>
        <v>0</v>
      </c>
      <c r="AH771" s="411">
        <f t="shared" ref="AH771" si="2296">AH770</f>
        <v>0</v>
      </c>
      <c r="AI771" s="411">
        <f t="shared" ref="AI771" si="2297">AI770</f>
        <v>0</v>
      </c>
      <c r="AJ771" s="411">
        <f t="shared" ref="AJ771" si="2298">AJ770</f>
        <v>0</v>
      </c>
      <c r="AK771" s="411">
        <f t="shared" ref="AK771" si="2299">AK770</f>
        <v>0</v>
      </c>
      <c r="AL771" s="411">
        <f t="shared" ref="AL771" si="2300">AL770</f>
        <v>0</v>
      </c>
      <c r="AM771" s="297"/>
    </row>
    <row r="772" spans="1:39" ht="15.6"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1">Z773</f>
        <v>0</v>
      </c>
      <c r="AA774" s="411">
        <f t="shared" ref="AA774" si="2302">AA773</f>
        <v>0</v>
      </c>
      <c r="AB774" s="411">
        <f t="shared" ref="AB774" si="2303">AB773</f>
        <v>0</v>
      </c>
      <c r="AC774" s="411">
        <f t="shared" ref="AC774" si="2304">AC773</f>
        <v>0</v>
      </c>
      <c r="AD774" s="411">
        <f t="shared" ref="AD774" si="2305">AD773</f>
        <v>0</v>
      </c>
      <c r="AE774" s="411">
        <f t="shared" ref="AE774" si="2306">AE773</f>
        <v>0</v>
      </c>
      <c r="AF774" s="411">
        <f t="shared" ref="AF774" si="2307">AF773</f>
        <v>0</v>
      </c>
      <c r="AG774" s="411">
        <f t="shared" ref="AG774" si="2308">AG773</f>
        <v>0</v>
      </c>
      <c r="AH774" s="411">
        <f t="shared" ref="AH774" si="2309">AH773</f>
        <v>0</v>
      </c>
      <c r="AI774" s="411">
        <f t="shared" ref="AI774" si="2310">AI773</f>
        <v>0</v>
      </c>
      <c r="AJ774" s="411">
        <f t="shared" ref="AJ774" si="2311">AJ773</f>
        <v>0</v>
      </c>
      <c r="AK774" s="411">
        <f t="shared" ref="AK774" si="2312">AK773</f>
        <v>0</v>
      </c>
      <c r="AL774" s="411">
        <f t="shared" ref="AL774" si="2313">AL773</f>
        <v>0</v>
      </c>
      <c r="AM774" s="297"/>
    </row>
    <row r="775" spans="1:39" ht="15.6"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4">Z776</f>
        <v>0</v>
      </c>
      <c r="AA777" s="411">
        <f t="shared" ref="AA777" si="2315">AA776</f>
        <v>0</v>
      </c>
      <c r="AB777" s="411">
        <f t="shared" ref="AB777" si="2316">AB776</f>
        <v>0</v>
      </c>
      <c r="AC777" s="411">
        <f t="shared" ref="AC777" si="2317">AC776</f>
        <v>0</v>
      </c>
      <c r="AD777" s="411">
        <f t="shared" ref="AD777" si="2318">AD776</f>
        <v>0</v>
      </c>
      <c r="AE777" s="411">
        <f t="shared" ref="AE777" si="2319">AE776</f>
        <v>0</v>
      </c>
      <c r="AF777" s="411">
        <f t="shared" ref="AF777" si="2320">AF776</f>
        <v>0</v>
      </c>
      <c r="AG777" s="411">
        <f t="shared" ref="AG777" si="2321">AG776</f>
        <v>0</v>
      </c>
      <c r="AH777" s="411">
        <f t="shared" ref="AH777" si="2322">AH776</f>
        <v>0</v>
      </c>
      <c r="AI777" s="411">
        <f t="shared" ref="AI777" si="2323">AI776</f>
        <v>0</v>
      </c>
      <c r="AJ777" s="411">
        <f t="shared" ref="AJ777" si="2324">AJ776</f>
        <v>0</v>
      </c>
      <c r="AK777" s="411">
        <f t="shared" ref="AK777" si="2325">AK776</f>
        <v>0</v>
      </c>
      <c r="AL777" s="411">
        <f t="shared" ref="AL777" si="2326">AL776</f>
        <v>0</v>
      </c>
      <c r="AM777" s="297"/>
    </row>
    <row r="778" spans="1:39" ht="1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2">
        <v>4</v>
      </c>
      <c r="B779" s="520" t="s">
        <v>683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7">Z779</f>
        <v>0</v>
      </c>
      <c r="AA780" s="411">
        <f t="shared" ref="AA780" si="2328">AA779</f>
        <v>0</v>
      </c>
      <c r="AB780" s="411">
        <f t="shared" ref="AB780" si="2329">AB779</f>
        <v>0</v>
      </c>
      <c r="AC780" s="411">
        <f t="shared" ref="AC780" si="2330">AC779</f>
        <v>0</v>
      </c>
      <c r="AD780" s="411">
        <f t="shared" ref="AD780" si="2331">AD779</f>
        <v>0</v>
      </c>
      <c r="AE780" s="411">
        <f t="shared" ref="AE780" si="2332">AE779</f>
        <v>0</v>
      </c>
      <c r="AF780" s="411">
        <f t="shared" ref="AF780" si="2333">AF779</f>
        <v>0</v>
      </c>
      <c r="AG780" s="411">
        <f t="shared" ref="AG780" si="2334">AG779</f>
        <v>0</v>
      </c>
      <c r="AH780" s="411">
        <f t="shared" ref="AH780" si="2335">AH779</f>
        <v>0</v>
      </c>
      <c r="AI780" s="411">
        <f t="shared" ref="AI780" si="2336">AI779</f>
        <v>0</v>
      </c>
      <c r="AJ780" s="411">
        <f t="shared" ref="AJ780" si="2337">AJ779</f>
        <v>0</v>
      </c>
      <c r="AK780" s="411">
        <f t="shared" ref="AK780" si="2338">AK779</f>
        <v>0</v>
      </c>
      <c r="AL780" s="411">
        <f t="shared" ref="AL780" si="2339">AL779</f>
        <v>0</v>
      </c>
      <c r="AM780" s="297"/>
    </row>
    <row r="781" spans="1:39" ht="1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0">Z782</f>
        <v>0</v>
      </c>
      <c r="AA783" s="411">
        <f t="shared" ref="AA783" si="2341">AA782</f>
        <v>0</v>
      </c>
      <c r="AB783" s="411">
        <f t="shared" ref="AB783" si="2342">AB782</f>
        <v>0</v>
      </c>
      <c r="AC783" s="411">
        <f t="shared" ref="AC783" si="2343">AC782</f>
        <v>0</v>
      </c>
      <c r="AD783" s="411">
        <f t="shared" ref="AD783" si="2344">AD782</f>
        <v>0</v>
      </c>
      <c r="AE783" s="411">
        <f t="shared" ref="AE783" si="2345">AE782</f>
        <v>0</v>
      </c>
      <c r="AF783" s="411">
        <f t="shared" ref="AF783" si="2346">AF782</f>
        <v>0</v>
      </c>
      <c r="AG783" s="411">
        <f t="shared" ref="AG783" si="2347">AG782</f>
        <v>0</v>
      </c>
      <c r="AH783" s="411">
        <f t="shared" ref="AH783" si="2348">AH782</f>
        <v>0</v>
      </c>
      <c r="AI783" s="411">
        <f t="shared" ref="AI783" si="2349">AI782</f>
        <v>0</v>
      </c>
      <c r="AJ783" s="411">
        <f t="shared" ref="AJ783" si="2350">AJ782</f>
        <v>0</v>
      </c>
      <c r="AK783" s="411">
        <f t="shared" ref="AK783" si="2351">AK782</f>
        <v>0</v>
      </c>
      <c r="AL783" s="411">
        <f t="shared" ref="AL783" si="2352">AL782</f>
        <v>0</v>
      </c>
      <c r="AM783" s="297"/>
    </row>
    <row r="784" spans="1:39" ht="1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3">Z786</f>
        <v>0</v>
      </c>
      <c r="AA787" s="411">
        <f t="shared" ref="AA787" si="2354">AA786</f>
        <v>0</v>
      </c>
      <c r="AB787" s="411">
        <f t="shared" ref="AB787" si="2355">AB786</f>
        <v>0</v>
      </c>
      <c r="AC787" s="411">
        <f t="shared" ref="AC787" si="2356">AC786</f>
        <v>0</v>
      </c>
      <c r="AD787" s="411">
        <f t="shared" ref="AD787" si="2357">AD786</f>
        <v>0</v>
      </c>
      <c r="AE787" s="411">
        <f t="shared" ref="AE787" si="2358">AE786</f>
        <v>0</v>
      </c>
      <c r="AF787" s="411">
        <f t="shared" ref="AF787" si="2359">AF786</f>
        <v>0</v>
      </c>
      <c r="AG787" s="411">
        <f t="shared" ref="AG787" si="2360">AG786</f>
        <v>0</v>
      </c>
      <c r="AH787" s="411">
        <f t="shared" ref="AH787" si="2361">AH786</f>
        <v>0</v>
      </c>
      <c r="AI787" s="411">
        <f t="shared" ref="AI787" si="2362">AI786</f>
        <v>0</v>
      </c>
      <c r="AJ787" s="411">
        <f t="shared" ref="AJ787" si="2363">AJ786</f>
        <v>0</v>
      </c>
      <c r="AK787" s="411">
        <f t="shared" ref="AK787" si="2364">AK786</f>
        <v>0</v>
      </c>
      <c r="AL787" s="411">
        <f t="shared" ref="AL787" si="2365">AL786</f>
        <v>0</v>
      </c>
      <c r="AM787" s="311"/>
    </row>
    <row r="788" spans="1:39" ht="1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6">Z789</f>
        <v>0</v>
      </c>
      <c r="AA790" s="411">
        <f t="shared" ref="AA790" si="2367">AA789</f>
        <v>0</v>
      </c>
      <c r="AB790" s="411">
        <f t="shared" ref="AB790" si="2368">AB789</f>
        <v>0</v>
      </c>
      <c r="AC790" s="411">
        <f t="shared" ref="AC790" si="2369">AC789</f>
        <v>0</v>
      </c>
      <c r="AD790" s="411">
        <f t="shared" ref="AD790" si="2370">AD789</f>
        <v>0</v>
      </c>
      <c r="AE790" s="411">
        <f t="shared" ref="AE790" si="2371">AE789</f>
        <v>0</v>
      </c>
      <c r="AF790" s="411">
        <f t="shared" ref="AF790" si="2372">AF789</f>
        <v>0</v>
      </c>
      <c r="AG790" s="411">
        <f t="shared" ref="AG790" si="2373">AG789</f>
        <v>0</v>
      </c>
      <c r="AH790" s="411">
        <f t="shared" ref="AH790" si="2374">AH789</f>
        <v>0</v>
      </c>
      <c r="AI790" s="411">
        <f t="shared" ref="AI790" si="2375">AI789</f>
        <v>0</v>
      </c>
      <c r="AJ790" s="411">
        <f t="shared" ref="AJ790" si="2376">AJ789</f>
        <v>0</v>
      </c>
      <c r="AK790" s="411">
        <f t="shared" ref="AK790" si="2377">AK789</f>
        <v>0</v>
      </c>
      <c r="AL790" s="411">
        <f t="shared" ref="AL790" si="2378">AL789</f>
        <v>0</v>
      </c>
      <c r="AM790" s="311"/>
    </row>
    <row r="791" spans="1:39" ht="1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9">Z792</f>
        <v>0</v>
      </c>
      <c r="AA793" s="411">
        <f t="shared" ref="AA793" si="2380">AA792</f>
        <v>0</v>
      </c>
      <c r="AB793" s="411">
        <f t="shared" ref="AB793" si="2381">AB792</f>
        <v>0</v>
      </c>
      <c r="AC793" s="411">
        <f t="shared" ref="AC793" si="2382">AC792</f>
        <v>0</v>
      </c>
      <c r="AD793" s="411">
        <f t="shared" ref="AD793" si="2383">AD792</f>
        <v>0</v>
      </c>
      <c r="AE793" s="411">
        <f t="shared" ref="AE793" si="2384">AE792</f>
        <v>0</v>
      </c>
      <c r="AF793" s="411">
        <f t="shared" ref="AF793" si="2385">AF792</f>
        <v>0</v>
      </c>
      <c r="AG793" s="411">
        <f t="shared" ref="AG793" si="2386">AG792</f>
        <v>0</v>
      </c>
      <c r="AH793" s="411">
        <f t="shared" ref="AH793" si="2387">AH792</f>
        <v>0</v>
      </c>
      <c r="AI793" s="411">
        <f t="shared" ref="AI793" si="2388">AI792</f>
        <v>0</v>
      </c>
      <c r="AJ793" s="411">
        <f t="shared" ref="AJ793" si="2389">AJ792</f>
        <v>0</v>
      </c>
      <c r="AK793" s="411">
        <f t="shared" ref="AK793" si="2390">AK792</f>
        <v>0</v>
      </c>
      <c r="AL793" s="411">
        <f t="shared" ref="AL793" si="2391">AL792</f>
        <v>0</v>
      </c>
      <c r="AM793" s="311"/>
    </row>
    <row r="794" spans="1:39" ht="1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2">Z795</f>
        <v>0</v>
      </c>
      <c r="AA796" s="411">
        <f t="shared" ref="AA796" si="2393">AA795</f>
        <v>0</v>
      </c>
      <c r="AB796" s="411">
        <f t="shared" ref="AB796" si="2394">AB795</f>
        <v>0</v>
      </c>
      <c r="AC796" s="411">
        <f t="shared" ref="AC796" si="2395">AC795</f>
        <v>0</v>
      </c>
      <c r="AD796" s="411">
        <f t="shared" ref="AD796" si="2396">AD795</f>
        <v>0</v>
      </c>
      <c r="AE796" s="411">
        <f t="shared" ref="AE796" si="2397">AE795</f>
        <v>0</v>
      </c>
      <c r="AF796" s="411">
        <f t="shared" ref="AF796" si="2398">AF795</f>
        <v>0</v>
      </c>
      <c r="AG796" s="411">
        <f t="shared" ref="AG796" si="2399">AG795</f>
        <v>0</v>
      </c>
      <c r="AH796" s="411">
        <f t="shared" ref="AH796" si="2400">AH795</f>
        <v>0</v>
      </c>
      <c r="AI796" s="411">
        <f t="shared" ref="AI796" si="2401">AI795</f>
        <v>0</v>
      </c>
      <c r="AJ796" s="411">
        <f t="shared" ref="AJ796" si="2402">AJ795</f>
        <v>0</v>
      </c>
      <c r="AK796" s="411">
        <f t="shared" ref="AK796" si="2403">AK795</f>
        <v>0</v>
      </c>
      <c r="AL796" s="411">
        <f t="shared" ref="AL796" si="2404">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5">Z798</f>
        <v>0</v>
      </c>
      <c r="AA799" s="411">
        <f t="shared" ref="AA799" si="2406">AA798</f>
        <v>0</v>
      </c>
      <c r="AB799" s="411">
        <f t="shared" ref="AB799" si="2407">AB798</f>
        <v>0</v>
      </c>
      <c r="AC799" s="411">
        <f t="shared" ref="AC799" si="2408">AC798</f>
        <v>0</v>
      </c>
      <c r="AD799" s="411">
        <f t="shared" ref="AD799" si="2409">AD798</f>
        <v>0</v>
      </c>
      <c r="AE799" s="411">
        <f t="shared" ref="AE799" si="2410">AE798</f>
        <v>0</v>
      </c>
      <c r="AF799" s="411">
        <f t="shared" ref="AF799" si="2411">AF798</f>
        <v>0</v>
      </c>
      <c r="AG799" s="411">
        <f t="shared" ref="AG799" si="2412">AG798</f>
        <v>0</v>
      </c>
      <c r="AH799" s="411">
        <f t="shared" ref="AH799" si="2413">AH798</f>
        <v>0</v>
      </c>
      <c r="AI799" s="411">
        <f t="shared" ref="AI799" si="2414">AI798</f>
        <v>0</v>
      </c>
      <c r="AJ799" s="411">
        <f t="shared" ref="AJ799" si="2415">AJ798</f>
        <v>0</v>
      </c>
      <c r="AK799" s="411">
        <f t="shared" ref="AK799" si="2416">AK798</f>
        <v>0</v>
      </c>
      <c r="AL799" s="411">
        <f t="shared" ref="AL799" si="2417">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8">Z802</f>
        <v>0</v>
      </c>
      <c r="AA803" s="411">
        <f t="shared" ref="AA803" si="2419">AA802</f>
        <v>0</v>
      </c>
      <c r="AB803" s="411">
        <f t="shared" ref="AB803" si="2420">AB802</f>
        <v>0</v>
      </c>
      <c r="AC803" s="411">
        <f t="shared" ref="AC803" si="2421">AC802</f>
        <v>0</v>
      </c>
      <c r="AD803" s="411">
        <f t="shared" ref="AD803" si="2422">AD802</f>
        <v>0</v>
      </c>
      <c r="AE803" s="411">
        <f t="shared" ref="AE803" si="2423">AE802</f>
        <v>0</v>
      </c>
      <c r="AF803" s="411">
        <f t="shared" ref="AF803" si="2424">AF802</f>
        <v>0</v>
      </c>
      <c r="AG803" s="411">
        <f t="shared" ref="AG803" si="2425">AG802</f>
        <v>0</v>
      </c>
      <c r="AH803" s="411">
        <f t="shared" ref="AH803" si="2426">AH802</f>
        <v>0</v>
      </c>
      <c r="AI803" s="411">
        <f t="shared" ref="AI803" si="2427">AI802</f>
        <v>0</v>
      </c>
      <c r="AJ803" s="411">
        <f t="shared" ref="AJ803" si="2428">AJ802</f>
        <v>0</v>
      </c>
      <c r="AK803" s="411">
        <f t="shared" ref="AK803" si="2429">AK802</f>
        <v>0</v>
      </c>
      <c r="AL803" s="411">
        <f t="shared" ref="AL803" si="2430">AL802</f>
        <v>0</v>
      </c>
      <c r="AM803" s="297"/>
    </row>
    <row r="804" spans="1:39" ht="1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1">Z805</f>
        <v>0</v>
      </c>
      <c r="AA806" s="411">
        <f t="shared" ref="AA806" si="2432">AA805</f>
        <v>0</v>
      </c>
      <c r="AB806" s="411">
        <f t="shared" ref="AB806" si="2433">AB805</f>
        <v>0</v>
      </c>
      <c r="AC806" s="411">
        <f t="shared" ref="AC806" si="2434">AC805</f>
        <v>0</v>
      </c>
      <c r="AD806" s="411">
        <f t="shared" ref="AD806" si="2435">AD805</f>
        <v>0</v>
      </c>
      <c r="AE806" s="411">
        <f t="shared" ref="AE806" si="2436">AE805</f>
        <v>0</v>
      </c>
      <c r="AF806" s="411">
        <f t="shared" ref="AF806" si="2437">AF805</f>
        <v>0</v>
      </c>
      <c r="AG806" s="411">
        <f t="shared" ref="AG806" si="2438">AG805</f>
        <v>0</v>
      </c>
      <c r="AH806" s="411">
        <f t="shared" ref="AH806" si="2439">AH805</f>
        <v>0</v>
      </c>
      <c r="AI806" s="411">
        <f t="shared" ref="AI806" si="2440">AI805</f>
        <v>0</v>
      </c>
      <c r="AJ806" s="411">
        <f t="shared" ref="AJ806" si="2441">AJ805</f>
        <v>0</v>
      </c>
      <c r="AK806" s="411">
        <f t="shared" ref="AK806" si="2442">AK805</f>
        <v>0</v>
      </c>
      <c r="AL806" s="411">
        <f t="shared" ref="AL806" si="2443">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4">Z808</f>
        <v>0</v>
      </c>
      <c r="AA809" s="411">
        <f t="shared" ref="AA809" si="2445">AA808</f>
        <v>0</v>
      </c>
      <c r="AB809" s="411">
        <f t="shared" ref="AB809" si="2446">AB808</f>
        <v>0</v>
      </c>
      <c r="AC809" s="411">
        <f t="shared" ref="AC809" si="2447">AC808</f>
        <v>0</v>
      </c>
      <c r="AD809" s="411">
        <f t="shared" ref="AD809" si="2448">AD808</f>
        <v>0</v>
      </c>
      <c r="AE809" s="411">
        <f t="shared" ref="AE809" si="2449">AE808</f>
        <v>0</v>
      </c>
      <c r="AF809" s="411">
        <f t="shared" ref="AF809" si="2450">AF808</f>
        <v>0</v>
      </c>
      <c r="AG809" s="411">
        <f t="shared" ref="AG809" si="2451">AG808</f>
        <v>0</v>
      </c>
      <c r="AH809" s="411">
        <f t="shared" ref="AH809" si="2452">AH808</f>
        <v>0</v>
      </c>
      <c r="AI809" s="411">
        <f t="shared" ref="AI809" si="2453">AI808</f>
        <v>0</v>
      </c>
      <c r="AJ809" s="411">
        <f t="shared" ref="AJ809" si="2454">AJ808</f>
        <v>0</v>
      </c>
      <c r="AK809" s="411">
        <f t="shared" ref="AK809" si="2455">AK808</f>
        <v>0</v>
      </c>
      <c r="AL809" s="411">
        <f t="shared" ref="AL809" si="2456">AL808</f>
        <v>0</v>
      </c>
      <c r="AM809" s="306"/>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7">Z812</f>
        <v>0</v>
      </c>
      <c r="AA813" s="411">
        <f t="shared" ref="AA813" si="2458">AA812</f>
        <v>0</v>
      </c>
      <c r="AB813" s="411">
        <f t="shared" ref="AB813" si="2459">AB812</f>
        <v>0</v>
      </c>
      <c r="AC813" s="411">
        <f t="shared" ref="AC813" si="2460">AC812</f>
        <v>0</v>
      </c>
      <c r="AD813" s="411">
        <f t="shared" ref="AD813" si="2461">AD812</f>
        <v>0</v>
      </c>
      <c r="AE813" s="411">
        <f t="shared" ref="AE813" si="2462">AE812</f>
        <v>0</v>
      </c>
      <c r="AF813" s="411">
        <f t="shared" ref="AF813" si="2463">AF812</f>
        <v>0</v>
      </c>
      <c r="AG813" s="411">
        <f t="shared" ref="AG813" si="2464">AG812</f>
        <v>0</v>
      </c>
      <c r="AH813" s="411">
        <f t="shared" ref="AH813" si="2465">AH812</f>
        <v>0</v>
      </c>
      <c r="AI813" s="411">
        <f t="shared" ref="AI813" si="2466">AI812</f>
        <v>0</v>
      </c>
      <c r="AJ813" s="411">
        <f t="shared" ref="AJ813" si="2467">AJ812</f>
        <v>0</v>
      </c>
      <c r="AK813" s="411">
        <f t="shared" ref="AK813" si="2468">AK812</f>
        <v>0</v>
      </c>
      <c r="AL813" s="411">
        <f t="shared" ref="AL813" si="2469">AL812</f>
        <v>0</v>
      </c>
      <c r="AM813" s="297"/>
    </row>
    <row r="814" spans="1:39" ht="1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0">Z816</f>
        <v>0</v>
      </c>
      <c r="AA817" s="411">
        <f t="shared" si="2470"/>
        <v>0</v>
      </c>
      <c r="AB817" s="411">
        <f t="shared" si="2470"/>
        <v>0</v>
      </c>
      <c r="AC817" s="411">
        <f t="shared" si="2470"/>
        <v>0</v>
      </c>
      <c r="AD817" s="411">
        <f t="shared" si="2470"/>
        <v>0</v>
      </c>
      <c r="AE817" s="411">
        <f t="shared" si="2470"/>
        <v>0</v>
      </c>
      <c r="AF817" s="411">
        <f t="shared" si="2470"/>
        <v>0</v>
      </c>
      <c r="AG817" s="411">
        <f t="shared" si="2470"/>
        <v>0</v>
      </c>
      <c r="AH817" s="411">
        <f t="shared" si="2470"/>
        <v>0</v>
      </c>
      <c r="AI817" s="411">
        <f t="shared" si="2470"/>
        <v>0</v>
      </c>
      <c r="AJ817" s="411">
        <f t="shared" si="2470"/>
        <v>0</v>
      </c>
      <c r="AK817" s="411">
        <f t="shared" si="2470"/>
        <v>0</v>
      </c>
      <c r="AL817" s="411">
        <f t="shared" si="2470"/>
        <v>0</v>
      </c>
      <c r="AM817" s="297"/>
    </row>
    <row r="818" spans="1:39" ht="1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1">Z819</f>
        <v>0</v>
      </c>
      <c r="AA820" s="411">
        <f t="shared" si="2471"/>
        <v>0</v>
      </c>
      <c r="AB820" s="411">
        <f t="shared" si="2471"/>
        <v>0</v>
      </c>
      <c r="AC820" s="411">
        <f t="shared" si="2471"/>
        <v>0</v>
      </c>
      <c r="AD820" s="411">
        <f t="shared" si="2471"/>
        <v>0</v>
      </c>
      <c r="AE820" s="411">
        <f t="shared" si="2471"/>
        <v>0</v>
      </c>
      <c r="AF820" s="411">
        <f t="shared" si="2471"/>
        <v>0</v>
      </c>
      <c r="AG820" s="411">
        <f t="shared" si="2471"/>
        <v>0</v>
      </c>
      <c r="AH820" s="411">
        <f t="shared" si="2471"/>
        <v>0</v>
      </c>
      <c r="AI820" s="411">
        <f t="shared" si="2471"/>
        <v>0</v>
      </c>
      <c r="AJ820" s="411">
        <f t="shared" si="2471"/>
        <v>0</v>
      </c>
      <c r="AK820" s="411">
        <f t="shared" si="2471"/>
        <v>0</v>
      </c>
      <c r="AL820" s="411">
        <f t="shared" si="2471"/>
        <v>0</v>
      </c>
      <c r="AM820" s="297"/>
    </row>
    <row r="821" spans="1:39" s="283" customFormat="1" ht="1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2">Z823</f>
        <v>0</v>
      </c>
      <c r="AA824" s="411">
        <f t="shared" si="2472"/>
        <v>0</v>
      </c>
      <c r="AB824" s="411">
        <f t="shared" si="2472"/>
        <v>0</v>
      </c>
      <c r="AC824" s="411">
        <f t="shared" si="2472"/>
        <v>0</v>
      </c>
      <c r="AD824" s="411">
        <f t="shared" si="2472"/>
        <v>0</v>
      </c>
      <c r="AE824" s="411">
        <f t="shared" si="2472"/>
        <v>0</v>
      </c>
      <c r="AF824" s="411">
        <f t="shared" si="2472"/>
        <v>0</v>
      </c>
      <c r="AG824" s="411">
        <f t="shared" si="2472"/>
        <v>0</v>
      </c>
      <c r="AH824" s="411">
        <f t="shared" si="2472"/>
        <v>0</v>
      </c>
      <c r="AI824" s="411">
        <f t="shared" si="2472"/>
        <v>0</v>
      </c>
      <c r="AJ824" s="411">
        <f t="shared" si="2472"/>
        <v>0</v>
      </c>
      <c r="AK824" s="411">
        <f t="shared" si="2472"/>
        <v>0</v>
      </c>
      <c r="AL824" s="411">
        <f t="shared" si="2472"/>
        <v>0</v>
      </c>
      <c r="AM824" s="306"/>
    </row>
    <row r="825" spans="1:39" ht="1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3">Z826</f>
        <v>0</v>
      </c>
      <c r="AA827" s="411">
        <f t="shared" si="2473"/>
        <v>0</v>
      </c>
      <c r="AB827" s="411">
        <f t="shared" si="2473"/>
        <v>0</v>
      </c>
      <c r="AC827" s="411">
        <f t="shared" si="2473"/>
        <v>0</v>
      </c>
      <c r="AD827" s="411">
        <f t="shared" si="2473"/>
        <v>0</v>
      </c>
      <c r="AE827" s="411">
        <f t="shared" si="2473"/>
        <v>0</v>
      </c>
      <c r="AF827" s="411">
        <f t="shared" si="2473"/>
        <v>0</v>
      </c>
      <c r="AG827" s="411">
        <f t="shared" si="2473"/>
        <v>0</v>
      </c>
      <c r="AH827" s="411">
        <f t="shared" si="2473"/>
        <v>0</v>
      </c>
      <c r="AI827" s="411">
        <f t="shared" si="2473"/>
        <v>0</v>
      </c>
      <c r="AJ827" s="411">
        <f t="shared" si="2473"/>
        <v>0</v>
      </c>
      <c r="AK827" s="411">
        <f t="shared" si="2473"/>
        <v>0</v>
      </c>
      <c r="AL827" s="411">
        <f t="shared" si="2473"/>
        <v>0</v>
      </c>
      <c r="AM827" s="306"/>
    </row>
    <row r="828" spans="1:39" ht="1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4">Z829</f>
        <v>0</v>
      </c>
      <c r="AA830" s="411">
        <f t="shared" si="2474"/>
        <v>0</v>
      </c>
      <c r="AB830" s="411">
        <f t="shared" si="2474"/>
        <v>0</v>
      </c>
      <c r="AC830" s="411">
        <f t="shared" si="2474"/>
        <v>0</v>
      </c>
      <c r="AD830" s="411">
        <f t="shared" si="2474"/>
        <v>0</v>
      </c>
      <c r="AE830" s="411">
        <f t="shared" si="2474"/>
        <v>0</v>
      </c>
      <c r="AF830" s="411">
        <f t="shared" si="2474"/>
        <v>0</v>
      </c>
      <c r="AG830" s="411">
        <f t="shared" si="2474"/>
        <v>0</v>
      </c>
      <c r="AH830" s="411">
        <f t="shared" si="2474"/>
        <v>0</v>
      </c>
      <c r="AI830" s="411">
        <f t="shared" si="2474"/>
        <v>0</v>
      </c>
      <c r="AJ830" s="411">
        <f t="shared" si="2474"/>
        <v>0</v>
      </c>
      <c r="AK830" s="411">
        <f t="shared" si="2474"/>
        <v>0</v>
      </c>
      <c r="AL830" s="411">
        <f t="shared" si="2474"/>
        <v>0</v>
      </c>
      <c r="AM830" s="297"/>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5">Z832</f>
        <v>0</v>
      </c>
      <c r="AA833" s="411">
        <f t="shared" si="2475"/>
        <v>0</v>
      </c>
      <c r="AB833" s="411">
        <f t="shared" si="2475"/>
        <v>0</v>
      </c>
      <c r="AC833" s="411">
        <f t="shared" si="2475"/>
        <v>0</v>
      </c>
      <c r="AD833" s="411">
        <f t="shared" si="2475"/>
        <v>0</v>
      </c>
      <c r="AE833" s="411">
        <f t="shared" si="2475"/>
        <v>0</v>
      </c>
      <c r="AF833" s="411">
        <f t="shared" si="2475"/>
        <v>0</v>
      </c>
      <c r="AG833" s="411">
        <f t="shared" si="2475"/>
        <v>0</v>
      </c>
      <c r="AH833" s="411">
        <f t="shared" si="2475"/>
        <v>0</v>
      </c>
      <c r="AI833" s="411">
        <f t="shared" si="2475"/>
        <v>0</v>
      </c>
      <c r="AJ833" s="411">
        <f t="shared" si="2475"/>
        <v>0</v>
      </c>
      <c r="AK833" s="411">
        <f t="shared" si="2475"/>
        <v>0</v>
      </c>
      <c r="AL833" s="411">
        <f t="shared" si="2475"/>
        <v>0</v>
      </c>
      <c r="AM833" s="306"/>
    </row>
    <row r="834" spans="1:39" ht="15.6"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6">Z837</f>
        <v>0</v>
      </c>
      <c r="AA838" s="411">
        <f t="shared" ref="AA838" si="2477">AA837</f>
        <v>0</v>
      </c>
      <c r="AB838" s="411">
        <f t="shared" ref="AB838" si="2478">AB837</f>
        <v>0</v>
      </c>
      <c r="AC838" s="411">
        <f t="shared" ref="AC838" si="2479">AC837</f>
        <v>0</v>
      </c>
      <c r="AD838" s="411">
        <f t="shared" ref="AD838" si="2480">AD837</f>
        <v>0</v>
      </c>
      <c r="AE838" s="411">
        <f t="shared" ref="AE838" si="2481">AE837</f>
        <v>0</v>
      </c>
      <c r="AF838" s="411">
        <f t="shared" ref="AF838" si="2482">AF837</f>
        <v>0</v>
      </c>
      <c r="AG838" s="411">
        <f t="shared" ref="AG838" si="2483">AG837</f>
        <v>0</v>
      </c>
      <c r="AH838" s="411">
        <f t="shared" ref="AH838" si="2484">AH837</f>
        <v>0</v>
      </c>
      <c r="AI838" s="411">
        <f t="shared" ref="AI838" si="2485">AI837</f>
        <v>0</v>
      </c>
      <c r="AJ838" s="411">
        <f t="shared" ref="AJ838" si="2486">AJ837</f>
        <v>0</v>
      </c>
      <c r="AK838" s="411">
        <f t="shared" ref="AK838" si="2487">AK837</f>
        <v>0</v>
      </c>
      <c r="AL838" s="411">
        <f t="shared" ref="AL838" si="2488">AL837</f>
        <v>0</v>
      </c>
      <c r="AM838" s="306"/>
    </row>
    <row r="839" spans="1:39" ht="1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9">Z840</f>
        <v>0</v>
      </c>
      <c r="AA841" s="411">
        <f t="shared" ref="AA841" si="2490">AA840</f>
        <v>0</v>
      </c>
      <c r="AB841" s="411">
        <f t="shared" ref="AB841" si="2491">AB840</f>
        <v>0</v>
      </c>
      <c r="AC841" s="411">
        <f t="shared" ref="AC841" si="2492">AC840</f>
        <v>0</v>
      </c>
      <c r="AD841" s="411">
        <f t="shared" ref="AD841" si="2493">AD840</f>
        <v>0</v>
      </c>
      <c r="AE841" s="411">
        <f t="shared" ref="AE841" si="2494">AE840</f>
        <v>0</v>
      </c>
      <c r="AF841" s="411">
        <f t="shared" ref="AF841" si="2495">AF840</f>
        <v>0</v>
      </c>
      <c r="AG841" s="411">
        <f t="shared" ref="AG841" si="2496">AG840</f>
        <v>0</v>
      </c>
      <c r="AH841" s="411">
        <f t="shared" ref="AH841" si="2497">AH840</f>
        <v>0</v>
      </c>
      <c r="AI841" s="411">
        <f t="shared" ref="AI841" si="2498">AI840</f>
        <v>0</v>
      </c>
      <c r="AJ841" s="411">
        <f t="shared" ref="AJ841" si="2499">AJ840</f>
        <v>0</v>
      </c>
      <c r="AK841" s="411">
        <f t="shared" ref="AK841" si="2500">AK840</f>
        <v>0</v>
      </c>
      <c r="AL841" s="411">
        <f t="shared" ref="AL841" si="2501">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2">Z843</f>
        <v>0</v>
      </c>
      <c r="AA844" s="411">
        <f t="shared" ref="AA844" si="2503">AA843</f>
        <v>0</v>
      </c>
      <c r="AB844" s="411">
        <f t="shared" ref="AB844" si="2504">AB843</f>
        <v>0</v>
      </c>
      <c r="AC844" s="411">
        <f t="shared" ref="AC844" si="2505">AC843</f>
        <v>0</v>
      </c>
      <c r="AD844" s="411">
        <f t="shared" ref="AD844" si="2506">AD843</f>
        <v>0</v>
      </c>
      <c r="AE844" s="411">
        <f t="shared" ref="AE844" si="2507">AE843</f>
        <v>0</v>
      </c>
      <c r="AF844" s="411">
        <f t="shared" ref="AF844" si="2508">AF843</f>
        <v>0</v>
      </c>
      <c r="AG844" s="411">
        <f t="shared" ref="AG844" si="2509">AG843</f>
        <v>0</v>
      </c>
      <c r="AH844" s="411">
        <f t="shared" ref="AH844" si="2510">AH843</f>
        <v>0</v>
      </c>
      <c r="AI844" s="411">
        <f t="shared" ref="AI844" si="2511">AI843</f>
        <v>0</v>
      </c>
      <c r="AJ844" s="411">
        <f t="shared" ref="AJ844" si="2512">AJ843</f>
        <v>0</v>
      </c>
      <c r="AK844" s="411">
        <f t="shared" ref="AK844" si="2513">AK843</f>
        <v>0</v>
      </c>
      <c r="AL844" s="411">
        <f t="shared" ref="AL844" si="2514">AL843</f>
        <v>0</v>
      </c>
      <c r="AM844" s="306"/>
    </row>
    <row r="845" spans="1:39" ht="1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5">Z846</f>
        <v>0</v>
      </c>
      <c r="AA847" s="411">
        <f t="shared" ref="AA847" si="2516">AA846</f>
        <v>0</v>
      </c>
      <c r="AB847" s="411">
        <f t="shared" ref="AB847" si="2517">AB846</f>
        <v>0</v>
      </c>
      <c r="AC847" s="411">
        <f t="shared" ref="AC847" si="2518">AC846</f>
        <v>0</v>
      </c>
      <c r="AD847" s="411">
        <f t="shared" ref="AD847" si="2519">AD846</f>
        <v>0</v>
      </c>
      <c r="AE847" s="411">
        <f t="shared" ref="AE847" si="2520">AE846</f>
        <v>0</v>
      </c>
      <c r="AF847" s="411">
        <f t="shared" ref="AF847" si="2521">AF846</f>
        <v>0</v>
      </c>
      <c r="AG847" s="411">
        <f t="shared" ref="AG847" si="2522">AG846</f>
        <v>0</v>
      </c>
      <c r="AH847" s="411">
        <f t="shared" ref="AH847" si="2523">AH846</f>
        <v>0</v>
      </c>
      <c r="AI847" s="411">
        <f t="shared" ref="AI847" si="2524">AI846</f>
        <v>0</v>
      </c>
      <c r="AJ847" s="411">
        <f t="shared" ref="AJ847" si="2525">AJ846</f>
        <v>0</v>
      </c>
      <c r="AK847" s="411">
        <f t="shared" ref="AK847" si="2526">AK846</f>
        <v>0</v>
      </c>
      <c r="AL847" s="411">
        <f t="shared" ref="AL847" si="2527">AL846</f>
        <v>0</v>
      </c>
      <c r="AM847" s="306"/>
    </row>
    <row r="848" spans="1:39" ht="1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8">Z850</f>
        <v>0</v>
      </c>
      <c r="AA851" s="411">
        <f t="shared" ref="AA851" si="2529">AA850</f>
        <v>0</v>
      </c>
      <c r="AB851" s="411">
        <f t="shared" ref="AB851" si="2530">AB850</f>
        <v>0</v>
      </c>
      <c r="AC851" s="411">
        <f t="shared" ref="AC851" si="2531">AC850</f>
        <v>0</v>
      </c>
      <c r="AD851" s="411">
        <f t="shared" ref="AD851" si="2532">AD850</f>
        <v>0</v>
      </c>
      <c r="AE851" s="411">
        <f t="shared" ref="AE851" si="2533">AE850</f>
        <v>0</v>
      </c>
      <c r="AF851" s="411">
        <f t="shared" ref="AF851" si="2534">AF850</f>
        <v>0</v>
      </c>
      <c r="AG851" s="411">
        <f t="shared" ref="AG851" si="2535">AG850</f>
        <v>0</v>
      </c>
      <c r="AH851" s="411">
        <f t="shared" ref="AH851" si="2536">AH850</f>
        <v>0</v>
      </c>
      <c r="AI851" s="411">
        <f t="shared" ref="AI851" si="2537">AI850</f>
        <v>0</v>
      </c>
      <c r="AJ851" s="411">
        <f t="shared" ref="AJ851" si="2538">AJ850</f>
        <v>0</v>
      </c>
      <c r="AK851" s="411">
        <f t="shared" ref="AK851" si="2539">AK850</f>
        <v>0</v>
      </c>
      <c r="AL851" s="411">
        <f t="shared" ref="AL851" si="2540">AL850</f>
        <v>0</v>
      </c>
      <c r="AM851" s="306"/>
    </row>
    <row r="852" spans="1:39" ht="1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1">Z853</f>
        <v>0</v>
      </c>
      <c r="AA854" s="411">
        <f t="shared" ref="AA854" si="2542">AA853</f>
        <v>0</v>
      </c>
      <c r="AB854" s="411">
        <f t="shared" ref="AB854" si="2543">AB853</f>
        <v>0</v>
      </c>
      <c r="AC854" s="411">
        <f t="shared" ref="AC854" si="2544">AC853</f>
        <v>0</v>
      </c>
      <c r="AD854" s="411">
        <f t="shared" ref="AD854" si="2545">AD853</f>
        <v>0</v>
      </c>
      <c r="AE854" s="411">
        <f t="shared" ref="AE854" si="2546">AE853</f>
        <v>0</v>
      </c>
      <c r="AF854" s="411">
        <f t="shared" ref="AF854" si="2547">AF853</f>
        <v>0</v>
      </c>
      <c r="AG854" s="411">
        <f t="shared" ref="AG854" si="2548">AG853</f>
        <v>0</v>
      </c>
      <c r="AH854" s="411">
        <f t="shared" ref="AH854" si="2549">AH853</f>
        <v>0</v>
      </c>
      <c r="AI854" s="411">
        <f t="shared" ref="AI854" si="2550">AI853</f>
        <v>0</v>
      </c>
      <c r="AJ854" s="411">
        <f t="shared" ref="AJ854" si="2551">AJ853</f>
        <v>0</v>
      </c>
      <c r="AK854" s="411">
        <f t="shared" ref="AK854" si="2552">AK853</f>
        <v>0</v>
      </c>
      <c r="AL854" s="411">
        <f t="shared" ref="AL854" si="2553">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4">Z856</f>
        <v>0</v>
      </c>
      <c r="AA857" s="411">
        <f t="shared" ref="AA857" si="2555">AA856</f>
        <v>0</v>
      </c>
      <c r="AB857" s="411">
        <f t="shared" ref="AB857" si="2556">AB856</f>
        <v>0</v>
      </c>
      <c r="AC857" s="411">
        <f t="shared" ref="AC857" si="2557">AC856</f>
        <v>0</v>
      </c>
      <c r="AD857" s="411">
        <f t="shared" ref="AD857" si="2558">AD856</f>
        <v>0</v>
      </c>
      <c r="AE857" s="411">
        <f t="shared" ref="AE857" si="2559">AE856</f>
        <v>0</v>
      </c>
      <c r="AF857" s="411">
        <f t="shared" ref="AF857" si="2560">AF856</f>
        <v>0</v>
      </c>
      <c r="AG857" s="411">
        <f t="shared" ref="AG857" si="2561">AG856</f>
        <v>0</v>
      </c>
      <c r="AH857" s="411">
        <f t="shared" ref="AH857" si="2562">AH856</f>
        <v>0</v>
      </c>
      <c r="AI857" s="411">
        <f t="shared" ref="AI857" si="2563">AI856</f>
        <v>0</v>
      </c>
      <c r="AJ857" s="411">
        <f t="shared" ref="AJ857" si="2564">AJ856</f>
        <v>0</v>
      </c>
      <c r="AK857" s="411">
        <f t="shared" ref="AK857" si="2565">AK856</f>
        <v>0</v>
      </c>
      <c r="AL857" s="411">
        <f t="shared" ref="AL857" si="2566">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7">Z859</f>
        <v>0</v>
      </c>
      <c r="AA860" s="411">
        <f t="shared" ref="AA860" si="2568">AA859</f>
        <v>0</v>
      </c>
      <c r="AB860" s="411">
        <f t="shared" ref="AB860" si="2569">AB859</f>
        <v>0</v>
      </c>
      <c r="AC860" s="411">
        <f t="shared" ref="AC860" si="2570">AC859</f>
        <v>0</v>
      </c>
      <c r="AD860" s="411">
        <f t="shared" ref="AD860" si="2571">AD859</f>
        <v>0</v>
      </c>
      <c r="AE860" s="411">
        <f t="shared" ref="AE860" si="2572">AE859</f>
        <v>0</v>
      </c>
      <c r="AF860" s="411">
        <f t="shared" ref="AF860" si="2573">AF859</f>
        <v>0</v>
      </c>
      <c r="AG860" s="411">
        <f t="shared" ref="AG860" si="2574">AG859</f>
        <v>0</v>
      </c>
      <c r="AH860" s="411">
        <f t="shared" ref="AH860" si="2575">AH859</f>
        <v>0</v>
      </c>
      <c r="AI860" s="411">
        <f t="shared" ref="AI860" si="2576">AI859</f>
        <v>0</v>
      </c>
      <c r="AJ860" s="411">
        <f t="shared" ref="AJ860" si="2577">AJ859</f>
        <v>0</v>
      </c>
      <c r="AK860" s="411">
        <f t="shared" ref="AK860" si="2578">AK859</f>
        <v>0</v>
      </c>
      <c r="AL860" s="411">
        <f t="shared" ref="AL860" si="2579">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0">Z862</f>
        <v>0</v>
      </c>
      <c r="AA863" s="411">
        <f t="shared" ref="AA863" si="2581">AA862</f>
        <v>0</v>
      </c>
      <c r="AB863" s="411">
        <f t="shared" ref="AB863" si="2582">AB862</f>
        <v>0</v>
      </c>
      <c r="AC863" s="411">
        <f t="shared" ref="AC863" si="2583">AC862</f>
        <v>0</v>
      </c>
      <c r="AD863" s="411">
        <f t="shared" ref="AD863" si="2584">AD862</f>
        <v>0</v>
      </c>
      <c r="AE863" s="411">
        <f t="shared" ref="AE863" si="2585">AE862</f>
        <v>0</v>
      </c>
      <c r="AF863" s="411">
        <f t="shared" ref="AF863" si="2586">AF862</f>
        <v>0</v>
      </c>
      <c r="AG863" s="411">
        <f t="shared" ref="AG863" si="2587">AG862</f>
        <v>0</v>
      </c>
      <c r="AH863" s="411">
        <f t="shared" ref="AH863" si="2588">AH862</f>
        <v>0</v>
      </c>
      <c r="AI863" s="411">
        <f t="shared" ref="AI863" si="2589">AI862</f>
        <v>0</v>
      </c>
      <c r="AJ863" s="411">
        <f t="shared" ref="AJ863" si="2590">AJ862</f>
        <v>0</v>
      </c>
      <c r="AK863" s="411">
        <f t="shared" ref="AK863" si="2591">AK862</f>
        <v>0</v>
      </c>
      <c r="AL863" s="411">
        <f t="shared" ref="AL863" si="2592">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3">Z865</f>
        <v>0</v>
      </c>
      <c r="AA866" s="411">
        <f t="shared" ref="AA866" si="2594">AA865</f>
        <v>0</v>
      </c>
      <c r="AB866" s="411">
        <f t="shared" ref="AB866" si="2595">AB865</f>
        <v>0</v>
      </c>
      <c r="AC866" s="411">
        <f t="shared" ref="AC866" si="2596">AC865</f>
        <v>0</v>
      </c>
      <c r="AD866" s="411">
        <f t="shared" ref="AD866" si="2597">AD865</f>
        <v>0</v>
      </c>
      <c r="AE866" s="411">
        <f t="shared" ref="AE866" si="2598">AE865</f>
        <v>0</v>
      </c>
      <c r="AF866" s="411">
        <f t="shared" ref="AF866" si="2599">AF865</f>
        <v>0</v>
      </c>
      <c r="AG866" s="411">
        <f t="shared" ref="AG866" si="2600">AG865</f>
        <v>0</v>
      </c>
      <c r="AH866" s="411">
        <f t="shared" ref="AH866" si="2601">AH865</f>
        <v>0</v>
      </c>
      <c r="AI866" s="411">
        <f t="shared" ref="AI866" si="2602">AI865</f>
        <v>0</v>
      </c>
      <c r="AJ866" s="411">
        <f t="shared" ref="AJ866" si="2603">AJ865</f>
        <v>0</v>
      </c>
      <c r="AK866" s="411">
        <f t="shared" ref="AK866" si="2604">AK865</f>
        <v>0</v>
      </c>
      <c r="AL866" s="411">
        <f t="shared" ref="AL866" si="2605">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6">Z868</f>
        <v>0</v>
      </c>
      <c r="AA869" s="411">
        <f t="shared" ref="AA869" si="2607">AA868</f>
        <v>0</v>
      </c>
      <c r="AB869" s="411">
        <f t="shared" ref="AB869" si="2608">AB868</f>
        <v>0</v>
      </c>
      <c r="AC869" s="411">
        <f t="shared" ref="AC869" si="2609">AC868</f>
        <v>0</v>
      </c>
      <c r="AD869" s="411">
        <f t="shared" ref="AD869" si="2610">AD868</f>
        <v>0</v>
      </c>
      <c r="AE869" s="411">
        <f t="shared" ref="AE869" si="2611">AE868</f>
        <v>0</v>
      </c>
      <c r="AF869" s="411">
        <f t="shared" ref="AF869" si="2612">AF868</f>
        <v>0</v>
      </c>
      <c r="AG869" s="411">
        <f t="shared" ref="AG869" si="2613">AG868</f>
        <v>0</v>
      </c>
      <c r="AH869" s="411">
        <f t="shared" ref="AH869" si="2614">AH868</f>
        <v>0</v>
      </c>
      <c r="AI869" s="411">
        <f t="shared" ref="AI869" si="2615">AI868</f>
        <v>0</v>
      </c>
      <c r="AJ869" s="411">
        <f t="shared" ref="AJ869" si="2616">AJ868</f>
        <v>0</v>
      </c>
      <c r="AK869" s="411">
        <f t="shared" ref="AK869" si="2617">AK868</f>
        <v>0</v>
      </c>
      <c r="AL869" s="411">
        <f t="shared" ref="AL869" si="2618">AL868</f>
        <v>0</v>
      </c>
      <c r="AM869" s="306"/>
    </row>
    <row r="870" spans="1:39" ht="1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9">Z871</f>
        <v>0</v>
      </c>
      <c r="AA872" s="411">
        <f t="shared" ref="AA872" si="2620">AA871</f>
        <v>0</v>
      </c>
      <c r="AB872" s="411">
        <f t="shared" ref="AB872" si="2621">AB871</f>
        <v>0</v>
      </c>
      <c r="AC872" s="411">
        <f t="shared" ref="AC872" si="2622">AC871</f>
        <v>0</v>
      </c>
      <c r="AD872" s="411">
        <f t="shared" ref="AD872" si="2623">AD871</f>
        <v>0</v>
      </c>
      <c r="AE872" s="411">
        <f t="shared" ref="AE872" si="2624">AE871</f>
        <v>0</v>
      </c>
      <c r="AF872" s="411">
        <f t="shared" ref="AF872" si="2625">AF871</f>
        <v>0</v>
      </c>
      <c r="AG872" s="411">
        <f t="shared" ref="AG872" si="2626">AG871</f>
        <v>0</v>
      </c>
      <c r="AH872" s="411">
        <f t="shared" ref="AH872" si="2627">AH871</f>
        <v>0</v>
      </c>
      <c r="AI872" s="411">
        <f t="shared" ref="AI872" si="2628">AI871</f>
        <v>0</v>
      </c>
      <c r="AJ872" s="411">
        <f t="shared" ref="AJ872" si="2629">AJ871</f>
        <v>0</v>
      </c>
      <c r="AK872" s="411">
        <f t="shared" ref="AK872" si="2630">AK871</f>
        <v>0</v>
      </c>
      <c r="AL872" s="411">
        <f>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1">Z875</f>
        <v>0</v>
      </c>
      <c r="AA876" s="411">
        <f t="shared" ref="AA876" si="2632">AA875</f>
        <v>0</v>
      </c>
      <c r="AB876" s="411">
        <f t="shared" ref="AB876" si="2633">AB875</f>
        <v>0</v>
      </c>
      <c r="AC876" s="411">
        <f t="shared" ref="AC876" si="2634">AC875</f>
        <v>0</v>
      </c>
      <c r="AD876" s="411">
        <f t="shared" ref="AD876" si="2635">AD875</f>
        <v>0</v>
      </c>
      <c r="AE876" s="411">
        <f t="shared" ref="AE876" si="2636">AE875</f>
        <v>0</v>
      </c>
      <c r="AF876" s="411">
        <f t="shared" ref="AF876" si="2637">AF875</f>
        <v>0</v>
      </c>
      <c r="AG876" s="411">
        <f t="shared" ref="AG876" si="2638">AG875</f>
        <v>0</v>
      </c>
      <c r="AH876" s="411">
        <f t="shared" ref="AH876" si="2639">AH875</f>
        <v>0</v>
      </c>
      <c r="AI876" s="411">
        <f t="shared" ref="AI876" si="2640">AI875</f>
        <v>0</v>
      </c>
      <c r="AJ876" s="411">
        <f t="shared" ref="AJ876" si="2641">AJ875</f>
        <v>0</v>
      </c>
      <c r="AK876" s="411">
        <f t="shared" ref="AK876" si="2642">AK875</f>
        <v>0</v>
      </c>
      <c r="AL876" s="411">
        <f t="shared" ref="AL876" si="2643">AL875</f>
        <v>0</v>
      </c>
      <c r="AM876" s="306"/>
    </row>
    <row r="877" spans="1:39" ht="1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4">Z878</f>
        <v>0</v>
      </c>
      <c r="AA879" s="411">
        <f t="shared" ref="AA879" si="2645">AA878</f>
        <v>0</v>
      </c>
      <c r="AB879" s="411">
        <f t="shared" ref="AB879" si="2646">AB878</f>
        <v>0</v>
      </c>
      <c r="AC879" s="411">
        <f t="shared" ref="AC879" si="2647">AC878</f>
        <v>0</v>
      </c>
      <c r="AD879" s="411">
        <f t="shared" ref="AD879" si="2648">AD878</f>
        <v>0</v>
      </c>
      <c r="AE879" s="411">
        <f t="shared" ref="AE879" si="2649">AE878</f>
        <v>0</v>
      </c>
      <c r="AF879" s="411">
        <f t="shared" ref="AF879" si="2650">AF878</f>
        <v>0</v>
      </c>
      <c r="AG879" s="411">
        <f t="shared" ref="AG879" si="2651">AG878</f>
        <v>0</v>
      </c>
      <c r="AH879" s="411">
        <f t="shared" ref="AH879" si="2652">AH878</f>
        <v>0</v>
      </c>
      <c r="AI879" s="411">
        <f t="shared" ref="AI879" si="2653">AI878</f>
        <v>0</v>
      </c>
      <c r="AJ879" s="411">
        <f t="shared" ref="AJ879" si="2654">AJ878</f>
        <v>0</v>
      </c>
      <c r="AK879" s="411">
        <f t="shared" ref="AK879" si="2655">AK878</f>
        <v>0</v>
      </c>
      <c r="AL879" s="411">
        <f t="shared" ref="AL879" si="2656">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7">Z881</f>
        <v>0</v>
      </c>
      <c r="AA882" s="411">
        <f t="shared" ref="AA882" si="2658">AA881</f>
        <v>0</v>
      </c>
      <c r="AB882" s="411">
        <f t="shared" ref="AB882" si="2659">AB881</f>
        <v>0</v>
      </c>
      <c r="AC882" s="411">
        <f t="shared" ref="AC882" si="2660">AC881</f>
        <v>0</v>
      </c>
      <c r="AD882" s="411">
        <f t="shared" ref="AD882" si="2661">AD881</f>
        <v>0</v>
      </c>
      <c r="AE882" s="411">
        <f t="shared" ref="AE882" si="2662">AE881</f>
        <v>0</v>
      </c>
      <c r="AF882" s="411">
        <f t="shared" ref="AF882" si="2663">AF881</f>
        <v>0</v>
      </c>
      <c r="AG882" s="411">
        <f t="shared" ref="AG882" si="2664">AG881</f>
        <v>0</v>
      </c>
      <c r="AH882" s="411">
        <f t="shared" ref="AH882" si="2665">AH881</f>
        <v>0</v>
      </c>
      <c r="AI882" s="411">
        <f t="shared" ref="AI882" si="2666">AI881</f>
        <v>0</v>
      </c>
      <c r="AJ882" s="411">
        <f t="shared" ref="AJ882" si="2667">AJ881</f>
        <v>0</v>
      </c>
      <c r="AK882" s="411">
        <f t="shared" ref="AK882" si="2668">AK881</f>
        <v>0</v>
      </c>
      <c r="AL882" s="411">
        <f t="shared" ref="AL882" si="2669">AL881</f>
        <v>0</v>
      </c>
      <c r="AM882" s="306"/>
    </row>
    <row r="883" spans="1:39" ht="1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0">Z885</f>
        <v>0</v>
      </c>
      <c r="AA886" s="411">
        <f t="shared" ref="AA886" si="2671">AA885</f>
        <v>0</v>
      </c>
      <c r="AB886" s="411">
        <f t="shared" ref="AB886" si="2672">AB885</f>
        <v>0</v>
      </c>
      <c r="AC886" s="411">
        <f t="shared" ref="AC886" si="2673">AC885</f>
        <v>0</v>
      </c>
      <c r="AD886" s="411">
        <f t="shared" ref="AD886" si="2674">AD885</f>
        <v>0</v>
      </c>
      <c r="AE886" s="411">
        <f t="shared" ref="AE886" si="2675">AE885</f>
        <v>0</v>
      </c>
      <c r="AF886" s="411">
        <f t="shared" ref="AF886" si="2676">AF885</f>
        <v>0</v>
      </c>
      <c r="AG886" s="411">
        <f t="shared" ref="AG886" si="2677">AG885</f>
        <v>0</v>
      </c>
      <c r="AH886" s="411">
        <f t="shared" ref="AH886" si="2678">AH885</f>
        <v>0</v>
      </c>
      <c r="AI886" s="411">
        <f t="shared" ref="AI886" si="2679">AI885</f>
        <v>0</v>
      </c>
      <c r="AJ886" s="411">
        <f t="shared" ref="AJ886" si="2680">AJ885</f>
        <v>0</v>
      </c>
      <c r="AK886" s="411">
        <f t="shared" ref="AK886" si="2681">AK885</f>
        <v>0</v>
      </c>
      <c r="AL886" s="411">
        <f t="shared" ref="AL886" si="2682">AL885</f>
        <v>0</v>
      </c>
      <c r="AM886" s="306"/>
    </row>
    <row r="887" spans="1:39" ht="1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3">Z888</f>
        <v>0</v>
      </c>
      <c r="AA889" s="411">
        <f t="shared" ref="AA889" si="2684">AA888</f>
        <v>0</v>
      </c>
      <c r="AB889" s="411">
        <f t="shared" ref="AB889" si="2685">AB888</f>
        <v>0</v>
      </c>
      <c r="AC889" s="411">
        <f t="shared" ref="AC889" si="2686">AC888</f>
        <v>0</v>
      </c>
      <c r="AD889" s="411">
        <f t="shared" ref="AD889" si="2687">AD888</f>
        <v>0</v>
      </c>
      <c r="AE889" s="411">
        <f t="shared" ref="AE889" si="2688">AE888</f>
        <v>0</v>
      </c>
      <c r="AF889" s="411">
        <f t="shared" ref="AF889" si="2689">AF888</f>
        <v>0</v>
      </c>
      <c r="AG889" s="411">
        <f t="shared" ref="AG889" si="2690">AG888</f>
        <v>0</v>
      </c>
      <c r="AH889" s="411">
        <f t="shared" ref="AH889" si="2691">AH888</f>
        <v>0</v>
      </c>
      <c r="AI889" s="411">
        <f t="shared" ref="AI889" si="2692">AI888</f>
        <v>0</v>
      </c>
      <c r="AJ889" s="411">
        <f t="shared" ref="AJ889" si="2693">AJ888</f>
        <v>0</v>
      </c>
      <c r="AK889" s="411">
        <f t="shared" ref="AK889" si="2694">AK888</f>
        <v>0</v>
      </c>
      <c r="AL889" s="411">
        <f t="shared" ref="AL889" si="2695">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6">Z891</f>
        <v>0</v>
      </c>
      <c r="AA892" s="411">
        <f t="shared" ref="AA892" si="2697">AA891</f>
        <v>0</v>
      </c>
      <c r="AB892" s="411">
        <f t="shared" ref="AB892" si="2698">AB891</f>
        <v>0</v>
      </c>
      <c r="AC892" s="411">
        <f t="shared" ref="AC892" si="2699">AC891</f>
        <v>0</v>
      </c>
      <c r="AD892" s="411">
        <f t="shared" ref="AD892" si="2700">AD891</f>
        <v>0</v>
      </c>
      <c r="AE892" s="411">
        <f t="shared" ref="AE892" si="2701">AE891</f>
        <v>0</v>
      </c>
      <c r="AF892" s="411">
        <f t="shared" ref="AF892" si="2702">AF891</f>
        <v>0</v>
      </c>
      <c r="AG892" s="411">
        <f t="shared" ref="AG892" si="2703">AG891</f>
        <v>0</v>
      </c>
      <c r="AH892" s="411">
        <f t="shared" ref="AH892" si="2704">AH891</f>
        <v>0</v>
      </c>
      <c r="AI892" s="411">
        <f t="shared" ref="AI892" si="2705">AI891</f>
        <v>0</v>
      </c>
      <c r="AJ892" s="411">
        <f t="shared" ref="AJ892" si="2706">AJ891</f>
        <v>0</v>
      </c>
      <c r="AK892" s="411">
        <f t="shared" ref="AK892" si="2707">AK891</f>
        <v>0</v>
      </c>
      <c r="AL892" s="411">
        <f t="shared" ref="AL892" si="2708">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9">Z894</f>
        <v>0</v>
      </c>
      <c r="AA895" s="411">
        <f t="shared" ref="AA895" si="2710">AA894</f>
        <v>0</v>
      </c>
      <c r="AB895" s="411">
        <f t="shared" ref="AB895" si="2711">AB894</f>
        <v>0</v>
      </c>
      <c r="AC895" s="411">
        <f t="shared" ref="AC895" si="2712">AC894</f>
        <v>0</v>
      </c>
      <c r="AD895" s="411">
        <f t="shared" ref="AD895" si="2713">AD894</f>
        <v>0</v>
      </c>
      <c r="AE895" s="411">
        <f t="shared" ref="AE895" si="2714">AE894</f>
        <v>0</v>
      </c>
      <c r="AF895" s="411">
        <f t="shared" ref="AF895" si="2715">AF894</f>
        <v>0</v>
      </c>
      <c r="AG895" s="411">
        <f t="shared" ref="AG895" si="2716">AG894</f>
        <v>0</v>
      </c>
      <c r="AH895" s="411">
        <f t="shared" ref="AH895" si="2717">AH894</f>
        <v>0</v>
      </c>
      <c r="AI895" s="411">
        <f t="shared" ref="AI895" si="2718">AI894</f>
        <v>0</v>
      </c>
      <c r="AJ895" s="411">
        <f t="shared" ref="AJ895" si="2719">AJ894</f>
        <v>0</v>
      </c>
      <c r="AK895" s="411">
        <f t="shared" ref="AK895" si="2720">AK894</f>
        <v>0</v>
      </c>
      <c r="AL895" s="411">
        <f t="shared" ref="AL895" si="2721">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2">Z897</f>
        <v>0</v>
      </c>
      <c r="AA898" s="411">
        <f t="shared" ref="AA898" si="2723">AA897</f>
        <v>0</v>
      </c>
      <c r="AB898" s="411">
        <f t="shared" ref="AB898" si="2724">AB897</f>
        <v>0</v>
      </c>
      <c r="AC898" s="411">
        <f t="shared" ref="AC898" si="2725">AC897</f>
        <v>0</v>
      </c>
      <c r="AD898" s="411">
        <f t="shared" ref="AD898" si="2726">AD897</f>
        <v>0</v>
      </c>
      <c r="AE898" s="411">
        <f t="shared" ref="AE898" si="2727">AE897</f>
        <v>0</v>
      </c>
      <c r="AF898" s="411">
        <f t="shared" ref="AF898" si="2728">AF897</f>
        <v>0</v>
      </c>
      <c r="AG898" s="411">
        <f t="shared" ref="AG898" si="2729">AG897</f>
        <v>0</v>
      </c>
      <c r="AH898" s="411">
        <f t="shared" ref="AH898" si="2730">AH897</f>
        <v>0</v>
      </c>
      <c r="AI898" s="411">
        <f t="shared" ref="AI898" si="2731">AI897</f>
        <v>0</v>
      </c>
      <c r="AJ898" s="411">
        <f t="shared" ref="AJ898" si="2732">AJ897</f>
        <v>0</v>
      </c>
      <c r="AK898" s="411">
        <f t="shared" ref="AK898" si="2733">AK897</f>
        <v>0</v>
      </c>
      <c r="AL898" s="411">
        <f t="shared" ref="AL898" si="2734">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5">Z900</f>
        <v>0</v>
      </c>
      <c r="AA901" s="411">
        <f t="shared" ref="AA901" si="2736">AA900</f>
        <v>0</v>
      </c>
      <c r="AB901" s="411">
        <f t="shared" ref="AB901" si="2737">AB900</f>
        <v>0</v>
      </c>
      <c r="AC901" s="411">
        <f t="shared" ref="AC901" si="2738">AC900</f>
        <v>0</v>
      </c>
      <c r="AD901" s="411">
        <f t="shared" ref="AD901" si="2739">AD900</f>
        <v>0</v>
      </c>
      <c r="AE901" s="411">
        <f t="shared" ref="AE901" si="2740">AE900</f>
        <v>0</v>
      </c>
      <c r="AF901" s="411">
        <f t="shared" ref="AF901" si="2741">AF900</f>
        <v>0</v>
      </c>
      <c r="AG901" s="411">
        <f t="shared" ref="AG901" si="2742">AG900</f>
        <v>0</v>
      </c>
      <c r="AH901" s="411">
        <f t="shared" ref="AH901" si="2743">AH900</f>
        <v>0</v>
      </c>
      <c r="AI901" s="411">
        <f t="shared" ref="AI901" si="2744">AI900</f>
        <v>0</v>
      </c>
      <c r="AJ901" s="411">
        <f t="shared" ref="AJ901" si="2745">AJ900</f>
        <v>0</v>
      </c>
      <c r="AK901" s="411">
        <f t="shared" ref="AK901" si="2746">AK900</f>
        <v>0</v>
      </c>
      <c r="AL901" s="411">
        <f t="shared" ref="AL901" si="2747">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8">Z903</f>
        <v>0</v>
      </c>
      <c r="AA904" s="411">
        <f t="shared" ref="AA904" si="2749">AA903</f>
        <v>0</v>
      </c>
      <c r="AB904" s="411">
        <f t="shared" ref="AB904" si="2750">AB903</f>
        <v>0</v>
      </c>
      <c r="AC904" s="411">
        <f t="shared" ref="AC904" si="2751">AC903</f>
        <v>0</v>
      </c>
      <c r="AD904" s="411">
        <f t="shared" ref="AD904" si="2752">AD903</f>
        <v>0</v>
      </c>
      <c r="AE904" s="411">
        <f t="shared" ref="AE904" si="2753">AE903</f>
        <v>0</v>
      </c>
      <c r="AF904" s="411">
        <f t="shared" ref="AF904" si="2754">AF903</f>
        <v>0</v>
      </c>
      <c r="AG904" s="411">
        <f t="shared" ref="AG904" si="2755">AG903</f>
        <v>0</v>
      </c>
      <c r="AH904" s="411">
        <f t="shared" ref="AH904" si="2756">AH903</f>
        <v>0</v>
      </c>
      <c r="AI904" s="411">
        <f t="shared" ref="AI904" si="2757">AI903</f>
        <v>0</v>
      </c>
      <c r="AJ904" s="411">
        <f t="shared" ref="AJ904" si="2758">AJ903</f>
        <v>0</v>
      </c>
      <c r="AK904" s="411">
        <f t="shared" ref="AK904" si="2759">AK903</f>
        <v>0</v>
      </c>
      <c r="AL904" s="411">
        <f t="shared" ref="AL904" si="2760">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1">Z906</f>
        <v>0</v>
      </c>
      <c r="AA907" s="411">
        <f t="shared" ref="AA907" si="2762">AA906</f>
        <v>0</v>
      </c>
      <c r="AB907" s="411">
        <f t="shared" ref="AB907" si="2763">AB906</f>
        <v>0</v>
      </c>
      <c r="AC907" s="411">
        <f t="shared" ref="AC907" si="2764">AC906</f>
        <v>0</v>
      </c>
      <c r="AD907" s="411">
        <f t="shared" ref="AD907" si="2765">AD906</f>
        <v>0</v>
      </c>
      <c r="AE907" s="411">
        <f t="shared" ref="AE907" si="2766">AE906</f>
        <v>0</v>
      </c>
      <c r="AF907" s="411">
        <f t="shared" ref="AF907" si="2767">AF906</f>
        <v>0</v>
      </c>
      <c r="AG907" s="411">
        <f t="shared" ref="AG907" si="2768">AG906</f>
        <v>0</v>
      </c>
      <c r="AH907" s="411">
        <f t="shared" ref="AH907" si="2769">AH906</f>
        <v>0</v>
      </c>
      <c r="AI907" s="411">
        <f t="shared" ref="AI907" si="2770">AI906</f>
        <v>0</v>
      </c>
      <c r="AJ907" s="411">
        <f t="shared" ref="AJ907" si="2771">AJ906</f>
        <v>0</v>
      </c>
      <c r="AK907" s="411">
        <f t="shared" ref="AK907" si="2772">AK906</f>
        <v>0</v>
      </c>
      <c r="AL907" s="411">
        <f t="shared" ref="AL907" si="2773">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4">Z909</f>
        <v>0</v>
      </c>
      <c r="AA910" s="411">
        <f t="shared" ref="AA910" si="2775">AA909</f>
        <v>0</v>
      </c>
      <c r="AB910" s="411">
        <f t="shared" ref="AB910" si="2776">AB909</f>
        <v>0</v>
      </c>
      <c r="AC910" s="411">
        <f t="shared" ref="AC910" si="2777">AC909</f>
        <v>0</v>
      </c>
      <c r="AD910" s="411">
        <f t="shared" ref="AD910" si="2778">AD909</f>
        <v>0</v>
      </c>
      <c r="AE910" s="411">
        <f t="shared" ref="AE910" si="2779">AE909</f>
        <v>0</v>
      </c>
      <c r="AF910" s="411">
        <f t="shared" ref="AF910" si="2780">AF909</f>
        <v>0</v>
      </c>
      <c r="AG910" s="411">
        <f t="shared" ref="AG910" si="2781">AG909</f>
        <v>0</v>
      </c>
      <c r="AH910" s="411">
        <f t="shared" ref="AH910" si="2782">AH909</f>
        <v>0</v>
      </c>
      <c r="AI910" s="411">
        <f t="shared" ref="AI910" si="2783">AI909</f>
        <v>0</v>
      </c>
      <c r="AJ910" s="411">
        <f t="shared" ref="AJ910" si="2784">AJ909</f>
        <v>0</v>
      </c>
      <c r="AK910" s="411">
        <f t="shared" ref="AK910" si="2785">AK909</f>
        <v>0</v>
      </c>
      <c r="AL910" s="411">
        <f t="shared" ref="AL910" si="2786">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7">Z912</f>
        <v>0</v>
      </c>
      <c r="AA913" s="411">
        <f t="shared" ref="AA913" si="2788">AA912</f>
        <v>0</v>
      </c>
      <c r="AB913" s="411">
        <f t="shared" ref="AB913" si="2789">AB912</f>
        <v>0</v>
      </c>
      <c r="AC913" s="411">
        <f t="shared" ref="AC913" si="2790">AC912</f>
        <v>0</v>
      </c>
      <c r="AD913" s="411">
        <f t="shared" ref="AD913" si="2791">AD912</f>
        <v>0</v>
      </c>
      <c r="AE913" s="411">
        <f t="shared" ref="AE913" si="2792">AE912</f>
        <v>0</v>
      </c>
      <c r="AF913" s="411">
        <f t="shared" ref="AF913" si="2793">AF912</f>
        <v>0</v>
      </c>
      <c r="AG913" s="411">
        <f t="shared" ref="AG913" si="2794">AG912</f>
        <v>0</v>
      </c>
      <c r="AH913" s="411">
        <f t="shared" ref="AH913" si="2795">AH912</f>
        <v>0</v>
      </c>
      <c r="AI913" s="411">
        <f t="shared" ref="AI913" si="2796">AI912</f>
        <v>0</v>
      </c>
      <c r="AJ913" s="411">
        <f t="shared" ref="AJ913" si="2797">AJ912</f>
        <v>0</v>
      </c>
      <c r="AK913" s="411">
        <f t="shared" ref="AK913" si="2798">AK912</f>
        <v>0</v>
      </c>
      <c r="AL913" s="411">
        <f t="shared" ref="AL913" si="2799">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0">Z915</f>
        <v>0</v>
      </c>
      <c r="AA916" s="411">
        <f t="shared" ref="AA916" si="2801">AA915</f>
        <v>0</v>
      </c>
      <c r="AB916" s="411">
        <f t="shared" ref="AB916" si="2802">AB915</f>
        <v>0</v>
      </c>
      <c r="AC916" s="411">
        <f t="shared" ref="AC916" si="2803">AC915</f>
        <v>0</v>
      </c>
      <c r="AD916" s="411">
        <f t="shared" ref="AD916" si="2804">AD915</f>
        <v>0</v>
      </c>
      <c r="AE916" s="411">
        <f t="shared" ref="AE916" si="2805">AE915</f>
        <v>0</v>
      </c>
      <c r="AF916" s="411">
        <f t="shared" ref="AF916" si="2806">AF915</f>
        <v>0</v>
      </c>
      <c r="AG916" s="411">
        <f t="shared" ref="AG916" si="2807">AG915</f>
        <v>0</v>
      </c>
      <c r="AH916" s="411">
        <f t="shared" ref="AH916" si="2808">AH915</f>
        <v>0</v>
      </c>
      <c r="AI916" s="411">
        <f t="shared" ref="AI916" si="2809">AI915</f>
        <v>0</v>
      </c>
      <c r="AJ916" s="411">
        <f t="shared" ref="AJ916" si="2810">AJ915</f>
        <v>0</v>
      </c>
      <c r="AK916" s="411">
        <f t="shared" ref="AK916" si="2811">AK915</f>
        <v>0</v>
      </c>
      <c r="AL916" s="411">
        <f t="shared" ref="AL916" si="2812">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3">Z918</f>
        <v>0</v>
      </c>
      <c r="AA919" s="411">
        <f t="shared" ref="AA919" si="2814">AA918</f>
        <v>0</v>
      </c>
      <c r="AB919" s="411">
        <f t="shared" ref="AB919" si="2815">AB918</f>
        <v>0</v>
      </c>
      <c r="AC919" s="411">
        <f t="shared" ref="AC919" si="2816">AC918</f>
        <v>0</v>
      </c>
      <c r="AD919" s="411">
        <f t="shared" ref="AD919" si="2817">AD918</f>
        <v>0</v>
      </c>
      <c r="AE919" s="411">
        <f t="shared" ref="AE919" si="2818">AE918</f>
        <v>0</v>
      </c>
      <c r="AF919" s="411">
        <f t="shared" ref="AF919" si="2819">AF918</f>
        <v>0</v>
      </c>
      <c r="AG919" s="411">
        <f t="shared" ref="AG919" si="2820">AG918</f>
        <v>0</v>
      </c>
      <c r="AH919" s="411">
        <f t="shared" ref="AH919" si="2821">AH918</f>
        <v>0</v>
      </c>
      <c r="AI919" s="411">
        <f t="shared" ref="AI919" si="2822">AI918</f>
        <v>0</v>
      </c>
      <c r="AJ919" s="411">
        <f t="shared" ref="AJ919" si="2823">AJ918</f>
        <v>0</v>
      </c>
      <c r="AK919" s="411">
        <f t="shared" ref="AK919" si="2824">AK918</f>
        <v>0</v>
      </c>
      <c r="AL919" s="411">
        <f t="shared" ref="AL919" si="2825">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6">Z921</f>
        <v>0</v>
      </c>
      <c r="AA922" s="411">
        <f t="shared" ref="AA922" si="2827">AA921</f>
        <v>0</v>
      </c>
      <c r="AB922" s="411">
        <f t="shared" ref="AB922" si="2828">AB921</f>
        <v>0</v>
      </c>
      <c r="AC922" s="411">
        <f t="shared" ref="AC922" si="2829">AC921</f>
        <v>0</v>
      </c>
      <c r="AD922" s="411">
        <f t="shared" ref="AD922" si="2830">AD921</f>
        <v>0</v>
      </c>
      <c r="AE922" s="411">
        <f t="shared" ref="AE922" si="2831">AE921</f>
        <v>0</v>
      </c>
      <c r="AF922" s="411">
        <f t="shared" ref="AF922" si="2832">AF921</f>
        <v>0</v>
      </c>
      <c r="AG922" s="411">
        <f t="shared" ref="AG922" si="2833">AG921</f>
        <v>0</v>
      </c>
      <c r="AH922" s="411">
        <f t="shared" ref="AH922" si="2834">AH921</f>
        <v>0</v>
      </c>
      <c r="AI922" s="411">
        <f t="shared" ref="AI922" si="2835">AI921</f>
        <v>0</v>
      </c>
      <c r="AJ922" s="411">
        <f t="shared" ref="AJ922" si="2836">AJ921</f>
        <v>0</v>
      </c>
      <c r="AK922" s="411">
        <f t="shared" ref="AK922" si="2837">AK921</f>
        <v>0</v>
      </c>
      <c r="AL922" s="411">
        <f t="shared" ref="AL922" si="2838">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9">Z924</f>
        <v>0</v>
      </c>
      <c r="AA925" s="411">
        <f t="shared" ref="AA925" si="2840">AA924</f>
        <v>0</v>
      </c>
      <c r="AB925" s="411">
        <f t="shared" ref="AB925" si="2841">AB924</f>
        <v>0</v>
      </c>
      <c r="AC925" s="411">
        <f t="shared" ref="AC925" si="2842">AC924</f>
        <v>0</v>
      </c>
      <c r="AD925" s="411">
        <f t="shared" ref="AD925" si="2843">AD924</f>
        <v>0</v>
      </c>
      <c r="AE925" s="411">
        <f t="shared" ref="AE925" si="2844">AE924</f>
        <v>0</v>
      </c>
      <c r="AF925" s="411">
        <f t="shared" ref="AF925" si="2845">AF924</f>
        <v>0</v>
      </c>
      <c r="AG925" s="411">
        <f t="shared" ref="AG925" si="2846">AG924</f>
        <v>0</v>
      </c>
      <c r="AH925" s="411">
        <f t="shared" ref="AH925" si="2847">AH924</f>
        <v>0</v>
      </c>
      <c r="AI925" s="411">
        <f t="shared" ref="AI925" si="2848">AI924</f>
        <v>0</v>
      </c>
      <c r="AJ925" s="411">
        <f t="shared" ref="AJ925" si="2849">AJ924</f>
        <v>0</v>
      </c>
      <c r="AK925" s="411">
        <f t="shared" ref="AK925" si="2850">AK924</f>
        <v>0</v>
      </c>
      <c r="AL925" s="411">
        <f t="shared" ref="AL925" si="2851">AL924</f>
        <v>0</v>
      </c>
      <c r="AM925" s="306"/>
    </row>
    <row r="926" spans="1:39" ht="1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2">SUM(Y931:AL931)</f>
        <v>0</v>
      </c>
    </row>
    <row r="932" spans="2:39" ht="15">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2"/>
        <v>0</v>
      </c>
    </row>
    <row r="933" spans="2:39" ht="15">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2"/>
        <v>0</v>
      </c>
    </row>
    <row r="934" spans="2:39" ht="15">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2"/>
        <v>0</v>
      </c>
    </row>
    <row r="935" spans="2:39" ht="15">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3">Y211*Y930</f>
        <v>0</v>
      </c>
      <c r="Z935" s="378">
        <f t="shared" si="2853"/>
        <v>0</v>
      </c>
      <c r="AA935" s="378">
        <f t="shared" si="2853"/>
        <v>0</v>
      </c>
      <c r="AB935" s="378">
        <f t="shared" si="2853"/>
        <v>0</v>
      </c>
      <c r="AC935" s="378">
        <f t="shared" si="2853"/>
        <v>0</v>
      </c>
      <c r="AD935" s="378">
        <f t="shared" si="2853"/>
        <v>0</v>
      </c>
      <c r="AE935" s="378">
        <f t="shared" si="2853"/>
        <v>0</v>
      </c>
      <c r="AF935" s="378">
        <f t="shared" si="2853"/>
        <v>0</v>
      </c>
      <c r="AG935" s="378">
        <f t="shared" si="2853"/>
        <v>0</v>
      </c>
      <c r="AH935" s="378">
        <f t="shared" si="2853"/>
        <v>0</v>
      </c>
      <c r="AI935" s="378">
        <f t="shared" si="2853"/>
        <v>0</v>
      </c>
      <c r="AJ935" s="378">
        <f t="shared" si="2853"/>
        <v>0</v>
      </c>
      <c r="AK935" s="378">
        <f t="shared" si="2853"/>
        <v>0</v>
      </c>
      <c r="AL935" s="378">
        <f t="shared" si="2853"/>
        <v>0</v>
      </c>
      <c r="AM935" s="629">
        <f t="shared" si="2852"/>
        <v>0</v>
      </c>
    </row>
    <row r="936" spans="2:39" ht="15">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4">Y394*Y930</f>
        <v>0</v>
      </c>
      <c r="Z936" s="378">
        <f t="shared" si="2854"/>
        <v>0</v>
      </c>
      <c r="AA936" s="378">
        <f t="shared" si="2854"/>
        <v>0</v>
      </c>
      <c r="AB936" s="378">
        <f t="shared" si="2854"/>
        <v>0</v>
      </c>
      <c r="AC936" s="378">
        <f t="shared" si="2854"/>
        <v>0</v>
      </c>
      <c r="AD936" s="378">
        <f t="shared" si="2854"/>
        <v>0</v>
      </c>
      <c r="AE936" s="378">
        <f t="shared" si="2854"/>
        <v>0</v>
      </c>
      <c r="AF936" s="378">
        <f t="shared" si="2854"/>
        <v>0</v>
      </c>
      <c r="AG936" s="378">
        <f t="shared" si="2854"/>
        <v>0</v>
      </c>
      <c r="AH936" s="378">
        <f t="shared" si="2854"/>
        <v>0</v>
      </c>
      <c r="AI936" s="378">
        <f t="shared" si="2854"/>
        <v>0</v>
      </c>
      <c r="AJ936" s="378">
        <f t="shared" si="2854"/>
        <v>0</v>
      </c>
      <c r="AK936" s="378">
        <f t="shared" si="2854"/>
        <v>0</v>
      </c>
      <c r="AL936" s="378">
        <f t="shared" si="2854"/>
        <v>0</v>
      </c>
      <c r="AM936" s="629">
        <f t="shared" si="2852"/>
        <v>0</v>
      </c>
    </row>
    <row r="937" spans="2:39" ht="15">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5">Y577*Y930</f>
        <v>0</v>
      </c>
      <c r="Z937" s="378">
        <f t="shared" si="2855"/>
        <v>0</v>
      </c>
      <c r="AA937" s="378">
        <f t="shared" si="2855"/>
        <v>0</v>
      </c>
      <c r="AB937" s="378">
        <f t="shared" si="2855"/>
        <v>0</v>
      </c>
      <c r="AC937" s="378">
        <f t="shared" si="2855"/>
        <v>0</v>
      </c>
      <c r="AD937" s="378">
        <f t="shared" si="2855"/>
        <v>0</v>
      </c>
      <c r="AE937" s="378">
        <f t="shared" si="2855"/>
        <v>0</v>
      </c>
      <c r="AF937" s="378">
        <f t="shared" si="2855"/>
        <v>0</v>
      </c>
      <c r="AG937" s="378">
        <f t="shared" si="2855"/>
        <v>0</v>
      </c>
      <c r="AH937" s="378">
        <f t="shared" si="2855"/>
        <v>0</v>
      </c>
      <c r="AI937" s="378">
        <f t="shared" si="2855"/>
        <v>0</v>
      </c>
      <c r="AJ937" s="378">
        <f t="shared" si="2855"/>
        <v>0</v>
      </c>
      <c r="AK937" s="378">
        <f t="shared" si="2855"/>
        <v>0</v>
      </c>
      <c r="AL937" s="378">
        <f t="shared" si="2855"/>
        <v>0</v>
      </c>
      <c r="AM937" s="629">
        <f t="shared" si="2852"/>
        <v>0</v>
      </c>
    </row>
    <row r="938" spans="2:39" ht="15">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6">Y760*Y930</f>
        <v>0</v>
      </c>
      <c r="Z938" s="378">
        <f t="shared" si="2856"/>
        <v>0</v>
      </c>
      <c r="AA938" s="378">
        <f t="shared" si="2856"/>
        <v>0</v>
      </c>
      <c r="AB938" s="378">
        <f t="shared" si="2856"/>
        <v>0</v>
      </c>
      <c r="AC938" s="378">
        <f t="shared" si="2856"/>
        <v>0</v>
      </c>
      <c r="AD938" s="378">
        <f t="shared" si="2856"/>
        <v>0</v>
      </c>
      <c r="AE938" s="378">
        <f t="shared" si="2856"/>
        <v>0</v>
      </c>
      <c r="AF938" s="378">
        <f t="shared" si="2856"/>
        <v>0</v>
      </c>
      <c r="AG938" s="378">
        <f t="shared" si="2856"/>
        <v>0</v>
      </c>
      <c r="AH938" s="378">
        <f t="shared" si="2856"/>
        <v>0</v>
      </c>
      <c r="AI938" s="378">
        <f t="shared" si="2856"/>
        <v>0</v>
      </c>
      <c r="AJ938" s="378">
        <f t="shared" si="2856"/>
        <v>0</v>
      </c>
      <c r="AK938" s="378">
        <f t="shared" si="2856"/>
        <v>0</v>
      </c>
      <c r="AL938" s="378">
        <f t="shared" si="2856"/>
        <v>0</v>
      </c>
      <c r="AM938" s="629">
        <f t="shared" si="2852"/>
        <v>0</v>
      </c>
    </row>
    <row r="939" spans="2:39" ht="15">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7">Z927*Z930</f>
        <v>0</v>
      </c>
      <c r="AA939" s="378">
        <f t="shared" si="2857"/>
        <v>0</v>
      </c>
      <c r="AB939" s="378">
        <f t="shared" si="2857"/>
        <v>0</v>
      </c>
      <c r="AC939" s="378">
        <f t="shared" si="2857"/>
        <v>0</v>
      </c>
      <c r="AD939" s="378">
        <f t="shared" si="2857"/>
        <v>0</v>
      </c>
      <c r="AE939" s="378">
        <f t="shared" si="2857"/>
        <v>0</v>
      </c>
      <c r="AF939" s="378">
        <f t="shared" si="2857"/>
        <v>0</v>
      </c>
      <c r="AG939" s="378">
        <f t="shared" si="2857"/>
        <v>0</v>
      </c>
      <c r="AH939" s="378">
        <f t="shared" si="2857"/>
        <v>0</v>
      </c>
      <c r="AI939" s="378">
        <f t="shared" si="2857"/>
        <v>0</v>
      </c>
      <c r="AJ939" s="378">
        <f t="shared" si="2857"/>
        <v>0</v>
      </c>
      <c r="AK939" s="378">
        <f t="shared" si="2857"/>
        <v>0</v>
      </c>
      <c r="AL939" s="378">
        <f t="shared" si="2857"/>
        <v>0</v>
      </c>
      <c r="AM939" s="629">
        <f t="shared" si="2852"/>
        <v>0</v>
      </c>
    </row>
    <row r="940" spans="2:39" ht="15.6">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8">SUM(Z931:Z939)</f>
        <v>0</v>
      </c>
      <c r="AA940" s="346">
        <f t="shared" si="2858"/>
        <v>0</v>
      </c>
      <c r="AB940" s="346">
        <f t="shared" si="2858"/>
        <v>0</v>
      </c>
      <c r="AC940" s="346">
        <f t="shared" si="2858"/>
        <v>0</v>
      </c>
      <c r="AD940" s="346">
        <f t="shared" si="2858"/>
        <v>0</v>
      </c>
      <c r="AE940" s="346">
        <f t="shared" si="2858"/>
        <v>0</v>
      </c>
      <c r="AF940" s="346">
        <f>SUM(AF931:AF939)</f>
        <v>0</v>
      </c>
      <c r="AG940" s="346">
        <f t="shared" ref="AG940:AL940" si="2859">SUM(AG931:AG939)</f>
        <v>0</v>
      </c>
      <c r="AH940" s="346">
        <f t="shared" si="2859"/>
        <v>0</v>
      </c>
      <c r="AI940" s="346">
        <f t="shared" si="2859"/>
        <v>0</v>
      </c>
      <c r="AJ940" s="346">
        <f t="shared" si="2859"/>
        <v>0</v>
      </c>
      <c r="AK940" s="346">
        <f t="shared" si="2859"/>
        <v>0</v>
      </c>
      <c r="AL940" s="346">
        <f t="shared" si="2859"/>
        <v>0</v>
      </c>
      <c r="AM940" s="407">
        <f>SUM(AM931:AM939)</f>
        <v>0</v>
      </c>
    </row>
    <row r="941" spans="2:39" ht="15.6">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0">Z928*Z930</f>
        <v>0</v>
      </c>
      <c r="AA941" s="347">
        <f t="shared" si="2860"/>
        <v>0</v>
      </c>
      <c r="AB941" s="347">
        <f t="shared" si="2860"/>
        <v>0</v>
      </c>
      <c r="AC941" s="347">
        <f t="shared" si="2860"/>
        <v>0</v>
      </c>
      <c r="AD941" s="347">
        <f t="shared" si="2860"/>
        <v>0</v>
      </c>
      <c r="AE941" s="347">
        <f t="shared" si="2860"/>
        <v>0</v>
      </c>
      <c r="AF941" s="347">
        <f>AF928*AF930</f>
        <v>0</v>
      </c>
      <c r="AG941" s="347">
        <f t="shared" ref="AG941:AL941" si="2861">AG928*AG930</f>
        <v>0</v>
      </c>
      <c r="AH941" s="347">
        <f t="shared" si="2861"/>
        <v>0</v>
      </c>
      <c r="AI941" s="347">
        <f t="shared" si="2861"/>
        <v>0</v>
      </c>
      <c r="AJ941" s="347">
        <f t="shared" si="2861"/>
        <v>0</v>
      </c>
      <c r="AK941" s="347">
        <f t="shared" si="2861"/>
        <v>0</v>
      </c>
      <c r="AL941" s="347">
        <f t="shared" si="2861"/>
        <v>0</v>
      </c>
      <c r="AM941" s="407">
        <f>SUM(Y941:AL941)</f>
        <v>0</v>
      </c>
    </row>
    <row r="942" spans="2:39" ht="15.6">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2">IF(AA768="kw",SUMPRODUCT($N$770:$N$925,$P$770:$P$925,AA770:AA925),SUMPRODUCT($E$770:$E$925,AA770:AA925))</f>
        <v>0</v>
      </c>
      <c r="AB944" s="326">
        <f t="shared" si="2862"/>
        <v>0</v>
      </c>
      <c r="AC944" s="326">
        <f t="shared" si="2862"/>
        <v>0</v>
      </c>
      <c r="AD944" s="326">
        <f t="shared" si="2862"/>
        <v>0</v>
      </c>
      <c r="AE944" s="326">
        <f t="shared" si="2862"/>
        <v>0</v>
      </c>
      <c r="AF944" s="326">
        <f t="shared" si="2862"/>
        <v>0</v>
      </c>
      <c r="AG944" s="326">
        <f t="shared" si="2862"/>
        <v>0</v>
      </c>
      <c r="AH944" s="326">
        <f t="shared" si="2862"/>
        <v>0</v>
      </c>
      <c r="AI944" s="326">
        <f t="shared" si="2862"/>
        <v>0</v>
      </c>
      <c r="AJ944" s="326">
        <f t="shared" si="2862"/>
        <v>0</v>
      </c>
      <c r="AK944" s="326">
        <f t="shared" si="2862"/>
        <v>0</v>
      </c>
      <c r="AL944" s="326">
        <f t="shared" si="2862"/>
        <v>0</v>
      </c>
      <c r="AM944" s="386"/>
    </row>
    <row r="945" spans="1:39" ht="18.75" customHeight="1">
      <c r="B945" s="368" t="s">
        <v>593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342</v>
      </c>
      <c r="C948" s="281"/>
      <c r="D948" s="590" t="s">
        <v>529</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96" t="s">
        <v>211</v>
      </c>
      <c r="C949" s="898" t="s">
        <v>33</v>
      </c>
      <c r="D949" s="284" t="s">
        <v>423</v>
      </c>
      <c r="E949" s="900" t="s">
        <v>209</v>
      </c>
      <c r="F949" s="901"/>
      <c r="G949" s="901"/>
      <c r="H949" s="901"/>
      <c r="I949" s="901"/>
      <c r="J949" s="901"/>
      <c r="K949" s="901"/>
      <c r="L949" s="901"/>
      <c r="M949" s="902"/>
      <c r="N949" s="903" t="s">
        <v>213</v>
      </c>
      <c r="O949" s="284" t="s">
        <v>424</v>
      </c>
      <c r="P949" s="900" t="s">
        <v>212</v>
      </c>
      <c r="Q949" s="901"/>
      <c r="R949" s="901"/>
      <c r="S949" s="901"/>
      <c r="T949" s="901"/>
      <c r="U949" s="901"/>
      <c r="V949" s="901"/>
      <c r="W949" s="901"/>
      <c r="X949" s="902"/>
      <c r="Y949" s="893" t="s">
        <v>244</v>
      </c>
      <c r="Z949" s="894"/>
      <c r="AA949" s="894"/>
      <c r="AB949" s="894"/>
      <c r="AC949" s="894"/>
      <c r="AD949" s="894"/>
      <c r="AE949" s="894"/>
      <c r="AF949" s="894"/>
      <c r="AG949" s="894"/>
      <c r="AH949" s="894"/>
      <c r="AI949" s="894"/>
      <c r="AJ949" s="894"/>
      <c r="AK949" s="894"/>
      <c r="AL949" s="894"/>
      <c r="AM949" s="895"/>
    </row>
    <row r="950" spans="1:39" ht="65.25" customHeight="1">
      <c r="B950" s="897"/>
      <c r="C950" s="899"/>
      <c r="D950" s="285">
        <v>2020</v>
      </c>
      <c r="E950" s="285">
        <v>2021</v>
      </c>
      <c r="F950" s="285">
        <v>2022</v>
      </c>
      <c r="G950" s="285">
        <v>2023</v>
      </c>
      <c r="H950" s="285">
        <v>2024</v>
      </c>
      <c r="I950" s="285">
        <v>2025</v>
      </c>
      <c r="J950" s="285">
        <v>2026</v>
      </c>
      <c r="K950" s="285">
        <v>2027</v>
      </c>
      <c r="L950" s="285">
        <v>2028</v>
      </c>
      <c r="M950" s="285">
        <v>2029</v>
      </c>
      <c r="N950" s="904"/>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to 999 kW (I1 &amp; I4)</v>
      </c>
      <c r="AB950" s="285" t="str">
        <f>'1.  LRAMVA Summary'!G52</f>
        <v>GS 1,000 to 4,999 kW (I2)</v>
      </c>
      <c r="AC950" s="285" t="str">
        <f>'1.  LRAMVA Summary'!H52</f>
        <v>Large Use (I3)</v>
      </c>
      <c r="AD950" s="285" t="str">
        <f>'1.  LRAMVA Summary'!I52</f>
        <v>Street Lighting</v>
      </c>
      <c r="AE950" s="285" t="str">
        <f>'1.  LRAMVA Summary'!J52</f>
        <v>USL</v>
      </c>
      <c r="AF950" s="285" t="str">
        <f>'1.  LRAMVA Summary'!K52</f>
        <v>Sentinel Lights</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kWh</v>
      </c>
      <c r="AF951" s="291" t="str">
        <f>'1.  LRAMVA Summary'!K53</f>
        <v>kW</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3">Z953</f>
        <v>0</v>
      </c>
      <c r="AA954" s="411">
        <f t="shared" ref="AA954" si="2864">AA953</f>
        <v>0</v>
      </c>
      <c r="AB954" s="411">
        <f t="shared" ref="AB954" si="2865">AB953</f>
        <v>0</v>
      </c>
      <c r="AC954" s="411">
        <f t="shared" ref="AC954" si="2866">AC953</f>
        <v>0</v>
      </c>
      <c r="AD954" s="411">
        <f t="shared" ref="AD954" si="2867">AD953</f>
        <v>0</v>
      </c>
      <c r="AE954" s="411">
        <f t="shared" ref="AE954" si="2868">AE953</f>
        <v>0</v>
      </c>
      <c r="AF954" s="411">
        <f t="shared" ref="AF954" si="2869">AF953</f>
        <v>0</v>
      </c>
      <c r="AG954" s="411">
        <f t="shared" ref="AG954" si="2870">AG953</f>
        <v>0</v>
      </c>
      <c r="AH954" s="411">
        <f t="shared" ref="AH954" si="2871">AH953</f>
        <v>0</v>
      </c>
      <c r="AI954" s="411">
        <f t="shared" ref="AI954" si="2872">AI953</f>
        <v>0</v>
      </c>
      <c r="AJ954" s="411">
        <f t="shared" ref="AJ954" si="2873">AJ953</f>
        <v>0</v>
      </c>
      <c r="AK954" s="411">
        <f t="shared" ref="AK954" si="2874">AK953</f>
        <v>0</v>
      </c>
      <c r="AL954" s="411">
        <f t="shared" ref="AL954" si="2875">AL953</f>
        <v>0</v>
      </c>
      <c r="AM954" s="297"/>
    </row>
    <row r="955" spans="1:39" ht="15"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6">Z956</f>
        <v>0</v>
      </c>
      <c r="AA957" s="411">
        <f t="shared" ref="AA957" si="2877">AA956</f>
        <v>0</v>
      </c>
      <c r="AB957" s="411">
        <f t="shared" ref="AB957" si="2878">AB956</f>
        <v>0</v>
      </c>
      <c r="AC957" s="411">
        <f t="shared" ref="AC957" si="2879">AC956</f>
        <v>0</v>
      </c>
      <c r="AD957" s="411">
        <f t="shared" ref="AD957" si="2880">AD956</f>
        <v>0</v>
      </c>
      <c r="AE957" s="411">
        <f t="shared" ref="AE957" si="2881">AE956</f>
        <v>0</v>
      </c>
      <c r="AF957" s="411">
        <f t="shared" ref="AF957" si="2882">AF956</f>
        <v>0</v>
      </c>
      <c r="AG957" s="411">
        <f t="shared" ref="AG957" si="2883">AG956</f>
        <v>0</v>
      </c>
      <c r="AH957" s="411">
        <f t="shared" ref="AH957" si="2884">AH956</f>
        <v>0</v>
      </c>
      <c r="AI957" s="411">
        <f t="shared" ref="AI957" si="2885">AI956</f>
        <v>0</v>
      </c>
      <c r="AJ957" s="411">
        <f t="shared" ref="AJ957" si="2886">AJ956</f>
        <v>0</v>
      </c>
      <c r="AK957" s="411">
        <f t="shared" ref="AK957" si="2887">AK956</f>
        <v>0</v>
      </c>
      <c r="AL957" s="411">
        <f t="shared" ref="AL957" si="2888">AL956</f>
        <v>0</v>
      </c>
      <c r="AM957" s="297"/>
    </row>
    <row r="958" spans="1:39" ht="15"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9">Z959</f>
        <v>0</v>
      </c>
      <c r="AA960" s="411">
        <f t="shared" ref="AA960" si="2890">AA959</f>
        <v>0</v>
      </c>
      <c r="AB960" s="411">
        <f t="shared" ref="AB960" si="2891">AB959</f>
        <v>0</v>
      </c>
      <c r="AC960" s="411">
        <f t="shared" ref="AC960" si="2892">AC959</f>
        <v>0</v>
      </c>
      <c r="AD960" s="411">
        <f t="shared" ref="AD960" si="2893">AD959</f>
        <v>0</v>
      </c>
      <c r="AE960" s="411">
        <f t="shared" ref="AE960" si="2894">AE959</f>
        <v>0</v>
      </c>
      <c r="AF960" s="411">
        <f t="shared" ref="AF960" si="2895">AF959</f>
        <v>0</v>
      </c>
      <c r="AG960" s="411">
        <f t="shared" ref="AG960" si="2896">AG959</f>
        <v>0</v>
      </c>
      <c r="AH960" s="411">
        <f t="shared" ref="AH960" si="2897">AH959</f>
        <v>0</v>
      </c>
      <c r="AI960" s="411">
        <f t="shared" ref="AI960" si="2898">AI959</f>
        <v>0</v>
      </c>
      <c r="AJ960" s="411">
        <f t="shared" ref="AJ960" si="2899">AJ959</f>
        <v>0</v>
      </c>
      <c r="AK960" s="411">
        <f t="shared" ref="AK960" si="2900">AK959</f>
        <v>0</v>
      </c>
      <c r="AL960" s="411">
        <f t="shared" ref="AL960" si="2901">AL959</f>
        <v>0</v>
      </c>
      <c r="AM960" s="297"/>
    </row>
    <row r="961" spans="1:39" ht="15"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2">
        <v>4</v>
      </c>
      <c r="B962" s="520" t="s">
        <v>683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2">Z962</f>
        <v>0</v>
      </c>
      <c r="AA963" s="411">
        <f t="shared" ref="AA963" si="2903">AA962</f>
        <v>0</v>
      </c>
      <c r="AB963" s="411">
        <f t="shared" ref="AB963" si="2904">AB962</f>
        <v>0</v>
      </c>
      <c r="AC963" s="411">
        <f t="shared" ref="AC963" si="2905">AC962</f>
        <v>0</v>
      </c>
      <c r="AD963" s="411">
        <f t="shared" ref="AD963" si="2906">AD962</f>
        <v>0</v>
      </c>
      <c r="AE963" s="411">
        <f t="shared" ref="AE963" si="2907">AE962</f>
        <v>0</v>
      </c>
      <c r="AF963" s="411">
        <f t="shared" ref="AF963" si="2908">AF962</f>
        <v>0</v>
      </c>
      <c r="AG963" s="411">
        <f t="shared" ref="AG963" si="2909">AG962</f>
        <v>0</v>
      </c>
      <c r="AH963" s="411">
        <f t="shared" ref="AH963" si="2910">AH962</f>
        <v>0</v>
      </c>
      <c r="AI963" s="411">
        <f t="shared" ref="AI963" si="2911">AI962</f>
        <v>0</v>
      </c>
      <c r="AJ963" s="411">
        <f t="shared" ref="AJ963" si="2912">AJ962</f>
        <v>0</v>
      </c>
      <c r="AK963" s="411">
        <f t="shared" ref="AK963" si="2913">AK962</f>
        <v>0</v>
      </c>
      <c r="AL963" s="411">
        <f t="shared" ref="AL963" si="2914">AL962</f>
        <v>0</v>
      </c>
      <c r="AM963" s="297"/>
    </row>
    <row r="964" spans="1:39" ht="15"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5">Z965</f>
        <v>0</v>
      </c>
      <c r="AA966" s="411">
        <f t="shared" ref="AA966" si="2916">AA965</f>
        <v>0</v>
      </c>
      <c r="AB966" s="411">
        <f t="shared" ref="AB966" si="2917">AB965</f>
        <v>0</v>
      </c>
      <c r="AC966" s="411">
        <f t="shared" ref="AC966" si="2918">AC965</f>
        <v>0</v>
      </c>
      <c r="AD966" s="411">
        <f t="shared" ref="AD966" si="2919">AD965</f>
        <v>0</v>
      </c>
      <c r="AE966" s="411">
        <f t="shared" ref="AE966" si="2920">AE965</f>
        <v>0</v>
      </c>
      <c r="AF966" s="411">
        <f t="shared" ref="AF966" si="2921">AF965</f>
        <v>0</v>
      </c>
      <c r="AG966" s="411">
        <f t="shared" ref="AG966" si="2922">AG965</f>
        <v>0</v>
      </c>
      <c r="AH966" s="411">
        <f t="shared" ref="AH966" si="2923">AH965</f>
        <v>0</v>
      </c>
      <c r="AI966" s="411">
        <f t="shared" ref="AI966" si="2924">AI965</f>
        <v>0</v>
      </c>
      <c r="AJ966" s="411">
        <f t="shared" ref="AJ966" si="2925">AJ965</f>
        <v>0</v>
      </c>
      <c r="AK966" s="411">
        <f t="shared" ref="AK966" si="2926">AK965</f>
        <v>0</v>
      </c>
      <c r="AL966" s="411">
        <f t="shared" ref="AL966" si="2927">AL965</f>
        <v>0</v>
      </c>
      <c r="AM966" s="297"/>
    </row>
    <row r="967" spans="1:39" ht="15"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8">Z969</f>
        <v>0</v>
      </c>
      <c r="AA970" s="411">
        <f t="shared" ref="AA970" si="2929">AA969</f>
        <v>0</v>
      </c>
      <c r="AB970" s="411">
        <f t="shared" ref="AB970" si="2930">AB969</f>
        <v>0</v>
      </c>
      <c r="AC970" s="411">
        <f t="shared" ref="AC970" si="2931">AC969</f>
        <v>0</v>
      </c>
      <c r="AD970" s="411">
        <f t="shared" ref="AD970" si="2932">AD969</f>
        <v>0</v>
      </c>
      <c r="AE970" s="411">
        <f t="shared" ref="AE970" si="2933">AE969</f>
        <v>0</v>
      </c>
      <c r="AF970" s="411">
        <f t="shared" ref="AF970" si="2934">AF969</f>
        <v>0</v>
      </c>
      <c r="AG970" s="411">
        <f t="shared" ref="AG970" si="2935">AG969</f>
        <v>0</v>
      </c>
      <c r="AH970" s="411">
        <f t="shared" ref="AH970" si="2936">AH969</f>
        <v>0</v>
      </c>
      <c r="AI970" s="411">
        <f t="shared" ref="AI970" si="2937">AI969</f>
        <v>0</v>
      </c>
      <c r="AJ970" s="411">
        <f t="shared" ref="AJ970" si="2938">AJ969</f>
        <v>0</v>
      </c>
      <c r="AK970" s="411">
        <f t="shared" ref="AK970" si="2939">AK969</f>
        <v>0</v>
      </c>
      <c r="AL970" s="411">
        <f t="shared" ref="AL970" si="2940">AL969</f>
        <v>0</v>
      </c>
      <c r="AM970" s="311"/>
    </row>
    <row r="971" spans="1:39" ht="15"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1">Z972</f>
        <v>0</v>
      </c>
      <c r="AA973" s="411">
        <f t="shared" ref="AA973" si="2942">AA972</f>
        <v>0</v>
      </c>
      <c r="AB973" s="411">
        <f t="shared" ref="AB973" si="2943">AB972</f>
        <v>0</v>
      </c>
      <c r="AC973" s="411">
        <f t="shared" ref="AC973" si="2944">AC972</f>
        <v>0</v>
      </c>
      <c r="AD973" s="411">
        <f t="shared" ref="AD973" si="2945">AD972</f>
        <v>0</v>
      </c>
      <c r="AE973" s="411">
        <f t="shared" ref="AE973" si="2946">AE972</f>
        <v>0</v>
      </c>
      <c r="AF973" s="411">
        <f t="shared" ref="AF973" si="2947">AF972</f>
        <v>0</v>
      </c>
      <c r="AG973" s="411">
        <f t="shared" ref="AG973" si="2948">AG972</f>
        <v>0</v>
      </c>
      <c r="AH973" s="411">
        <f t="shared" ref="AH973" si="2949">AH972</f>
        <v>0</v>
      </c>
      <c r="AI973" s="411">
        <f t="shared" ref="AI973" si="2950">AI972</f>
        <v>0</v>
      </c>
      <c r="AJ973" s="411">
        <f t="shared" ref="AJ973" si="2951">AJ972</f>
        <v>0</v>
      </c>
      <c r="AK973" s="411">
        <f t="shared" ref="AK973" si="2952">AK972</f>
        <v>0</v>
      </c>
      <c r="AL973" s="411">
        <f t="shared" ref="AL973" si="2953">AL972</f>
        <v>0</v>
      </c>
      <c r="AM973" s="311"/>
    </row>
    <row r="974" spans="1:39" ht="15"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4">Z975</f>
        <v>0</v>
      </c>
      <c r="AA976" s="411">
        <f t="shared" ref="AA976" si="2955">AA975</f>
        <v>0</v>
      </c>
      <c r="AB976" s="411">
        <f t="shared" ref="AB976" si="2956">AB975</f>
        <v>0</v>
      </c>
      <c r="AC976" s="411">
        <f t="shared" ref="AC976" si="2957">AC975</f>
        <v>0</v>
      </c>
      <c r="AD976" s="411">
        <f t="shared" ref="AD976" si="2958">AD975</f>
        <v>0</v>
      </c>
      <c r="AE976" s="411">
        <f t="shared" ref="AE976" si="2959">AE975</f>
        <v>0</v>
      </c>
      <c r="AF976" s="411">
        <f t="shared" ref="AF976" si="2960">AF975</f>
        <v>0</v>
      </c>
      <c r="AG976" s="411">
        <f t="shared" ref="AG976" si="2961">AG975</f>
        <v>0</v>
      </c>
      <c r="AH976" s="411">
        <f t="shared" ref="AH976" si="2962">AH975</f>
        <v>0</v>
      </c>
      <c r="AI976" s="411">
        <f t="shared" ref="AI976" si="2963">AI975</f>
        <v>0</v>
      </c>
      <c r="AJ976" s="411">
        <f t="shared" ref="AJ976" si="2964">AJ975</f>
        <v>0</v>
      </c>
      <c r="AK976" s="411">
        <f t="shared" ref="AK976" si="2965">AK975</f>
        <v>0</v>
      </c>
      <c r="AL976" s="411">
        <f t="shared" ref="AL976" si="2966">AL975</f>
        <v>0</v>
      </c>
      <c r="AM976" s="311"/>
    </row>
    <row r="977" spans="1:39" ht="15"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7">Z978</f>
        <v>0</v>
      </c>
      <c r="AA979" s="411">
        <f t="shared" ref="AA979" si="2968">AA978</f>
        <v>0</v>
      </c>
      <c r="AB979" s="411">
        <f t="shared" ref="AB979" si="2969">AB978</f>
        <v>0</v>
      </c>
      <c r="AC979" s="411">
        <f t="shared" ref="AC979" si="2970">AC978</f>
        <v>0</v>
      </c>
      <c r="AD979" s="411">
        <f t="shared" ref="AD979" si="2971">AD978</f>
        <v>0</v>
      </c>
      <c r="AE979" s="411">
        <f t="shared" ref="AE979" si="2972">AE978</f>
        <v>0</v>
      </c>
      <c r="AF979" s="411">
        <f t="shared" ref="AF979" si="2973">AF978</f>
        <v>0</v>
      </c>
      <c r="AG979" s="411">
        <f t="shared" ref="AG979" si="2974">AG978</f>
        <v>0</v>
      </c>
      <c r="AH979" s="411">
        <f t="shared" ref="AH979" si="2975">AH978</f>
        <v>0</v>
      </c>
      <c r="AI979" s="411">
        <f t="shared" ref="AI979" si="2976">AI978</f>
        <v>0</v>
      </c>
      <c r="AJ979" s="411">
        <f t="shared" ref="AJ979" si="2977">AJ978</f>
        <v>0</v>
      </c>
      <c r="AK979" s="411">
        <f t="shared" ref="AK979" si="2978">AK978</f>
        <v>0</v>
      </c>
      <c r="AL979" s="411">
        <f t="shared" ref="AL979" si="2979">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0">Z981</f>
        <v>0</v>
      </c>
      <c r="AA982" s="411">
        <f t="shared" ref="AA982" si="2981">AA981</f>
        <v>0</v>
      </c>
      <c r="AB982" s="411">
        <f t="shared" ref="AB982" si="2982">AB981</f>
        <v>0</v>
      </c>
      <c r="AC982" s="411">
        <f t="shared" ref="AC982" si="2983">AC981</f>
        <v>0</v>
      </c>
      <c r="AD982" s="411">
        <f t="shared" ref="AD982" si="2984">AD981</f>
        <v>0</v>
      </c>
      <c r="AE982" s="411">
        <f t="shared" ref="AE982" si="2985">AE981</f>
        <v>0</v>
      </c>
      <c r="AF982" s="411">
        <f t="shared" ref="AF982" si="2986">AF981</f>
        <v>0</v>
      </c>
      <c r="AG982" s="411">
        <f t="shared" ref="AG982" si="2987">AG981</f>
        <v>0</v>
      </c>
      <c r="AH982" s="411">
        <f t="shared" ref="AH982" si="2988">AH981</f>
        <v>0</v>
      </c>
      <c r="AI982" s="411">
        <f t="shared" ref="AI982" si="2989">AI981</f>
        <v>0</v>
      </c>
      <c r="AJ982" s="411">
        <f t="shared" ref="AJ982" si="2990">AJ981</f>
        <v>0</v>
      </c>
      <c r="AK982" s="411">
        <f t="shared" ref="AK982" si="2991">AK981</f>
        <v>0</v>
      </c>
      <c r="AL982" s="411">
        <f t="shared" ref="AL982" si="2992">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3">Z985</f>
        <v>0</v>
      </c>
      <c r="AA986" s="411">
        <f t="shared" ref="AA986" si="2994">AA985</f>
        <v>0</v>
      </c>
      <c r="AB986" s="411">
        <f t="shared" ref="AB986" si="2995">AB985</f>
        <v>0</v>
      </c>
      <c r="AC986" s="411">
        <f t="shared" ref="AC986" si="2996">AC985</f>
        <v>0</v>
      </c>
      <c r="AD986" s="411">
        <f t="shared" ref="AD986" si="2997">AD985</f>
        <v>0</v>
      </c>
      <c r="AE986" s="411">
        <f t="shared" ref="AE986" si="2998">AE985</f>
        <v>0</v>
      </c>
      <c r="AF986" s="411">
        <f t="shared" ref="AF986" si="2999">AF985</f>
        <v>0</v>
      </c>
      <c r="AG986" s="411">
        <f t="shared" ref="AG986" si="3000">AG985</f>
        <v>0</v>
      </c>
      <c r="AH986" s="411">
        <f t="shared" ref="AH986" si="3001">AH985</f>
        <v>0</v>
      </c>
      <c r="AI986" s="411">
        <f t="shared" ref="AI986" si="3002">AI985</f>
        <v>0</v>
      </c>
      <c r="AJ986" s="411">
        <f t="shared" ref="AJ986" si="3003">AJ985</f>
        <v>0</v>
      </c>
      <c r="AK986" s="411">
        <f t="shared" ref="AK986" si="3004">AK985</f>
        <v>0</v>
      </c>
      <c r="AL986" s="411">
        <f t="shared" ref="AL986" si="3005">AL985</f>
        <v>0</v>
      </c>
      <c r="AM986" s="297"/>
    </row>
    <row r="987" spans="1:39" ht="15"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6">Z988</f>
        <v>0</v>
      </c>
      <c r="AA989" s="411">
        <f t="shared" ref="AA989" si="3007">AA988</f>
        <v>0</v>
      </c>
      <c r="AB989" s="411">
        <f t="shared" ref="AB989" si="3008">AB988</f>
        <v>0</v>
      </c>
      <c r="AC989" s="411">
        <f t="shared" ref="AC989" si="3009">AC988</f>
        <v>0</v>
      </c>
      <c r="AD989" s="411">
        <f t="shared" ref="AD989" si="3010">AD988</f>
        <v>0</v>
      </c>
      <c r="AE989" s="411">
        <f t="shared" ref="AE989" si="3011">AE988</f>
        <v>0</v>
      </c>
      <c r="AF989" s="411">
        <f t="shared" ref="AF989" si="3012">AF988</f>
        <v>0</v>
      </c>
      <c r="AG989" s="411">
        <f t="shared" ref="AG989" si="3013">AG988</f>
        <v>0</v>
      </c>
      <c r="AH989" s="411">
        <f t="shared" ref="AH989" si="3014">AH988</f>
        <v>0</v>
      </c>
      <c r="AI989" s="411">
        <f t="shared" ref="AI989" si="3015">AI988</f>
        <v>0</v>
      </c>
      <c r="AJ989" s="411">
        <f t="shared" ref="AJ989" si="3016">AJ988</f>
        <v>0</v>
      </c>
      <c r="AK989" s="411">
        <f t="shared" ref="AK989" si="3017">AK988</f>
        <v>0</v>
      </c>
      <c r="AL989" s="411">
        <f t="shared" ref="AL989" si="3018">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9">Z991</f>
        <v>0</v>
      </c>
      <c r="AA992" s="411">
        <f t="shared" ref="AA992" si="3020">AA991</f>
        <v>0</v>
      </c>
      <c r="AB992" s="411">
        <f t="shared" ref="AB992" si="3021">AB991</f>
        <v>0</v>
      </c>
      <c r="AC992" s="411">
        <f t="shared" ref="AC992" si="3022">AC991</f>
        <v>0</v>
      </c>
      <c r="AD992" s="411">
        <f t="shared" ref="AD992" si="3023">AD991</f>
        <v>0</v>
      </c>
      <c r="AE992" s="411">
        <f t="shared" ref="AE992" si="3024">AE991</f>
        <v>0</v>
      </c>
      <c r="AF992" s="411">
        <f t="shared" ref="AF992" si="3025">AF991</f>
        <v>0</v>
      </c>
      <c r="AG992" s="411">
        <f t="shared" ref="AG992" si="3026">AG991</f>
        <v>0</v>
      </c>
      <c r="AH992" s="411">
        <f t="shared" ref="AH992" si="3027">AH991</f>
        <v>0</v>
      </c>
      <c r="AI992" s="411">
        <f t="shared" ref="AI992" si="3028">AI991</f>
        <v>0</v>
      </c>
      <c r="AJ992" s="411">
        <f t="shared" ref="AJ992" si="3029">AJ991</f>
        <v>0</v>
      </c>
      <c r="AK992" s="411">
        <f t="shared" ref="AK992" si="3030">AK991</f>
        <v>0</v>
      </c>
      <c r="AL992" s="411">
        <f t="shared" ref="AL992" si="3031">AL991</f>
        <v>0</v>
      </c>
      <c r="AM992" s="306"/>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2">Z995</f>
        <v>0</v>
      </c>
      <c r="AA996" s="411">
        <f t="shared" ref="AA996" si="3033">AA995</f>
        <v>0</v>
      </c>
      <c r="AB996" s="411">
        <f t="shared" ref="AB996" si="3034">AB995</f>
        <v>0</v>
      </c>
      <c r="AC996" s="411">
        <f t="shared" ref="AC996" si="3035">AC995</f>
        <v>0</v>
      </c>
      <c r="AD996" s="411">
        <f t="shared" ref="AD996" si="3036">AD995</f>
        <v>0</v>
      </c>
      <c r="AE996" s="411">
        <f t="shared" ref="AE996" si="3037">AE995</f>
        <v>0</v>
      </c>
      <c r="AF996" s="411">
        <f t="shared" ref="AF996" si="3038">AF995</f>
        <v>0</v>
      </c>
      <c r="AG996" s="411">
        <f t="shared" ref="AG996" si="3039">AG995</f>
        <v>0</v>
      </c>
      <c r="AH996" s="411">
        <f t="shared" ref="AH996" si="3040">AH995</f>
        <v>0</v>
      </c>
      <c r="AI996" s="411">
        <f t="shared" ref="AI996" si="3041">AI995</f>
        <v>0</v>
      </c>
      <c r="AJ996" s="411">
        <f t="shared" ref="AJ996" si="3042">AJ995</f>
        <v>0</v>
      </c>
      <c r="AK996" s="411">
        <f t="shared" ref="AK996" si="3043">AK995</f>
        <v>0</v>
      </c>
      <c r="AL996" s="411">
        <f t="shared" ref="AL996" si="3044">AL995</f>
        <v>0</v>
      </c>
      <c r="AM996" s="297"/>
    </row>
    <row r="997" spans="1:40" ht="15"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6"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5">AA999</f>
        <v>0</v>
      </c>
      <c r="AB1000" s="411">
        <f t="shared" si="3045"/>
        <v>0</v>
      </c>
      <c r="AC1000" s="411">
        <f t="shared" si="3045"/>
        <v>0</v>
      </c>
      <c r="AD1000" s="411">
        <f>AD999</f>
        <v>0</v>
      </c>
      <c r="AE1000" s="411">
        <f t="shared" si="3045"/>
        <v>0</v>
      </c>
      <c r="AF1000" s="411">
        <f t="shared" si="3045"/>
        <v>0</v>
      </c>
      <c r="AG1000" s="411">
        <f t="shared" si="3045"/>
        <v>0</v>
      </c>
      <c r="AH1000" s="411">
        <f t="shared" si="3045"/>
        <v>0</v>
      </c>
      <c r="AI1000" s="411">
        <f t="shared" si="3045"/>
        <v>0</v>
      </c>
      <c r="AJ1000" s="411">
        <f t="shared" si="3045"/>
        <v>0</v>
      </c>
      <c r="AK1000" s="411">
        <f t="shared" si="3045"/>
        <v>0</v>
      </c>
      <c r="AL1000" s="411">
        <f t="shared" si="3045"/>
        <v>0</v>
      </c>
      <c r="AM1000" s="297"/>
    </row>
    <row r="1001" spans="1:40" ht="15"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6">Z1002</f>
        <v>0</v>
      </c>
      <c r="AA1003" s="411">
        <f t="shared" si="3046"/>
        <v>0</v>
      </c>
      <c r="AB1003" s="411">
        <f t="shared" si="3046"/>
        <v>0</v>
      </c>
      <c r="AC1003" s="411">
        <f t="shared" si="3046"/>
        <v>0</v>
      </c>
      <c r="AD1003" s="411">
        <f t="shared" si="3046"/>
        <v>0</v>
      </c>
      <c r="AE1003" s="411">
        <f t="shared" si="3046"/>
        <v>0</v>
      </c>
      <c r="AF1003" s="411">
        <f t="shared" si="3046"/>
        <v>0</v>
      </c>
      <c r="AG1003" s="411">
        <f t="shared" si="3046"/>
        <v>0</v>
      </c>
      <c r="AH1003" s="411">
        <f t="shared" si="3046"/>
        <v>0</v>
      </c>
      <c r="AI1003" s="411">
        <f t="shared" si="3046"/>
        <v>0</v>
      </c>
      <c r="AJ1003" s="411">
        <f t="shared" si="3046"/>
        <v>0</v>
      </c>
      <c r="AK1003" s="411">
        <f t="shared" si="3046"/>
        <v>0</v>
      </c>
      <c r="AL1003" s="411">
        <f>AL1002</f>
        <v>0</v>
      </c>
      <c r="AM1003" s="297"/>
    </row>
    <row r="1004" spans="1:40" s="283" customFormat="1" ht="15"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7">Z1006</f>
        <v>0</v>
      </c>
      <c r="AA1007" s="411">
        <f t="shared" si="3047"/>
        <v>0</v>
      </c>
      <c r="AB1007" s="411">
        <f t="shared" si="3047"/>
        <v>0</v>
      </c>
      <c r="AC1007" s="411">
        <f t="shared" si="3047"/>
        <v>0</v>
      </c>
      <c r="AD1007" s="411">
        <f t="shared" si="3047"/>
        <v>0</v>
      </c>
      <c r="AE1007" s="411">
        <f t="shared" si="3047"/>
        <v>0</v>
      </c>
      <c r="AF1007" s="411">
        <f t="shared" si="3047"/>
        <v>0</v>
      </c>
      <c r="AG1007" s="411">
        <f t="shared" si="3047"/>
        <v>0</v>
      </c>
      <c r="AH1007" s="411">
        <f t="shared" si="3047"/>
        <v>0</v>
      </c>
      <c r="AI1007" s="411">
        <f t="shared" si="3047"/>
        <v>0</v>
      </c>
      <c r="AJ1007" s="411">
        <f t="shared" si="3047"/>
        <v>0</v>
      </c>
      <c r="AK1007" s="411">
        <f t="shared" si="3047"/>
        <v>0</v>
      </c>
      <c r="AL1007" s="411">
        <f t="shared" si="3047"/>
        <v>0</v>
      </c>
      <c r="AM1007" s="306"/>
    </row>
    <row r="1008" spans="1:40" ht="15"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8">Z1009</f>
        <v>0</v>
      </c>
      <c r="AA1010" s="411">
        <f t="shared" si="3048"/>
        <v>0</v>
      </c>
      <c r="AB1010" s="411">
        <f t="shared" si="3048"/>
        <v>0</v>
      </c>
      <c r="AC1010" s="411">
        <f t="shared" si="3048"/>
        <v>0</v>
      </c>
      <c r="AD1010" s="411">
        <f t="shared" si="3048"/>
        <v>0</v>
      </c>
      <c r="AE1010" s="411">
        <f t="shared" si="3048"/>
        <v>0</v>
      </c>
      <c r="AF1010" s="411">
        <f t="shared" si="3048"/>
        <v>0</v>
      </c>
      <c r="AG1010" s="411">
        <f t="shared" si="3048"/>
        <v>0</v>
      </c>
      <c r="AH1010" s="411">
        <f t="shared" si="3048"/>
        <v>0</v>
      </c>
      <c r="AI1010" s="411">
        <f t="shared" si="3048"/>
        <v>0</v>
      </c>
      <c r="AJ1010" s="411">
        <f t="shared" si="3048"/>
        <v>0</v>
      </c>
      <c r="AK1010" s="411">
        <f t="shared" si="3048"/>
        <v>0</v>
      </c>
      <c r="AL1010" s="411">
        <f t="shared" si="3048"/>
        <v>0</v>
      </c>
      <c r="AM1010" s="306"/>
    </row>
    <row r="1011" spans="1:39" ht="15"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9">Z1012</f>
        <v>0</v>
      </c>
      <c r="AA1013" s="411">
        <f t="shared" si="3049"/>
        <v>0</v>
      </c>
      <c r="AB1013" s="411">
        <f t="shared" si="3049"/>
        <v>0</v>
      </c>
      <c r="AC1013" s="411">
        <f t="shared" si="3049"/>
        <v>0</v>
      </c>
      <c r="AD1013" s="411">
        <f t="shared" si="3049"/>
        <v>0</v>
      </c>
      <c r="AE1013" s="411">
        <f t="shared" si="3049"/>
        <v>0</v>
      </c>
      <c r="AF1013" s="411">
        <f t="shared" si="3049"/>
        <v>0</v>
      </c>
      <c r="AG1013" s="411">
        <f t="shared" si="3049"/>
        <v>0</v>
      </c>
      <c r="AH1013" s="411">
        <f t="shared" si="3049"/>
        <v>0</v>
      </c>
      <c r="AI1013" s="411">
        <f t="shared" si="3049"/>
        <v>0</v>
      </c>
      <c r="AJ1013" s="411">
        <f t="shared" si="3049"/>
        <v>0</v>
      </c>
      <c r="AK1013" s="411">
        <f t="shared" si="3049"/>
        <v>0</v>
      </c>
      <c r="AL1013" s="411">
        <f t="shared" si="3049"/>
        <v>0</v>
      </c>
      <c r="AM1013" s="297"/>
    </row>
    <row r="1014" spans="1:39" ht="15"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0">Y1015</f>
        <v>0</v>
      </c>
      <c r="Z1016" s="411">
        <f t="shared" si="3050"/>
        <v>0</v>
      </c>
      <c r="AA1016" s="411">
        <f t="shared" si="3050"/>
        <v>0</v>
      </c>
      <c r="AB1016" s="411">
        <f t="shared" si="3050"/>
        <v>0</v>
      </c>
      <c r="AC1016" s="411">
        <f t="shared" si="3050"/>
        <v>0</v>
      </c>
      <c r="AD1016" s="411">
        <f t="shared" si="3050"/>
        <v>0</v>
      </c>
      <c r="AE1016" s="411">
        <f t="shared" si="3050"/>
        <v>0</v>
      </c>
      <c r="AF1016" s="411">
        <f t="shared" si="3050"/>
        <v>0</v>
      </c>
      <c r="AG1016" s="411">
        <f t="shared" si="3050"/>
        <v>0</v>
      </c>
      <c r="AH1016" s="411">
        <f t="shared" si="3050"/>
        <v>0</v>
      </c>
      <c r="AI1016" s="411">
        <f t="shared" si="3050"/>
        <v>0</v>
      </c>
      <c r="AJ1016" s="411">
        <f t="shared" si="3050"/>
        <v>0</v>
      </c>
      <c r="AK1016" s="411">
        <f t="shared" si="3050"/>
        <v>0</v>
      </c>
      <c r="AL1016" s="411">
        <f t="shared" si="3050"/>
        <v>0</v>
      </c>
      <c r="AM1016" s="306"/>
    </row>
    <row r="1017" spans="1:39" ht="15.6"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1">Z1020</f>
        <v>0</v>
      </c>
      <c r="AA1021" s="411">
        <f t="shared" ref="AA1021" si="3052">AA1020</f>
        <v>0</v>
      </c>
      <c r="AB1021" s="411">
        <f t="shared" ref="AB1021" si="3053">AB1020</f>
        <v>0</v>
      </c>
      <c r="AC1021" s="411">
        <f t="shared" ref="AC1021" si="3054">AC1020</f>
        <v>0</v>
      </c>
      <c r="AD1021" s="411">
        <f t="shared" ref="AD1021" si="3055">AD1020</f>
        <v>0</v>
      </c>
      <c r="AE1021" s="411">
        <f t="shared" ref="AE1021" si="3056">AE1020</f>
        <v>0</v>
      </c>
      <c r="AF1021" s="411">
        <f t="shared" ref="AF1021" si="3057">AF1020</f>
        <v>0</v>
      </c>
      <c r="AG1021" s="411">
        <f t="shared" ref="AG1021" si="3058">AG1020</f>
        <v>0</v>
      </c>
      <c r="AH1021" s="411">
        <f t="shared" ref="AH1021" si="3059">AH1020</f>
        <v>0</v>
      </c>
      <c r="AI1021" s="411">
        <f t="shared" ref="AI1021" si="3060">AI1020</f>
        <v>0</v>
      </c>
      <c r="AJ1021" s="411">
        <f t="shared" ref="AJ1021" si="3061">AJ1020</f>
        <v>0</v>
      </c>
      <c r="AK1021" s="411">
        <f t="shared" ref="AK1021" si="3062">AK1020</f>
        <v>0</v>
      </c>
      <c r="AL1021" s="411">
        <f t="shared" ref="AL1021" si="3063">AL1020</f>
        <v>0</v>
      </c>
      <c r="AM1021" s="306"/>
    </row>
    <row r="1022" spans="1:39" ht="15"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4">Z1023</f>
        <v>0</v>
      </c>
      <c r="AA1024" s="411">
        <f t="shared" ref="AA1024" si="3065">AA1023</f>
        <v>0</v>
      </c>
      <c r="AB1024" s="411">
        <f t="shared" ref="AB1024" si="3066">AB1023</f>
        <v>0</v>
      </c>
      <c r="AC1024" s="411">
        <f t="shared" ref="AC1024" si="3067">AC1023</f>
        <v>0</v>
      </c>
      <c r="AD1024" s="411">
        <f t="shared" ref="AD1024" si="3068">AD1023</f>
        <v>0</v>
      </c>
      <c r="AE1024" s="411">
        <f t="shared" ref="AE1024" si="3069">AE1023</f>
        <v>0</v>
      </c>
      <c r="AF1024" s="411">
        <f t="shared" ref="AF1024" si="3070">AF1023</f>
        <v>0</v>
      </c>
      <c r="AG1024" s="411">
        <f t="shared" ref="AG1024" si="3071">AG1023</f>
        <v>0</v>
      </c>
      <c r="AH1024" s="411">
        <f t="shared" ref="AH1024" si="3072">AH1023</f>
        <v>0</v>
      </c>
      <c r="AI1024" s="411">
        <f t="shared" ref="AI1024" si="3073">AI1023</f>
        <v>0</v>
      </c>
      <c r="AJ1024" s="411">
        <f t="shared" ref="AJ1024" si="3074">AJ1023</f>
        <v>0</v>
      </c>
      <c r="AK1024" s="411">
        <f t="shared" ref="AK1024" si="3075">AK1023</f>
        <v>0</v>
      </c>
      <c r="AL1024" s="411">
        <f t="shared" ref="AL1024" si="3076">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7">Z1026</f>
        <v>0</v>
      </c>
      <c r="AA1027" s="411">
        <f t="shared" ref="AA1027" si="3078">AA1026</f>
        <v>0</v>
      </c>
      <c r="AB1027" s="411">
        <f t="shared" ref="AB1027" si="3079">AB1026</f>
        <v>0</v>
      </c>
      <c r="AC1027" s="411">
        <f t="shared" ref="AC1027" si="3080">AC1026</f>
        <v>0</v>
      </c>
      <c r="AD1027" s="411">
        <f t="shared" ref="AD1027" si="3081">AD1026</f>
        <v>0</v>
      </c>
      <c r="AE1027" s="411">
        <f t="shared" ref="AE1027" si="3082">AE1026</f>
        <v>0</v>
      </c>
      <c r="AF1027" s="411">
        <f t="shared" ref="AF1027" si="3083">AF1026</f>
        <v>0</v>
      </c>
      <c r="AG1027" s="411">
        <f t="shared" ref="AG1027" si="3084">AG1026</f>
        <v>0</v>
      </c>
      <c r="AH1027" s="411">
        <f t="shared" ref="AH1027" si="3085">AH1026</f>
        <v>0</v>
      </c>
      <c r="AI1027" s="411">
        <f t="shared" ref="AI1027" si="3086">AI1026</f>
        <v>0</v>
      </c>
      <c r="AJ1027" s="411">
        <f t="shared" ref="AJ1027" si="3087">AJ1026</f>
        <v>0</v>
      </c>
      <c r="AK1027" s="411">
        <f t="shared" ref="AK1027" si="3088">AK1026</f>
        <v>0</v>
      </c>
      <c r="AL1027" s="411">
        <f t="shared" ref="AL1027" si="3089">AL1026</f>
        <v>0</v>
      </c>
      <c r="AM1027" s="306"/>
    </row>
    <row r="1028" spans="1:39" ht="15"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0">Z1029</f>
        <v>0</v>
      </c>
      <c r="AA1030" s="411">
        <f t="shared" ref="AA1030" si="3091">AA1029</f>
        <v>0</v>
      </c>
      <c r="AB1030" s="411">
        <f t="shared" ref="AB1030" si="3092">AB1029</f>
        <v>0</v>
      </c>
      <c r="AC1030" s="411">
        <f t="shared" ref="AC1030" si="3093">AC1029</f>
        <v>0</v>
      </c>
      <c r="AD1030" s="411">
        <f t="shared" ref="AD1030" si="3094">AD1029</f>
        <v>0</v>
      </c>
      <c r="AE1030" s="411">
        <f t="shared" ref="AE1030" si="3095">AE1029</f>
        <v>0</v>
      </c>
      <c r="AF1030" s="411">
        <f t="shared" ref="AF1030" si="3096">AF1029</f>
        <v>0</v>
      </c>
      <c r="AG1030" s="411">
        <f t="shared" ref="AG1030" si="3097">AG1029</f>
        <v>0</v>
      </c>
      <c r="AH1030" s="411">
        <f t="shared" ref="AH1030" si="3098">AH1029</f>
        <v>0</v>
      </c>
      <c r="AI1030" s="411">
        <f t="shared" ref="AI1030" si="3099">AI1029</f>
        <v>0</v>
      </c>
      <c r="AJ1030" s="411">
        <f t="shared" ref="AJ1030" si="3100">AJ1029</f>
        <v>0</v>
      </c>
      <c r="AK1030" s="411">
        <f t="shared" ref="AK1030" si="3101">AK1029</f>
        <v>0</v>
      </c>
      <c r="AL1030" s="411">
        <f t="shared" ref="AL1030" si="3102">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3">Z1033</f>
        <v>0</v>
      </c>
      <c r="AA1034" s="411">
        <f t="shared" ref="AA1034" si="3104">AA1033</f>
        <v>0</v>
      </c>
      <c r="AB1034" s="411">
        <f t="shared" ref="AB1034" si="3105">AB1033</f>
        <v>0</v>
      </c>
      <c r="AC1034" s="411">
        <f t="shared" ref="AC1034" si="3106">AC1033</f>
        <v>0</v>
      </c>
      <c r="AD1034" s="411">
        <f t="shared" ref="AD1034" si="3107">AD1033</f>
        <v>0</v>
      </c>
      <c r="AE1034" s="411">
        <f t="shared" ref="AE1034" si="3108">AE1033</f>
        <v>0</v>
      </c>
      <c r="AF1034" s="411">
        <f t="shared" ref="AF1034" si="3109">AF1033</f>
        <v>0</v>
      </c>
      <c r="AG1034" s="411">
        <f t="shared" ref="AG1034" si="3110">AG1033</f>
        <v>0</v>
      </c>
      <c r="AH1034" s="411">
        <f t="shared" ref="AH1034" si="3111">AH1033</f>
        <v>0</v>
      </c>
      <c r="AI1034" s="411">
        <f t="shared" ref="AI1034" si="3112">AI1033</f>
        <v>0</v>
      </c>
      <c r="AJ1034" s="411">
        <f t="shared" ref="AJ1034" si="3113">AJ1033</f>
        <v>0</v>
      </c>
      <c r="AK1034" s="411">
        <f t="shared" ref="AK1034" si="3114">AK1033</f>
        <v>0</v>
      </c>
      <c r="AL1034" s="411">
        <f t="shared" ref="AL1034" si="3115">AL1033</f>
        <v>0</v>
      </c>
      <c r="AM1034" s="306"/>
    </row>
    <row r="1035" spans="1:39" ht="15"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6">Z1036</f>
        <v>0</v>
      </c>
      <c r="AA1037" s="411">
        <f t="shared" ref="AA1037" si="3117">AA1036</f>
        <v>0</v>
      </c>
      <c r="AB1037" s="411">
        <f t="shared" ref="AB1037" si="3118">AB1036</f>
        <v>0</v>
      </c>
      <c r="AC1037" s="411">
        <f t="shared" ref="AC1037" si="3119">AC1036</f>
        <v>0</v>
      </c>
      <c r="AD1037" s="411">
        <f t="shared" ref="AD1037" si="3120">AD1036</f>
        <v>0</v>
      </c>
      <c r="AE1037" s="411">
        <f t="shared" ref="AE1037" si="3121">AE1036</f>
        <v>0</v>
      </c>
      <c r="AF1037" s="411">
        <f t="shared" ref="AF1037" si="3122">AF1036</f>
        <v>0</v>
      </c>
      <c r="AG1037" s="411">
        <f t="shared" ref="AG1037" si="3123">AG1036</f>
        <v>0</v>
      </c>
      <c r="AH1037" s="411">
        <f t="shared" ref="AH1037" si="3124">AH1036</f>
        <v>0</v>
      </c>
      <c r="AI1037" s="411">
        <f t="shared" ref="AI1037" si="3125">AI1036</f>
        <v>0</v>
      </c>
      <c r="AJ1037" s="411">
        <f t="shared" ref="AJ1037" si="3126">AJ1036</f>
        <v>0</v>
      </c>
      <c r="AK1037" s="411">
        <f t="shared" ref="AK1037" si="3127">AK1036</f>
        <v>0</v>
      </c>
      <c r="AL1037" s="411">
        <f t="shared" ref="AL1037" si="3128">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9">Z1039</f>
        <v>0</v>
      </c>
      <c r="AA1040" s="411">
        <f t="shared" ref="AA1040" si="3130">AA1039</f>
        <v>0</v>
      </c>
      <c r="AB1040" s="411">
        <f t="shared" ref="AB1040" si="3131">AB1039</f>
        <v>0</v>
      </c>
      <c r="AC1040" s="411">
        <f t="shared" ref="AC1040" si="3132">AC1039</f>
        <v>0</v>
      </c>
      <c r="AD1040" s="411">
        <f t="shared" ref="AD1040" si="3133">AD1039</f>
        <v>0</v>
      </c>
      <c r="AE1040" s="411">
        <f t="shared" ref="AE1040" si="3134">AE1039</f>
        <v>0</v>
      </c>
      <c r="AF1040" s="411">
        <f t="shared" ref="AF1040" si="3135">AF1039</f>
        <v>0</v>
      </c>
      <c r="AG1040" s="411">
        <f t="shared" ref="AG1040" si="3136">AG1039</f>
        <v>0</v>
      </c>
      <c r="AH1040" s="411">
        <f t="shared" ref="AH1040" si="3137">AH1039</f>
        <v>0</v>
      </c>
      <c r="AI1040" s="411">
        <f t="shared" ref="AI1040" si="3138">AI1039</f>
        <v>0</v>
      </c>
      <c r="AJ1040" s="411">
        <f t="shared" ref="AJ1040" si="3139">AJ1039</f>
        <v>0</v>
      </c>
      <c r="AK1040" s="411">
        <f t="shared" ref="AK1040" si="3140">AK1039</f>
        <v>0</v>
      </c>
      <c r="AL1040" s="411">
        <f t="shared" ref="AL1040" si="3141">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2">AA1042</f>
        <v>0</v>
      </c>
      <c r="AB1043" s="411">
        <f t="shared" ref="AB1043" si="3143">AB1042</f>
        <v>0</v>
      </c>
      <c r="AC1043" s="411">
        <f t="shared" ref="AC1043" si="3144">AC1042</f>
        <v>0</v>
      </c>
      <c r="AD1043" s="411">
        <f t="shared" ref="AD1043" si="3145">AD1042</f>
        <v>0</v>
      </c>
      <c r="AE1043" s="411">
        <f>AE1042</f>
        <v>0</v>
      </c>
      <c r="AF1043" s="411">
        <f t="shared" ref="AF1043" si="3146">AF1042</f>
        <v>0</v>
      </c>
      <c r="AG1043" s="411">
        <f t="shared" ref="AG1043" si="3147">AG1042</f>
        <v>0</v>
      </c>
      <c r="AH1043" s="411">
        <f t="shared" ref="AH1043" si="3148">AH1042</f>
        <v>0</v>
      </c>
      <c r="AI1043" s="411">
        <f t="shared" ref="AI1043" si="3149">AI1042</f>
        <v>0</v>
      </c>
      <c r="AJ1043" s="411">
        <f t="shared" ref="AJ1043" si="3150">AJ1042</f>
        <v>0</v>
      </c>
      <c r="AK1043" s="411">
        <f t="shared" ref="AK1043" si="3151">AK1042</f>
        <v>0</v>
      </c>
      <c r="AL1043" s="411">
        <f t="shared" ref="AL1043" si="3152">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3">Z1045</f>
        <v>0</v>
      </c>
      <c r="AA1046" s="411">
        <f t="shared" ref="AA1046" si="3154">AA1045</f>
        <v>0</v>
      </c>
      <c r="AB1046" s="411">
        <f t="shared" ref="AB1046" si="3155">AB1045</f>
        <v>0</v>
      </c>
      <c r="AC1046" s="411">
        <f t="shared" ref="AC1046" si="3156">AC1045</f>
        <v>0</v>
      </c>
      <c r="AD1046" s="411">
        <f t="shared" ref="AD1046" si="3157">AD1045</f>
        <v>0</v>
      </c>
      <c r="AE1046" s="411">
        <f t="shared" ref="AE1046" si="3158">AE1045</f>
        <v>0</v>
      </c>
      <c r="AF1046" s="411">
        <f t="shared" ref="AF1046" si="3159">AF1045</f>
        <v>0</v>
      </c>
      <c r="AG1046" s="411">
        <f t="shared" ref="AG1046" si="3160">AG1045</f>
        <v>0</v>
      </c>
      <c r="AH1046" s="411">
        <f t="shared" ref="AH1046" si="3161">AH1045</f>
        <v>0</v>
      </c>
      <c r="AI1046" s="411">
        <f t="shared" ref="AI1046" si="3162">AI1045</f>
        <v>0</v>
      </c>
      <c r="AJ1046" s="411">
        <f t="shared" ref="AJ1046" si="3163">AJ1045</f>
        <v>0</v>
      </c>
      <c r="AK1046" s="411">
        <f t="shared" ref="AK1046" si="3164">AK1045</f>
        <v>0</v>
      </c>
      <c r="AL1046" s="411">
        <f t="shared" ref="AL1046" si="3165">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6">Z1048</f>
        <v>0</v>
      </c>
      <c r="AA1049" s="411">
        <f t="shared" ref="AA1049" si="3167">AA1048</f>
        <v>0</v>
      </c>
      <c r="AB1049" s="411">
        <f t="shared" ref="AB1049" si="3168">AB1048</f>
        <v>0</v>
      </c>
      <c r="AC1049" s="411">
        <f t="shared" ref="AC1049" si="3169">AC1048</f>
        <v>0</v>
      </c>
      <c r="AD1049" s="411">
        <f t="shared" ref="AD1049" si="3170">AD1048</f>
        <v>0</v>
      </c>
      <c r="AE1049" s="411">
        <f t="shared" ref="AE1049" si="3171">AE1048</f>
        <v>0</v>
      </c>
      <c r="AF1049" s="411">
        <f t="shared" ref="AF1049" si="3172">AF1048</f>
        <v>0</v>
      </c>
      <c r="AG1049" s="411">
        <f t="shared" ref="AG1049" si="3173">AG1048</f>
        <v>0</v>
      </c>
      <c r="AH1049" s="411">
        <f t="shared" ref="AH1049" si="3174">AH1048</f>
        <v>0</v>
      </c>
      <c r="AI1049" s="411">
        <f t="shared" ref="AI1049" si="3175">AI1048</f>
        <v>0</v>
      </c>
      <c r="AJ1049" s="411">
        <f t="shared" ref="AJ1049" si="3176">AJ1048</f>
        <v>0</v>
      </c>
      <c r="AK1049" s="411">
        <f t="shared" ref="AK1049" si="3177">AK1048</f>
        <v>0</v>
      </c>
      <c r="AL1049" s="411">
        <f t="shared" ref="AL1049" si="3178">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9">Z1051</f>
        <v>0</v>
      </c>
      <c r="AA1052" s="411">
        <f t="shared" ref="AA1052" si="3180">AA1051</f>
        <v>0</v>
      </c>
      <c r="AB1052" s="411">
        <f t="shared" ref="AB1052" si="3181">AB1051</f>
        <v>0</v>
      </c>
      <c r="AC1052" s="411">
        <f t="shared" ref="AC1052" si="3182">AC1051</f>
        <v>0</v>
      </c>
      <c r="AD1052" s="411">
        <f t="shared" ref="AD1052" si="3183">AD1051</f>
        <v>0</v>
      </c>
      <c r="AE1052" s="411">
        <f t="shared" ref="AE1052" si="3184">AE1051</f>
        <v>0</v>
      </c>
      <c r="AF1052" s="411">
        <f t="shared" ref="AF1052" si="3185">AF1051</f>
        <v>0</v>
      </c>
      <c r="AG1052" s="411">
        <f t="shared" ref="AG1052" si="3186">AG1051</f>
        <v>0</v>
      </c>
      <c r="AH1052" s="411">
        <f t="shared" ref="AH1052" si="3187">AH1051</f>
        <v>0</v>
      </c>
      <c r="AI1052" s="411">
        <f t="shared" ref="AI1052" si="3188">AI1051</f>
        <v>0</v>
      </c>
      <c r="AJ1052" s="411">
        <f t="shared" ref="AJ1052" si="3189">AJ1051</f>
        <v>0</v>
      </c>
      <c r="AK1052" s="411">
        <f t="shared" ref="AK1052" si="3190">AK1051</f>
        <v>0</v>
      </c>
      <c r="AL1052" s="411">
        <f t="shared" ref="AL1052" si="3191">AL1051</f>
        <v>0</v>
      </c>
      <c r="AM1052" s="306"/>
    </row>
    <row r="1053" spans="1:39" ht="15"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2">Z1054</f>
        <v>0</v>
      </c>
      <c r="AA1055" s="411">
        <f t="shared" ref="AA1055" si="3193">AA1054</f>
        <v>0</v>
      </c>
      <c r="AB1055" s="411">
        <f t="shared" ref="AB1055" si="3194">AB1054</f>
        <v>0</v>
      </c>
      <c r="AC1055" s="411">
        <f t="shared" ref="AC1055" si="3195">AC1054</f>
        <v>0</v>
      </c>
      <c r="AD1055" s="411">
        <f t="shared" ref="AD1055" si="3196">AD1054</f>
        <v>0</v>
      </c>
      <c r="AE1055" s="411">
        <f t="shared" ref="AE1055" si="3197">AE1054</f>
        <v>0</v>
      </c>
      <c r="AF1055" s="411">
        <f t="shared" ref="AF1055" si="3198">AF1054</f>
        <v>0</v>
      </c>
      <c r="AG1055" s="411">
        <f t="shared" ref="AG1055" si="3199">AG1054</f>
        <v>0</v>
      </c>
      <c r="AH1055" s="411">
        <f t="shared" ref="AH1055" si="3200">AH1054</f>
        <v>0</v>
      </c>
      <c r="AI1055" s="411">
        <f t="shared" ref="AI1055" si="3201">AI1054</f>
        <v>0</v>
      </c>
      <c r="AJ1055" s="411">
        <f t="shared" ref="AJ1055" si="3202">AJ1054</f>
        <v>0</v>
      </c>
      <c r="AK1055" s="411">
        <f t="shared" ref="AK1055" si="3203">AK1054</f>
        <v>0</v>
      </c>
      <c r="AL1055" s="411">
        <f t="shared" ref="AL1055" si="3204">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5">Z1058</f>
        <v>0</v>
      </c>
      <c r="AA1059" s="411">
        <f t="shared" ref="AA1059" si="3206">AA1058</f>
        <v>0</v>
      </c>
      <c r="AB1059" s="411">
        <f t="shared" ref="AB1059" si="3207">AB1058</f>
        <v>0</v>
      </c>
      <c r="AC1059" s="411">
        <f t="shared" ref="AC1059" si="3208">AC1058</f>
        <v>0</v>
      </c>
      <c r="AD1059" s="411">
        <f t="shared" ref="AD1059" si="3209">AD1058</f>
        <v>0</v>
      </c>
      <c r="AE1059" s="411">
        <f t="shared" ref="AE1059" si="3210">AE1058</f>
        <v>0</v>
      </c>
      <c r="AF1059" s="411">
        <f t="shared" ref="AF1059" si="3211">AF1058</f>
        <v>0</v>
      </c>
      <c r="AG1059" s="411">
        <f t="shared" ref="AG1059" si="3212">AG1058</f>
        <v>0</v>
      </c>
      <c r="AH1059" s="411">
        <f t="shared" ref="AH1059" si="3213">AH1058</f>
        <v>0</v>
      </c>
      <c r="AI1059" s="411">
        <f t="shared" ref="AI1059" si="3214">AI1058</f>
        <v>0</v>
      </c>
      <c r="AJ1059" s="411">
        <f t="shared" ref="AJ1059" si="3215">AJ1058</f>
        <v>0</v>
      </c>
      <c r="AK1059" s="411">
        <f t="shared" ref="AK1059" si="3216">AK1058</f>
        <v>0</v>
      </c>
      <c r="AL1059" s="411">
        <f t="shared" ref="AL1059" si="3217">AL1058</f>
        <v>0</v>
      </c>
      <c r="AM1059" s="306"/>
    </row>
    <row r="1060" spans="1:39" ht="15"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8">Z1061</f>
        <v>0</v>
      </c>
      <c r="AA1062" s="411">
        <f t="shared" ref="AA1062" si="3219">AA1061</f>
        <v>0</v>
      </c>
      <c r="AB1062" s="411">
        <f t="shared" ref="AB1062" si="3220">AB1061</f>
        <v>0</v>
      </c>
      <c r="AC1062" s="411">
        <f t="shared" ref="AC1062" si="3221">AC1061</f>
        <v>0</v>
      </c>
      <c r="AD1062" s="411">
        <f t="shared" ref="AD1062" si="3222">AD1061</f>
        <v>0</v>
      </c>
      <c r="AE1062" s="411">
        <f t="shared" ref="AE1062" si="3223">AE1061</f>
        <v>0</v>
      </c>
      <c r="AF1062" s="411">
        <f t="shared" ref="AF1062" si="3224">AF1061</f>
        <v>0</v>
      </c>
      <c r="AG1062" s="411">
        <f t="shared" ref="AG1062" si="3225">AG1061</f>
        <v>0</v>
      </c>
      <c r="AH1062" s="411">
        <f t="shared" ref="AH1062" si="3226">AH1061</f>
        <v>0</v>
      </c>
      <c r="AI1062" s="411">
        <f t="shared" ref="AI1062" si="3227">AI1061</f>
        <v>0</v>
      </c>
      <c r="AJ1062" s="411">
        <f t="shared" ref="AJ1062" si="3228">AJ1061</f>
        <v>0</v>
      </c>
      <c r="AK1062" s="411">
        <f t="shared" ref="AK1062" si="3229">AK1061</f>
        <v>0</v>
      </c>
      <c r="AL1062" s="411">
        <f t="shared" ref="AL1062" si="3230">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1">Z1064</f>
        <v>0</v>
      </c>
      <c r="AA1065" s="411">
        <f t="shared" ref="AA1065" si="3232">AA1064</f>
        <v>0</v>
      </c>
      <c r="AB1065" s="411">
        <f t="shared" ref="AB1065" si="3233">AB1064</f>
        <v>0</v>
      </c>
      <c r="AC1065" s="411">
        <f t="shared" ref="AC1065" si="3234">AC1064</f>
        <v>0</v>
      </c>
      <c r="AD1065" s="411">
        <f t="shared" ref="AD1065" si="3235">AD1064</f>
        <v>0</v>
      </c>
      <c r="AE1065" s="411">
        <f t="shared" ref="AE1065" si="3236">AE1064</f>
        <v>0</v>
      </c>
      <c r="AF1065" s="411">
        <f t="shared" ref="AF1065" si="3237">AF1064</f>
        <v>0</v>
      </c>
      <c r="AG1065" s="411">
        <f t="shared" ref="AG1065" si="3238">AG1064</f>
        <v>0</v>
      </c>
      <c r="AH1065" s="411">
        <f t="shared" ref="AH1065" si="3239">AH1064</f>
        <v>0</v>
      </c>
      <c r="AI1065" s="411">
        <f t="shared" ref="AI1065" si="3240">AI1064</f>
        <v>0</v>
      </c>
      <c r="AJ1065" s="411">
        <f t="shared" ref="AJ1065" si="3241">AJ1064</f>
        <v>0</v>
      </c>
      <c r="AK1065" s="411">
        <f t="shared" ref="AK1065" si="3242">AK1064</f>
        <v>0</v>
      </c>
      <c r="AL1065" s="411">
        <f t="shared" ref="AL1065" si="3243">AL1064</f>
        <v>0</v>
      </c>
      <c r="AM1065" s="306"/>
    </row>
    <row r="1066" spans="1:39" ht="15"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4">Z1068</f>
        <v>0</v>
      </c>
      <c r="AA1069" s="411">
        <f t="shared" ref="AA1069" si="3245">AA1068</f>
        <v>0</v>
      </c>
      <c r="AB1069" s="411">
        <f t="shared" ref="AB1069" si="3246">AB1068</f>
        <v>0</v>
      </c>
      <c r="AC1069" s="411">
        <f t="shared" ref="AC1069" si="3247">AC1068</f>
        <v>0</v>
      </c>
      <c r="AD1069" s="411">
        <f t="shared" ref="AD1069" si="3248">AD1068</f>
        <v>0</v>
      </c>
      <c r="AE1069" s="411">
        <f t="shared" ref="AE1069" si="3249">AE1068</f>
        <v>0</v>
      </c>
      <c r="AF1069" s="411">
        <f t="shared" ref="AF1069" si="3250">AF1068</f>
        <v>0</v>
      </c>
      <c r="AG1069" s="411">
        <f t="shared" ref="AG1069" si="3251">AG1068</f>
        <v>0</v>
      </c>
      <c r="AH1069" s="411">
        <f t="shared" ref="AH1069" si="3252">AH1068</f>
        <v>0</v>
      </c>
      <c r="AI1069" s="411">
        <f t="shared" ref="AI1069" si="3253">AI1068</f>
        <v>0</v>
      </c>
      <c r="AJ1069" s="411">
        <f t="shared" ref="AJ1069" si="3254">AJ1068</f>
        <v>0</v>
      </c>
      <c r="AK1069" s="411">
        <f t="shared" ref="AK1069" si="3255">AK1068</f>
        <v>0</v>
      </c>
      <c r="AL1069" s="411">
        <f t="shared" ref="AL1069" si="3256">AL1068</f>
        <v>0</v>
      </c>
      <c r="AM1069" s="306"/>
    </row>
    <row r="1070" spans="1:39" ht="15"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7">Z1071</f>
        <v>0</v>
      </c>
      <c r="AA1072" s="411">
        <f t="shared" ref="AA1072" si="3258">AA1071</f>
        <v>0</v>
      </c>
      <c r="AB1072" s="411">
        <f t="shared" ref="AB1072" si="3259">AB1071</f>
        <v>0</v>
      </c>
      <c r="AC1072" s="411">
        <f t="shared" ref="AC1072" si="3260">AC1071</f>
        <v>0</v>
      </c>
      <c r="AD1072" s="411">
        <f t="shared" ref="AD1072" si="3261">AD1071</f>
        <v>0</v>
      </c>
      <c r="AE1072" s="411">
        <f t="shared" ref="AE1072" si="3262">AE1071</f>
        <v>0</v>
      </c>
      <c r="AF1072" s="411">
        <f t="shared" ref="AF1072" si="3263">AF1071</f>
        <v>0</v>
      </c>
      <c r="AG1072" s="411">
        <f t="shared" ref="AG1072" si="3264">AG1071</f>
        <v>0</v>
      </c>
      <c r="AH1072" s="411">
        <f t="shared" ref="AH1072" si="3265">AH1071</f>
        <v>0</v>
      </c>
      <c r="AI1072" s="411">
        <f t="shared" ref="AI1072" si="3266">AI1071</f>
        <v>0</v>
      </c>
      <c r="AJ1072" s="411">
        <f t="shared" ref="AJ1072" si="3267">AJ1071</f>
        <v>0</v>
      </c>
      <c r="AK1072" s="411">
        <f t="shared" ref="AK1072" si="3268">AK1071</f>
        <v>0</v>
      </c>
      <c r="AL1072" s="411">
        <f t="shared" ref="AL1072" si="3269">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0">Z1074</f>
        <v>0</v>
      </c>
      <c r="AA1075" s="411">
        <f t="shared" ref="AA1075" si="3271">AA1074</f>
        <v>0</v>
      </c>
      <c r="AB1075" s="411">
        <f t="shared" ref="AB1075" si="3272">AB1074</f>
        <v>0</v>
      </c>
      <c r="AC1075" s="411">
        <f t="shared" ref="AC1075" si="3273">AC1074</f>
        <v>0</v>
      </c>
      <c r="AD1075" s="411">
        <f t="shared" ref="AD1075" si="3274">AD1074</f>
        <v>0</v>
      </c>
      <c r="AE1075" s="411">
        <f t="shared" ref="AE1075" si="3275">AE1074</f>
        <v>0</v>
      </c>
      <c r="AF1075" s="411">
        <f t="shared" ref="AF1075" si="3276">AF1074</f>
        <v>0</v>
      </c>
      <c r="AG1075" s="411">
        <f t="shared" ref="AG1075" si="3277">AG1074</f>
        <v>0</v>
      </c>
      <c r="AH1075" s="411">
        <f t="shared" ref="AH1075" si="3278">AH1074</f>
        <v>0</v>
      </c>
      <c r="AI1075" s="411">
        <f t="shared" ref="AI1075" si="3279">AI1074</f>
        <v>0</v>
      </c>
      <c r="AJ1075" s="411">
        <f t="shared" ref="AJ1075" si="3280">AJ1074</f>
        <v>0</v>
      </c>
      <c r="AK1075" s="411">
        <f t="shared" ref="AK1075" si="3281">AK1074</f>
        <v>0</v>
      </c>
      <c r="AL1075" s="411">
        <f t="shared" ref="AL1075" si="3282">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3">Z1077</f>
        <v>0</v>
      </c>
      <c r="AA1078" s="411">
        <f t="shared" ref="AA1078" si="3284">AA1077</f>
        <v>0</v>
      </c>
      <c r="AB1078" s="411">
        <f t="shared" ref="AB1078" si="3285">AB1077</f>
        <v>0</v>
      </c>
      <c r="AC1078" s="411">
        <f t="shared" ref="AC1078" si="3286">AC1077</f>
        <v>0</v>
      </c>
      <c r="AD1078" s="411">
        <f t="shared" ref="AD1078" si="3287">AD1077</f>
        <v>0</v>
      </c>
      <c r="AE1078" s="411">
        <f t="shared" ref="AE1078" si="3288">AE1077</f>
        <v>0</v>
      </c>
      <c r="AF1078" s="411">
        <f t="shared" ref="AF1078" si="3289">AF1077</f>
        <v>0</v>
      </c>
      <c r="AG1078" s="411">
        <f t="shared" ref="AG1078" si="3290">AG1077</f>
        <v>0</v>
      </c>
      <c r="AH1078" s="411">
        <f t="shared" ref="AH1078" si="3291">AH1077</f>
        <v>0</v>
      </c>
      <c r="AI1078" s="411">
        <f t="shared" ref="AI1078" si="3292">AI1077</f>
        <v>0</v>
      </c>
      <c r="AJ1078" s="411">
        <f t="shared" ref="AJ1078" si="3293">AJ1077</f>
        <v>0</v>
      </c>
      <c r="AK1078" s="411">
        <f t="shared" ref="AK1078" si="3294">AK1077</f>
        <v>0</v>
      </c>
      <c r="AL1078" s="411">
        <f t="shared" ref="AL1078" si="3295">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6">Z1080</f>
        <v>0</v>
      </c>
      <c r="AA1081" s="411">
        <f t="shared" ref="AA1081" si="3297">AA1080</f>
        <v>0</v>
      </c>
      <c r="AB1081" s="411">
        <f t="shared" ref="AB1081" si="3298">AB1080</f>
        <v>0</v>
      </c>
      <c r="AC1081" s="411">
        <f t="shared" ref="AC1081" si="3299">AC1080</f>
        <v>0</v>
      </c>
      <c r="AD1081" s="411">
        <f t="shared" ref="AD1081" si="3300">AD1080</f>
        <v>0</v>
      </c>
      <c r="AE1081" s="411">
        <f t="shared" ref="AE1081" si="3301">AE1080</f>
        <v>0</v>
      </c>
      <c r="AF1081" s="411">
        <f t="shared" ref="AF1081" si="3302">AF1080</f>
        <v>0</v>
      </c>
      <c r="AG1081" s="411">
        <f t="shared" ref="AG1081" si="3303">AG1080</f>
        <v>0</v>
      </c>
      <c r="AH1081" s="411">
        <f t="shared" ref="AH1081" si="3304">AH1080</f>
        <v>0</v>
      </c>
      <c r="AI1081" s="411">
        <f t="shared" ref="AI1081" si="3305">AI1080</f>
        <v>0</v>
      </c>
      <c r="AJ1081" s="411">
        <f t="shared" ref="AJ1081" si="3306">AJ1080</f>
        <v>0</v>
      </c>
      <c r="AK1081" s="411">
        <f t="shared" ref="AK1081" si="3307">AK1080</f>
        <v>0</v>
      </c>
      <c r="AL1081" s="411">
        <f t="shared" ref="AL1081" si="3308">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9">Z1083</f>
        <v>0</v>
      </c>
      <c r="AA1084" s="411">
        <f t="shared" ref="AA1084" si="3310">AA1083</f>
        <v>0</v>
      </c>
      <c r="AB1084" s="411">
        <f t="shared" ref="AB1084" si="3311">AB1083</f>
        <v>0</v>
      </c>
      <c r="AC1084" s="411">
        <f t="shared" ref="AC1084" si="3312">AC1083</f>
        <v>0</v>
      </c>
      <c r="AD1084" s="411">
        <f t="shared" ref="AD1084" si="3313">AD1083</f>
        <v>0</v>
      </c>
      <c r="AE1084" s="411">
        <f t="shared" ref="AE1084" si="3314">AE1083</f>
        <v>0</v>
      </c>
      <c r="AF1084" s="411">
        <f t="shared" ref="AF1084" si="3315">AF1083</f>
        <v>0</v>
      </c>
      <c r="AG1084" s="411">
        <f t="shared" ref="AG1084" si="3316">AG1083</f>
        <v>0</v>
      </c>
      <c r="AH1084" s="411">
        <f t="shared" ref="AH1084" si="3317">AH1083</f>
        <v>0</v>
      </c>
      <c r="AI1084" s="411">
        <f t="shared" ref="AI1084" si="3318">AI1083</f>
        <v>0</v>
      </c>
      <c r="AJ1084" s="411">
        <f t="shared" ref="AJ1084" si="3319">AJ1083</f>
        <v>0</v>
      </c>
      <c r="AK1084" s="411">
        <f t="shared" ref="AK1084" si="3320">AK1083</f>
        <v>0</v>
      </c>
      <c r="AL1084" s="411">
        <f t="shared" ref="AL1084" si="3321">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2">Z1086</f>
        <v>0</v>
      </c>
      <c r="AA1087" s="411">
        <f t="shared" ref="AA1087" si="3323">AA1086</f>
        <v>0</v>
      </c>
      <c r="AB1087" s="411">
        <f t="shared" ref="AB1087" si="3324">AB1086</f>
        <v>0</v>
      </c>
      <c r="AC1087" s="411">
        <f t="shared" ref="AC1087" si="3325">AC1086</f>
        <v>0</v>
      </c>
      <c r="AD1087" s="411">
        <f t="shared" ref="AD1087" si="3326">AD1086</f>
        <v>0</v>
      </c>
      <c r="AE1087" s="411">
        <f t="shared" ref="AE1087" si="3327">AE1086</f>
        <v>0</v>
      </c>
      <c r="AF1087" s="411">
        <f t="shared" ref="AF1087" si="3328">AF1086</f>
        <v>0</v>
      </c>
      <c r="AG1087" s="411">
        <f t="shared" ref="AG1087" si="3329">AG1086</f>
        <v>0</v>
      </c>
      <c r="AH1087" s="411">
        <f t="shared" ref="AH1087" si="3330">AH1086</f>
        <v>0</v>
      </c>
      <c r="AI1087" s="411">
        <f t="shared" ref="AI1087" si="3331">AI1086</f>
        <v>0</v>
      </c>
      <c r="AJ1087" s="411">
        <f t="shared" ref="AJ1087" si="3332">AJ1086</f>
        <v>0</v>
      </c>
      <c r="AK1087" s="411">
        <f t="shared" ref="AK1087" si="3333">AK1086</f>
        <v>0</v>
      </c>
      <c r="AL1087" s="411">
        <f t="shared" ref="AL1087" si="3334">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5">Z1089</f>
        <v>0</v>
      </c>
      <c r="AA1090" s="411">
        <f t="shared" ref="AA1090" si="3336">AA1089</f>
        <v>0</v>
      </c>
      <c r="AB1090" s="411">
        <f t="shared" ref="AB1090" si="3337">AB1089</f>
        <v>0</v>
      </c>
      <c r="AC1090" s="411">
        <f t="shared" ref="AC1090" si="3338">AC1089</f>
        <v>0</v>
      </c>
      <c r="AD1090" s="411">
        <f t="shared" ref="AD1090" si="3339">AD1089</f>
        <v>0</v>
      </c>
      <c r="AE1090" s="411">
        <f t="shared" ref="AE1090" si="3340">AE1089</f>
        <v>0</v>
      </c>
      <c r="AF1090" s="411">
        <f t="shared" ref="AF1090" si="3341">AF1089</f>
        <v>0</v>
      </c>
      <c r="AG1090" s="411">
        <f t="shared" ref="AG1090" si="3342">AG1089</f>
        <v>0</v>
      </c>
      <c r="AH1090" s="411">
        <f t="shared" ref="AH1090" si="3343">AH1089</f>
        <v>0</v>
      </c>
      <c r="AI1090" s="411">
        <f t="shared" ref="AI1090" si="3344">AI1089</f>
        <v>0</v>
      </c>
      <c r="AJ1090" s="411">
        <f t="shared" ref="AJ1090" si="3345">AJ1089</f>
        <v>0</v>
      </c>
      <c r="AK1090" s="411">
        <f t="shared" ref="AK1090" si="3346">AK1089</f>
        <v>0</v>
      </c>
      <c r="AL1090" s="411">
        <f t="shared" ref="AL1090" si="3347">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8">Z1092</f>
        <v>0</v>
      </c>
      <c r="AA1093" s="411">
        <f t="shared" ref="AA1093" si="3349">AA1092</f>
        <v>0</v>
      </c>
      <c r="AB1093" s="411">
        <f t="shared" ref="AB1093" si="3350">AB1092</f>
        <v>0</v>
      </c>
      <c r="AC1093" s="411">
        <f t="shared" ref="AC1093" si="3351">AC1092</f>
        <v>0</v>
      </c>
      <c r="AD1093" s="411">
        <f t="shared" ref="AD1093" si="3352">AD1092</f>
        <v>0</v>
      </c>
      <c r="AE1093" s="411">
        <f t="shared" ref="AE1093" si="3353">AE1092</f>
        <v>0</v>
      </c>
      <c r="AF1093" s="411">
        <f t="shared" ref="AF1093" si="3354">AF1092</f>
        <v>0</v>
      </c>
      <c r="AG1093" s="411">
        <f t="shared" ref="AG1093" si="3355">AG1092</f>
        <v>0</v>
      </c>
      <c r="AH1093" s="411">
        <f t="shared" ref="AH1093" si="3356">AH1092</f>
        <v>0</v>
      </c>
      <c r="AI1093" s="411">
        <f t="shared" ref="AI1093" si="3357">AI1092</f>
        <v>0</v>
      </c>
      <c r="AJ1093" s="411">
        <f t="shared" ref="AJ1093" si="3358">AJ1092</f>
        <v>0</v>
      </c>
      <c r="AK1093" s="411">
        <f t="shared" ref="AK1093" si="3359">AK1092</f>
        <v>0</v>
      </c>
      <c r="AL1093" s="411">
        <f t="shared" ref="AL1093" si="3360">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1">Z1095</f>
        <v>0</v>
      </c>
      <c r="AA1096" s="411">
        <f t="shared" ref="AA1096" si="3362">AA1095</f>
        <v>0</v>
      </c>
      <c r="AB1096" s="411">
        <f t="shared" ref="AB1096" si="3363">AB1095</f>
        <v>0</v>
      </c>
      <c r="AC1096" s="411">
        <f t="shared" ref="AC1096" si="3364">AC1095</f>
        <v>0</v>
      </c>
      <c r="AD1096" s="411">
        <f t="shared" ref="AD1096" si="3365">AD1095</f>
        <v>0</v>
      </c>
      <c r="AE1096" s="411">
        <f t="shared" ref="AE1096" si="3366">AE1095</f>
        <v>0</v>
      </c>
      <c r="AF1096" s="411">
        <f t="shared" ref="AF1096" si="3367">AF1095</f>
        <v>0</v>
      </c>
      <c r="AG1096" s="411">
        <f t="shared" ref="AG1096" si="3368">AG1095</f>
        <v>0</v>
      </c>
      <c r="AH1096" s="411">
        <f t="shared" ref="AH1096" si="3369">AH1095</f>
        <v>0</v>
      </c>
      <c r="AI1096" s="411">
        <f t="shared" ref="AI1096" si="3370">AI1095</f>
        <v>0</v>
      </c>
      <c r="AJ1096" s="411">
        <f t="shared" ref="AJ1096" si="3371">AJ1095</f>
        <v>0</v>
      </c>
      <c r="AK1096" s="411">
        <f t="shared" ref="AK1096" si="3372">AK1095</f>
        <v>0</v>
      </c>
      <c r="AL1096" s="411">
        <f t="shared" ref="AL1096" si="3373">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5"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4">Z1098</f>
        <v>0</v>
      </c>
      <c r="AA1099" s="411">
        <f t="shared" ref="AA1099" si="3375">AA1098</f>
        <v>0</v>
      </c>
      <c r="AB1099" s="411">
        <f t="shared" ref="AB1099" si="3376">AB1098</f>
        <v>0</v>
      </c>
      <c r="AC1099" s="411">
        <f t="shared" ref="AC1099" si="3377">AC1098</f>
        <v>0</v>
      </c>
      <c r="AD1099" s="411">
        <f t="shared" ref="AD1099" si="3378">AD1098</f>
        <v>0</v>
      </c>
      <c r="AE1099" s="411">
        <f t="shared" ref="AE1099" si="3379">AE1098</f>
        <v>0</v>
      </c>
      <c r="AF1099" s="411">
        <f t="shared" ref="AF1099" si="3380">AF1098</f>
        <v>0</v>
      </c>
      <c r="AG1099" s="411">
        <f t="shared" ref="AG1099" si="3381">AG1098</f>
        <v>0</v>
      </c>
      <c r="AH1099" s="411">
        <f t="shared" ref="AH1099" si="3382">AH1098</f>
        <v>0</v>
      </c>
      <c r="AI1099" s="411">
        <f t="shared" ref="AI1099" si="3383">AI1098</f>
        <v>0</v>
      </c>
      <c r="AJ1099" s="411">
        <f t="shared" ref="AJ1099" si="3384">AJ1098</f>
        <v>0</v>
      </c>
      <c r="AK1099" s="411">
        <f t="shared" ref="AK1099" si="3385">AK1098</f>
        <v>0</v>
      </c>
      <c r="AL1099" s="411">
        <f t="shared" ref="AL1099" si="3386">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7">Z1101</f>
        <v>0</v>
      </c>
      <c r="AA1102" s="411">
        <f t="shared" ref="AA1102" si="3388">AA1101</f>
        <v>0</v>
      </c>
      <c r="AB1102" s="411">
        <f t="shared" ref="AB1102" si="3389">AB1101</f>
        <v>0</v>
      </c>
      <c r="AC1102" s="411">
        <f t="shared" ref="AC1102" si="3390">AC1101</f>
        <v>0</v>
      </c>
      <c r="AD1102" s="411">
        <f t="shared" ref="AD1102" si="3391">AD1101</f>
        <v>0</v>
      </c>
      <c r="AE1102" s="411">
        <f t="shared" ref="AE1102" si="3392">AE1101</f>
        <v>0</v>
      </c>
      <c r="AF1102" s="411">
        <f t="shared" ref="AF1102" si="3393">AF1101</f>
        <v>0</v>
      </c>
      <c r="AG1102" s="411">
        <f t="shared" ref="AG1102" si="3394">AG1101</f>
        <v>0</v>
      </c>
      <c r="AH1102" s="411">
        <f t="shared" ref="AH1102" si="3395">AH1101</f>
        <v>0</v>
      </c>
      <c r="AI1102" s="411">
        <f t="shared" ref="AI1102" si="3396">AI1101</f>
        <v>0</v>
      </c>
      <c r="AJ1102" s="411">
        <f t="shared" ref="AJ1102" si="3397">AJ1101</f>
        <v>0</v>
      </c>
      <c r="AK1102" s="411">
        <f t="shared" ref="AK1102" si="3398">AK1101</f>
        <v>0</v>
      </c>
      <c r="AL1102" s="411">
        <f t="shared" ref="AL1102" si="3399">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0">Z1104</f>
        <v>0</v>
      </c>
      <c r="AA1105" s="411">
        <f t="shared" ref="AA1105" si="3401">AA1104</f>
        <v>0</v>
      </c>
      <c r="AB1105" s="411">
        <f t="shared" ref="AB1105" si="3402">AB1104</f>
        <v>0</v>
      </c>
      <c r="AC1105" s="411">
        <f t="shared" ref="AC1105" si="3403">AC1104</f>
        <v>0</v>
      </c>
      <c r="AD1105" s="411">
        <f t="shared" ref="AD1105" si="3404">AD1104</f>
        <v>0</v>
      </c>
      <c r="AE1105" s="411">
        <f t="shared" ref="AE1105" si="3405">AE1104</f>
        <v>0</v>
      </c>
      <c r="AF1105" s="411">
        <f t="shared" ref="AF1105" si="3406">AF1104</f>
        <v>0</v>
      </c>
      <c r="AG1105" s="411">
        <f t="shared" ref="AG1105" si="3407">AG1104</f>
        <v>0</v>
      </c>
      <c r="AH1105" s="411">
        <f t="shared" ref="AH1105" si="3408">AH1104</f>
        <v>0</v>
      </c>
      <c r="AI1105" s="411">
        <f t="shared" ref="AI1105" si="3409">AI1104</f>
        <v>0</v>
      </c>
      <c r="AJ1105" s="411">
        <f t="shared" ref="AJ1105" si="3410">AJ1104</f>
        <v>0</v>
      </c>
      <c r="AK1105" s="411">
        <f t="shared" ref="AK1105" si="3411">AK1104</f>
        <v>0</v>
      </c>
      <c r="AL1105" s="411">
        <f t="shared" ref="AL1105" si="3412">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3">Z1107</f>
        <v>0</v>
      </c>
      <c r="AA1108" s="411">
        <f t="shared" ref="AA1108" si="3414">AA1107</f>
        <v>0</v>
      </c>
      <c r="AB1108" s="411">
        <f t="shared" ref="AB1108" si="3415">AB1107</f>
        <v>0</v>
      </c>
      <c r="AC1108" s="411">
        <f t="shared" ref="AC1108" si="3416">AC1107</f>
        <v>0</v>
      </c>
      <c r="AD1108" s="411">
        <f t="shared" ref="AD1108" si="3417">AD1107</f>
        <v>0</v>
      </c>
      <c r="AE1108" s="411">
        <f t="shared" ref="AE1108" si="3418">AE1107</f>
        <v>0</v>
      </c>
      <c r="AF1108" s="411">
        <f t="shared" ref="AF1108" si="3419">AF1107</f>
        <v>0</v>
      </c>
      <c r="AG1108" s="411">
        <f t="shared" ref="AG1108" si="3420">AG1107</f>
        <v>0</v>
      </c>
      <c r="AH1108" s="411">
        <f t="shared" ref="AH1108" si="3421">AH1107</f>
        <v>0</v>
      </c>
      <c r="AI1108" s="411">
        <f t="shared" ref="AI1108" si="3422">AI1107</f>
        <v>0</v>
      </c>
      <c r="AJ1108" s="411">
        <f t="shared" ref="AJ1108" si="3423">AJ1107</f>
        <v>0</v>
      </c>
      <c r="AK1108" s="411">
        <f t="shared" ref="AK1108" si="3424">AK1107</f>
        <v>0</v>
      </c>
      <c r="AL1108" s="411">
        <f t="shared" ref="AL1108" si="3425">AL1107</f>
        <v>0</v>
      </c>
      <c r="AM1108" s="306"/>
    </row>
    <row r="1109" spans="1:39" ht="15"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6">SUM(Y1114:AL1114)</f>
        <v>0</v>
      </c>
    </row>
    <row r="1115" spans="1:39" ht="15">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6"/>
        <v>0</v>
      </c>
    </row>
    <row r="1116" spans="1:39" ht="15">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6"/>
        <v>0</v>
      </c>
    </row>
    <row r="1117" spans="1:39" ht="15">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6"/>
        <v>0</v>
      </c>
    </row>
    <row r="1118" spans="1:39" ht="15">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7">Y212*Y1113</f>
        <v>0</v>
      </c>
      <c r="Z1118" s="378">
        <f t="shared" si="3427"/>
        <v>0</v>
      </c>
      <c r="AA1118" s="378">
        <f t="shared" si="3427"/>
        <v>0</v>
      </c>
      <c r="AB1118" s="378">
        <f t="shared" si="3427"/>
        <v>0</v>
      </c>
      <c r="AC1118" s="378">
        <f t="shared" si="3427"/>
        <v>0</v>
      </c>
      <c r="AD1118" s="378">
        <f t="shared" si="3427"/>
        <v>0</v>
      </c>
      <c r="AE1118" s="378">
        <f t="shared" si="3427"/>
        <v>0</v>
      </c>
      <c r="AF1118" s="378">
        <f t="shared" si="3427"/>
        <v>0</v>
      </c>
      <c r="AG1118" s="378">
        <f t="shared" si="3427"/>
        <v>0</v>
      </c>
      <c r="AH1118" s="378">
        <f t="shared" si="3427"/>
        <v>0</v>
      </c>
      <c r="AI1118" s="378">
        <f t="shared" si="3427"/>
        <v>0</v>
      </c>
      <c r="AJ1118" s="378">
        <f t="shared" si="3427"/>
        <v>0</v>
      </c>
      <c r="AK1118" s="378">
        <f t="shared" si="3427"/>
        <v>0</v>
      </c>
      <c r="AL1118" s="378">
        <f t="shared" si="3427"/>
        <v>0</v>
      </c>
      <c r="AM1118" s="629">
        <f t="shared" si="3426"/>
        <v>0</v>
      </c>
    </row>
    <row r="1119" spans="1:39" ht="15">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8">Y395*Y1113</f>
        <v>0</v>
      </c>
      <c r="Z1119" s="378">
        <f t="shared" si="3428"/>
        <v>0</v>
      </c>
      <c r="AA1119" s="378">
        <f t="shared" si="3428"/>
        <v>0</v>
      </c>
      <c r="AB1119" s="378">
        <f t="shared" si="3428"/>
        <v>0</v>
      </c>
      <c r="AC1119" s="378">
        <f t="shared" si="3428"/>
        <v>0</v>
      </c>
      <c r="AD1119" s="378">
        <f t="shared" si="3428"/>
        <v>0</v>
      </c>
      <c r="AE1119" s="378">
        <f t="shared" si="3428"/>
        <v>0</v>
      </c>
      <c r="AF1119" s="378">
        <f t="shared" si="3428"/>
        <v>0</v>
      </c>
      <c r="AG1119" s="378">
        <f t="shared" si="3428"/>
        <v>0</v>
      </c>
      <c r="AH1119" s="378">
        <f t="shared" si="3428"/>
        <v>0</v>
      </c>
      <c r="AI1119" s="378">
        <f t="shared" si="3428"/>
        <v>0</v>
      </c>
      <c r="AJ1119" s="378">
        <f t="shared" si="3428"/>
        <v>0</v>
      </c>
      <c r="AK1119" s="378">
        <f t="shared" si="3428"/>
        <v>0</v>
      </c>
      <c r="AL1119" s="378">
        <f t="shared" si="3428"/>
        <v>0</v>
      </c>
      <c r="AM1119" s="629">
        <f t="shared" si="3426"/>
        <v>0</v>
      </c>
    </row>
    <row r="1120" spans="1:39" ht="15">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9">Y578*Y1113</f>
        <v>0</v>
      </c>
      <c r="Z1120" s="378">
        <f t="shared" si="3429"/>
        <v>0</v>
      </c>
      <c r="AA1120" s="378">
        <f t="shared" si="3429"/>
        <v>0</v>
      </c>
      <c r="AB1120" s="378">
        <f t="shared" si="3429"/>
        <v>0</v>
      </c>
      <c r="AC1120" s="378">
        <f t="shared" si="3429"/>
        <v>0</v>
      </c>
      <c r="AD1120" s="378">
        <f t="shared" si="3429"/>
        <v>0</v>
      </c>
      <c r="AE1120" s="378">
        <f t="shared" si="3429"/>
        <v>0</v>
      </c>
      <c r="AF1120" s="378">
        <f t="shared" si="3429"/>
        <v>0</v>
      </c>
      <c r="AG1120" s="378">
        <f t="shared" si="3429"/>
        <v>0</v>
      </c>
      <c r="AH1120" s="378">
        <f t="shared" si="3429"/>
        <v>0</v>
      </c>
      <c r="AI1120" s="378">
        <f t="shared" si="3429"/>
        <v>0</v>
      </c>
      <c r="AJ1120" s="378">
        <f t="shared" si="3429"/>
        <v>0</v>
      </c>
      <c r="AK1120" s="378">
        <f t="shared" si="3429"/>
        <v>0</v>
      </c>
      <c r="AL1120" s="378">
        <f t="shared" si="3429"/>
        <v>0</v>
      </c>
      <c r="AM1120" s="629">
        <f t="shared" si="3426"/>
        <v>0</v>
      </c>
    </row>
    <row r="1121" spans="2:39" ht="15">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0">Y761*Y1113</f>
        <v>0</v>
      </c>
      <c r="Z1121" s="378">
        <f t="shared" si="3430"/>
        <v>0</v>
      </c>
      <c r="AA1121" s="378">
        <f t="shared" si="3430"/>
        <v>0</v>
      </c>
      <c r="AB1121" s="378">
        <f t="shared" si="3430"/>
        <v>0</v>
      </c>
      <c r="AC1121" s="378">
        <f t="shared" si="3430"/>
        <v>0</v>
      </c>
      <c r="AD1121" s="378">
        <f t="shared" si="3430"/>
        <v>0</v>
      </c>
      <c r="AE1121" s="378">
        <f t="shared" si="3430"/>
        <v>0</v>
      </c>
      <c r="AF1121" s="378">
        <f t="shared" si="3430"/>
        <v>0</v>
      </c>
      <c r="AG1121" s="378">
        <f t="shared" si="3430"/>
        <v>0</v>
      </c>
      <c r="AH1121" s="378">
        <f t="shared" si="3430"/>
        <v>0</v>
      </c>
      <c r="AI1121" s="378">
        <f t="shared" si="3430"/>
        <v>0</v>
      </c>
      <c r="AJ1121" s="378">
        <f t="shared" si="3430"/>
        <v>0</v>
      </c>
      <c r="AK1121" s="378">
        <f t="shared" si="3430"/>
        <v>0</v>
      </c>
      <c r="AL1121" s="378">
        <f t="shared" si="3430"/>
        <v>0</v>
      </c>
      <c r="AM1121" s="629">
        <f t="shared" si="3426"/>
        <v>0</v>
      </c>
    </row>
    <row r="1122" spans="2:39" ht="15">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1">Y944*Y1113</f>
        <v>0</v>
      </c>
      <c r="Z1122" s="378">
        <f t="shared" si="3431"/>
        <v>0</v>
      </c>
      <c r="AA1122" s="378">
        <f t="shared" si="3431"/>
        <v>0</v>
      </c>
      <c r="AB1122" s="378">
        <f t="shared" si="3431"/>
        <v>0</v>
      </c>
      <c r="AC1122" s="378">
        <f t="shared" si="3431"/>
        <v>0</v>
      </c>
      <c r="AD1122" s="378">
        <f t="shared" si="3431"/>
        <v>0</v>
      </c>
      <c r="AE1122" s="378">
        <f t="shared" si="3431"/>
        <v>0</v>
      </c>
      <c r="AF1122" s="378">
        <f t="shared" si="3431"/>
        <v>0</v>
      </c>
      <c r="AG1122" s="378">
        <f t="shared" si="3431"/>
        <v>0</v>
      </c>
      <c r="AH1122" s="378">
        <f t="shared" si="3431"/>
        <v>0</v>
      </c>
      <c r="AI1122" s="378">
        <f t="shared" si="3431"/>
        <v>0</v>
      </c>
      <c r="AJ1122" s="378">
        <f t="shared" si="3431"/>
        <v>0</v>
      </c>
      <c r="AK1122" s="378">
        <f t="shared" si="3431"/>
        <v>0</v>
      </c>
      <c r="AL1122" s="378">
        <f t="shared" si="3431"/>
        <v>0</v>
      </c>
      <c r="AM1122" s="629">
        <f t="shared" si="3426"/>
        <v>0</v>
      </c>
    </row>
    <row r="1123" spans="2:39" ht="15">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2">AA1110*AA1113</f>
        <v>0</v>
      </c>
      <c r="AB1123" s="378">
        <f t="shared" si="3432"/>
        <v>0</v>
      </c>
      <c r="AC1123" s="378">
        <f t="shared" si="3432"/>
        <v>0</v>
      </c>
      <c r="AD1123" s="378">
        <f t="shared" si="3432"/>
        <v>0</v>
      </c>
      <c r="AE1123" s="378">
        <f t="shared" si="3432"/>
        <v>0</v>
      </c>
      <c r="AF1123" s="378">
        <f t="shared" si="3432"/>
        <v>0</v>
      </c>
      <c r="AG1123" s="378">
        <f t="shared" si="3432"/>
        <v>0</v>
      </c>
      <c r="AH1123" s="378">
        <f t="shared" si="3432"/>
        <v>0</v>
      </c>
      <c r="AI1123" s="378">
        <f t="shared" si="3432"/>
        <v>0</v>
      </c>
      <c r="AJ1123" s="378">
        <f t="shared" si="3432"/>
        <v>0</v>
      </c>
      <c r="AK1123" s="378">
        <f t="shared" si="3432"/>
        <v>0</v>
      </c>
      <c r="AL1123" s="378">
        <f t="shared" si="3432"/>
        <v>0</v>
      </c>
      <c r="AM1123" s="629">
        <f t="shared" si="3426"/>
        <v>0</v>
      </c>
    </row>
    <row r="1124" spans="2:39" ht="15.6">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3">SUM(Z1114:Z1123)</f>
        <v>0</v>
      </c>
      <c r="AA1124" s="346">
        <f t="shared" si="3433"/>
        <v>0</v>
      </c>
      <c r="AB1124" s="346">
        <f t="shared" si="3433"/>
        <v>0</v>
      </c>
      <c r="AC1124" s="346">
        <f t="shared" si="3433"/>
        <v>0</v>
      </c>
      <c r="AD1124" s="346">
        <f t="shared" si="3433"/>
        <v>0</v>
      </c>
      <c r="AE1124" s="346">
        <f t="shared" si="3433"/>
        <v>0</v>
      </c>
      <c r="AF1124" s="346">
        <f>SUM(AF1114:AF1123)</f>
        <v>0</v>
      </c>
      <c r="AG1124" s="346">
        <f t="shared" ref="AG1124:AL1124" si="3434">SUM(AG1114:AG1123)</f>
        <v>0</v>
      </c>
      <c r="AH1124" s="346">
        <f t="shared" si="3434"/>
        <v>0</v>
      </c>
      <c r="AI1124" s="346">
        <f t="shared" si="3434"/>
        <v>0</v>
      </c>
      <c r="AJ1124" s="346">
        <f t="shared" si="3434"/>
        <v>0</v>
      </c>
      <c r="AK1124" s="346">
        <f t="shared" si="3434"/>
        <v>0</v>
      </c>
      <c r="AL1124" s="346">
        <f t="shared" si="3434"/>
        <v>0</v>
      </c>
      <c r="AM1124" s="407">
        <f>SUM(AM1114:AM1123)</f>
        <v>0</v>
      </c>
    </row>
    <row r="1125" spans="2:39" ht="15.6">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5">Z1111*Z1113</f>
        <v>0</v>
      </c>
      <c r="AA1125" s="347">
        <f>AA1111*AA1113</f>
        <v>0</v>
      </c>
      <c r="AB1125" s="347">
        <f t="shared" si="3435"/>
        <v>0</v>
      </c>
      <c r="AC1125" s="347">
        <f t="shared" si="3435"/>
        <v>0</v>
      </c>
      <c r="AD1125" s="347">
        <f t="shared" si="3435"/>
        <v>0</v>
      </c>
      <c r="AE1125" s="347">
        <f t="shared" si="3435"/>
        <v>0</v>
      </c>
      <c r="AF1125" s="347">
        <f t="shared" ref="AF1125:AL1125" si="3436">AF1111*AF1113</f>
        <v>0</v>
      </c>
      <c r="AG1125" s="347">
        <f t="shared" si="3436"/>
        <v>0</v>
      </c>
      <c r="AH1125" s="347">
        <f t="shared" si="3436"/>
        <v>0</v>
      </c>
      <c r="AI1125" s="347">
        <f t="shared" si="3436"/>
        <v>0</v>
      </c>
      <c r="AJ1125" s="347">
        <f t="shared" si="3436"/>
        <v>0</v>
      </c>
      <c r="AK1125" s="347">
        <f t="shared" si="3436"/>
        <v>0</v>
      </c>
      <c r="AL1125" s="347">
        <f t="shared" si="3436"/>
        <v>0</v>
      </c>
      <c r="AM1125" s="407">
        <f>SUM(Y1125:AL1125)</f>
        <v>0</v>
      </c>
    </row>
    <row r="1126" spans="2:39" ht="15.6">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1" zoomScale="60" zoomScaleNormal="60" workbookViewId="0">
      <selection activeCell="W135" sqref="W135:W146"/>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554</v>
      </c>
      <c r="D6" s="177"/>
      <c r="E6" s="177"/>
      <c r="F6" s="17"/>
      <c r="G6" s="177"/>
      <c r="H6" s="178"/>
      <c r="I6" s="179"/>
      <c r="J6" s="179"/>
      <c r="K6" s="179"/>
      <c r="L6" s="179"/>
      <c r="M6" s="179"/>
      <c r="N6" s="177"/>
      <c r="O6" s="177"/>
      <c r="P6" s="177"/>
      <c r="Q6" s="177"/>
      <c r="R6" s="177"/>
      <c r="S6" s="177"/>
      <c r="T6" s="177"/>
      <c r="U6" s="177"/>
      <c r="V6" s="177"/>
      <c r="W6" s="17"/>
    </row>
    <row r="7" spans="1:28" s="9" customFormat="1" ht="25.2"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908" t="s">
        <v>670</v>
      </c>
      <c r="D8" s="908"/>
      <c r="E8" s="908"/>
      <c r="F8" s="908"/>
      <c r="G8" s="908"/>
      <c r="H8" s="908"/>
      <c r="I8" s="908"/>
      <c r="J8" s="908"/>
      <c r="K8" s="908"/>
      <c r="L8" s="908"/>
      <c r="M8" s="908"/>
      <c r="N8" s="908"/>
      <c r="O8" s="908"/>
      <c r="P8" s="908"/>
      <c r="Q8" s="908"/>
      <c r="R8" s="908"/>
      <c r="S8" s="908"/>
      <c r="T8" s="105"/>
      <c r="U8" s="105"/>
      <c r="V8" s="105"/>
      <c r="W8" s="105"/>
    </row>
    <row r="9" spans="1:28" s="9" customFormat="1" ht="46.95" customHeight="1">
      <c r="B9" s="55"/>
      <c r="C9" s="867" t="s">
        <v>681</v>
      </c>
      <c r="D9" s="867"/>
      <c r="E9" s="867"/>
      <c r="F9" s="867"/>
      <c r="G9" s="867"/>
      <c r="H9" s="867"/>
      <c r="I9" s="867"/>
      <c r="J9" s="867"/>
      <c r="K9" s="867"/>
      <c r="L9" s="867"/>
      <c r="M9" s="867"/>
      <c r="N9" s="867"/>
      <c r="O9" s="867"/>
      <c r="P9" s="867"/>
      <c r="Q9" s="867"/>
      <c r="R9" s="867"/>
      <c r="S9" s="867"/>
      <c r="T9" s="105"/>
      <c r="U9" s="105"/>
      <c r="V9" s="105"/>
      <c r="W9" s="105"/>
    </row>
    <row r="10" spans="1:28" s="9" customFormat="1" ht="37.950000000000003" customHeight="1">
      <c r="B10" s="88"/>
      <c r="C10" s="888" t="s">
        <v>682</v>
      </c>
      <c r="D10" s="867"/>
      <c r="E10" s="867"/>
      <c r="F10" s="867"/>
      <c r="G10" s="867"/>
      <c r="H10" s="867"/>
      <c r="I10" s="867"/>
      <c r="J10" s="867"/>
      <c r="K10" s="867"/>
      <c r="L10" s="867"/>
      <c r="M10" s="867"/>
      <c r="N10" s="867"/>
      <c r="O10" s="867"/>
      <c r="P10" s="867"/>
      <c r="Q10" s="867"/>
      <c r="R10" s="867"/>
      <c r="S10" s="867"/>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07" t="s">
        <v>235</v>
      </c>
      <c r="C12" s="907"/>
      <c r="D12" s="181"/>
      <c r="E12" s="182" t="s">
        <v>236</v>
      </c>
      <c r="F12" s="51"/>
      <c r="G12" s="51"/>
      <c r="H12" s="44"/>
      <c r="I12" s="51"/>
      <c r="K12" s="592"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 50 to 999 kW (I1 &amp; I4)</v>
      </c>
      <c r="L14" s="204" t="str">
        <f>'1.  LRAMVA Summary'!G52</f>
        <v>GS 1,000 to 4,999 kW (I2)</v>
      </c>
      <c r="M14" s="204" t="str">
        <f>'1.  LRAMVA Summary'!H52</f>
        <v>Large Use (I3)</v>
      </c>
      <c r="N14" s="204" t="str">
        <f>'1.  LRAMVA Summary'!I52</f>
        <v>Street Lighting</v>
      </c>
      <c r="O14" s="204" t="str">
        <f>'1.  LRAMVA Summary'!J52</f>
        <v>USL</v>
      </c>
      <c r="P14" s="204" t="str">
        <f>'1.  LRAMVA Summary'!K52</f>
        <v>Sentinel Lights</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99">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6">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-1.8246148731587544</v>
      </c>
      <c r="J76" s="230">
        <f>(SUM('1.  LRAMVA Summary'!E$54:E$65)+SUM('1.  LRAMVA Summary'!E$66:E$67)*(MONTH($E76)-1)/12)*$H76</f>
        <v>-0.57491071792850323</v>
      </c>
      <c r="K76" s="230">
        <f>(SUM('1.  LRAMVA Summary'!F$54:F$65)+SUM('1.  LRAMVA Summary'!F$66:F$67)*(MONTH($E76)-1)/12)*$H76</f>
        <v>-2.3514688987062824</v>
      </c>
      <c r="L76" s="230">
        <f>(SUM('1.  LRAMVA Summary'!G$54:G$65)+SUM('1.  LRAMVA Summary'!G$66:G$67)*(MONTH($E76)-1)/12)*$H76</f>
        <v>2.0539391064087202</v>
      </c>
      <c r="M76" s="230">
        <f>(SUM('1.  LRAMVA Summary'!H$54:H$65)+SUM('1.  LRAMVA Summary'!H$66:H$67)*(MONTH($E76)-1)/12)*$H76</f>
        <v>-0.20782590808531859</v>
      </c>
      <c r="N76" s="230">
        <f>(SUM('1.  LRAMVA Summary'!I$54:I$65)+SUM('1.  LRAMVA Summary'!I$66:I$67)*(MONTH($E76)-1)/12)*$H76</f>
        <v>-3.4365920025290824</v>
      </c>
      <c r="O76" s="230">
        <f>(SUM('1.  LRAMVA Summary'!J$54:J$65)+SUM('1.  LRAMVA Summary'!J$66:J$67)*(MONTH($E76)-1)/12)*$H76</f>
        <v>-3.8345806451200642E-2</v>
      </c>
      <c r="P76" s="230">
        <f>(SUM('1.  LRAMVA Summary'!K$54:K$65)+SUM('1.  LRAMVA Summary'!K$66:K$67)*(MONTH($E76)-1)/12)*$H76</f>
        <v>-6.5292773668636597E-4</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-6.380472028187107</v>
      </c>
    </row>
    <row r="77" spans="2:23" s="9" customFormat="1">
      <c r="B77" s="66"/>
      <c r="E77" s="214">
        <v>42064</v>
      </c>
      <c r="F77" s="214" t="s">
        <v>181</v>
      </c>
      <c r="G77" s="215" t="s">
        <v>65</v>
      </c>
      <c r="H77" s="229">
        <f t="shared" si="19"/>
        <v>1.225E-3</v>
      </c>
      <c r="I77" s="230">
        <f>(SUM('1.  LRAMVA Summary'!D$54:D$65)+SUM('1.  LRAMVA Summary'!D$66:D$67)*(MONTH($E77)-1)/12)*$H77</f>
        <v>-3.6492297463175087</v>
      </c>
      <c r="J77" s="230">
        <f>(SUM('1.  LRAMVA Summary'!E$54:E$65)+SUM('1.  LRAMVA Summary'!E$66:E$67)*(MONTH($E77)-1)/12)*$H77</f>
        <v>-1.1498214358570065</v>
      </c>
      <c r="K77" s="230">
        <f>(SUM('1.  LRAMVA Summary'!F$54:F$65)+SUM('1.  LRAMVA Summary'!F$66:F$67)*(MONTH($E77)-1)/12)*$H77</f>
        <v>-4.7029377974125648</v>
      </c>
      <c r="L77" s="230">
        <f>(SUM('1.  LRAMVA Summary'!G$54:G$65)+SUM('1.  LRAMVA Summary'!G$66:G$67)*(MONTH($E77)-1)/12)*$H77</f>
        <v>4.1078782128174405</v>
      </c>
      <c r="M77" s="230">
        <f>(SUM('1.  LRAMVA Summary'!H$54:H$65)+SUM('1.  LRAMVA Summary'!H$66:H$67)*(MONTH($E77)-1)/12)*$H77</f>
        <v>-0.41565181617063718</v>
      </c>
      <c r="N77" s="230">
        <f>(SUM('1.  LRAMVA Summary'!I$54:I$65)+SUM('1.  LRAMVA Summary'!I$66:I$67)*(MONTH($E77)-1)/12)*$H77</f>
        <v>-6.8731840050581647</v>
      </c>
      <c r="O77" s="230">
        <f>(SUM('1.  LRAMVA Summary'!J$54:J$65)+SUM('1.  LRAMVA Summary'!J$66:J$67)*(MONTH($E77)-1)/12)*$H77</f>
        <v>-7.6691612902401285E-2</v>
      </c>
      <c r="P77" s="230">
        <f>(SUM('1.  LRAMVA Summary'!K$54:K$65)+SUM('1.  LRAMVA Summary'!K$66:K$67)*(MONTH($E77)-1)/12)*$H77</f>
        <v>-1.3058554733727319E-3</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-12.760944056374214</v>
      </c>
    </row>
    <row r="78" spans="2:23" s="9" customFormat="1">
      <c r="B78" s="66"/>
      <c r="E78" s="214">
        <v>42095</v>
      </c>
      <c r="F78" s="214" t="s">
        <v>181</v>
      </c>
      <c r="G78" s="215" t="s">
        <v>66</v>
      </c>
      <c r="H78" s="229">
        <f>C$32/12</f>
        <v>9.1666666666666665E-4</v>
      </c>
      <c r="I78" s="230">
        <f>(SUM('1.  LRAMVA Summary'!D$54:D$65)+SUM('1.  LRAMVA Summary'!D$66:D$67)*(MONTH($E78)-1)/12)*$H78</f>
        <v>-4.0960742050502645</v>
      </c>
      <c r="J78" s="230">
        <f>(SUM('1.  LRAMVA Summary'!E$54:E$65)+SUM('1.  LRAMVA Summary'!E$66:E$67)*(MONTH($E78)-1)/12)*$H78</f>
        <v>-1.2906158973905175</v>
      </c>
      <c r="K78" s="230">
        <f>(SUM('1.  LRAMVA Summary'!F$54:F$65)+SUM('1.  LRAMVA Summary'!F$66:F$67)*(MONTH($E78)-1)/12)*$H78</f>
        <v>-5.2788077317896134</v>
      </c>
      <c r="L78" s="230">
        <f>(SUM('1.  LRAMVA Summary'!G$54:G$65)+SUM('1.  LRAMVA Summary'!G$66:G$67)*(MONTH($E78)-1)/12)*$H78</f>
        <v>4.610883708264474</v>
      </c>
      <c r="M78" s="230">
        <f>(SUM('1.  LRAMVA Summary'!H$54:H$65)+SUM('1.  LRAMVA Summary'!H$66:H$67)*(MONTH($E78)-1)/12)*$H78</f>
        <v>-0.46654795692622547</v>
      </c>
      <c r="N78" s="230">
        <f>(SUM('1.  LRAMVA Summary'!I$54:I$65)+SUM('1.  LRAMVA Summary'!I$66:I$67)*(MONTH($E78)-1)/12)*$H78</f>
        <v>-7.71479837302447</v>
      </c>
      <c r="O78" s="230">
        <f>(SUM('1.  LRAMVA Summary'!J$54:J$65)+SUM('1.  LRAMVA Summary'!J$66:J$67)*(MONTH($E78)-1)/12)*$H78</f>
        <v>-8.6082422645552478E-2</v>
      </c>
      <c r="P78" s="230">
        <f>(SUM('1.  LRAMVA Summary'!K$54:K$65)+SUM('1.  LRAMVA Summary'!K$66:K$67)*(MONTH($E78)-1)/12)*$H78</f>
        <v>-1.4657561435816376E-3</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-14.32350863470575</v>
      </c>
    </row>
    <row r="79" spans="2:23" s="9" customFormat="1">
      <c r="B79" s="66"/>
      <c r="E79" s="214">
        <v>42125</v>
      </c>
      <c r="F79" s="214" t="s">
        <v>181</v>
      </c>
      <c r="G79" s="215" t="s">
        <v>66</v>
      </c>
      <c r="H79" s="229">
        <f t="shared" ref="H79:H80" si="21">C$32/12</f>
        <v>9.1666666666666665E-4</v>
      </c>
      <c r="I79" s="230">
        <f>(SUM('1.  LRAMVA Summary'!D$54:D$65)+SUM('1.  LRAMVA Summary'!D$66:D$67)*(MONTH($E79)-1)/12)*$H79</f>
        <v>-5.4614322734003533</v>
      </c>
      <c r="J79" s="230">
        <f>(SUM('1.  LRAMVA Summary'!E$54:E$65)+SUM('1.  LRAMVA Summary'!E$66:E$67)*(MONTH($E79)-1)/12)*$H79</f>
        <v>-1.7208211965206899</v>
      </c>
      <c r="K79" s="230">
        <f>(SUM('1.  LRAMVA Summary'!F$54:F$65)+SUM('1.  LRAMVA Summary'!F$66:F$67)*(MONTH($E79)-1)/12)*$H79</f>
        <v>-7.0384103090528178</v>
      </c>
      <c r="L79" s="230">
        <f>(SUM('1.  LRAMVA Summary'!G$54:G$65)+SUM('1.  LRAMVA Summary'!G$66:G$67)*(MONTH($E79)-1)/12)*$H79</f>
        <v>6.1478449443526317</v>
      </c>
      <c r="M79" s="230">
        <f>(SUM('1.  LRAMVA Summary'!H$54:H$65)+SUM('1.  LRAMVA Summary'!H$66:H$67)*(MONTH($E79)-1)/12)*$H79</f>
        <v>-0.62206394256830055</v>
      </c>
      <c r="N79" s="230">
        <f>(SUM('1.  LRAMVA Summary'!I$54:I$65)+SUM('1.  LRAMVA Summary'!I$66:I$67)*(MONTH($E79)-1)/12)*$H79</f>
        <v>-10.286397830699293</v>
      </c>
      <c r="O79" s="230">
        <f>(SUM('1.  LRAMVA Summary'!J$54:J$65)+SUM('1.  LRAMVA Summary'!J$66:J$67)*(MONTH($E79)-1)/12)*$H79</f>
        <v>-0.1147765635274033</v>
      </c>
      <c r="P79" s="230">
        <f>(SUM('1.  LRAMVA Summary'!K$54:K$65)+SUM('1.  LRAMVA Summary'!K$66:K$67)*(MONTH($E79)-1)/12)*$H79</f>
        <v>-1.9543415247755169E-3</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-19.098011512941003</v>
      </c>
    </row>
    <row r="80" spans="2:23" s="9" customFormat="1">
      <c r="B80" s="66"/>
      <c r="E80" s="214">
        <v>42156</v>
      </c>
      <c r="F80" s="214" t="s">
        <v>181</v>
      </c>
      <c r="G80" s="215" t="s">
        <v>66</v>
      </c>
      <c r="H80" s="229">
        <f t="shared" si="21"/>
        <v>9.1666666666666665E-4</v>
      </c>
      <c r="I80" s="230">
        <f>(SUM('1.  LRAMVA Summary'!D$54:D$65)+SUM('1.  LRAMVA Summary'!D$66:D$67)*(MONTH($E80)-1)/12)*$H80</f>
        <v>-6.8267903417504412</v>
      </c>
      <c r="J80" s="230">
        <f>(SUM('1.  LRAMVA Summary'!E$54:E$65)+SUM('1.  LRAMVA Summary'!E$66:E$67)*(MONTH($E80)-1)/12)*$H80</f>
        <v>-2.1510264956508625</v>
      </c>
      <c r="K80" s="230">
        <f>(SUM('1.  LRAMVA Summary'!F$54:F$65)+SUM('1.  LRAMVA Summary'!F$66:F$67)*(MONTH($E80)-1)/12)*$H80</f>
        <v>-8.7980128863160214</v>
      </c>
      <c r="L80" s="230">
        <f>(SUM('1.  LRAMVA Summary'!G$54:G$65)+SUM('1.  LRAMVA Summary'!G$66:G$67)*(MONTH($E80)-1)/12)*$H80</f>
        <v>7.6848061804407903</v>
      </c>
      <c r="M80" s="230">
        <f>(SUM('1.  LRAMVA Summary'!H$54:H$65)+SUM('1.  LRAMVA Summary'!H$66:H$67)*(MONTH($E80)-1)/12)*$H80</f>
        <v>-0.77757992821037569</v>
      </c>
      <c r="N80" s="230">
        <f>(SUM('1.  LRAMVA Summary'!I$54:I$65)+SUM('1.  LRAMVA Summary'!I$66:I$67)*(MONTH($E80)-1)/12)*$H80</f>
        <v>-12.857997288374117</v>
      </c>
      <c r="O80" s="230">
        <f>(SUM('1.  LRAMVA Summary'!J$54:J$65)+SUM('1.  LRAMVA Summary'!J$66:J$67)*(MONTH($E80)-1)/12)*$H80</f>
        <v>-0.14347070440925414</v>
      </c>
      <c r="P80" s="230">
        <f>(SUM('1.  LRAMVA Summary'!K$54:K$65)+SUM('1.  LRAMVA Summary'!K$66:K$67)*(MONTH($E80)-1)/12)*$H80</f>
        <v>-2.4429269059693965E-3</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-23.872514391176246</v>
      </c>
    </row>
    <row r="81" spans="2:23" s="9" customFormat="1">
      <c r="B81" s="66"/>
      <c r="E81" s="214">
        <v>42186</v>
      </c>
      <c r="F81" s="214" t="s">
        <v>181</v>
      </c>
      <c r="G81" s="215" t="s">
        <v>68</v>
      </c>
      <c r="H81" s="229">
        <f>C$33/12</f>
        <v>9.1666666666666665E-4</v>
      </c>
      <c r="I81" s="230">
        <f>(SUM('1.  LRAMVA Summary'!D$54:D$65)+SUM('1.  LRAMVA Summary'!D$66:D$67)*(MONTH($E81)-1)/12)*$H81</f>
        <v>-8.1921484101005291</v>
      </c>
      <c r="J81" s="230">
        <f>(SUM('1.  LRAMVA Summary'!E$54:E$65)+SUM('1.  LRAMVA Summary'!E$66:E$67)*(MONTH($E81)-1)/12)*$H81</f>
        <v>-2.581231794781035</v>
      </c>
      <c r="K81" s="230">
        <f>(SUM('1.  LRAMVA Summary'!F$54:F$65)+SUM('1.  LRAMVA Summary'!F$66:F$67)*(MONTH($E81)-1)/12)*$H81</f>
        <v>-10.557615463579227</v>
      </c>
      <c r="L81" s="230">
        <f>(SUM('1.  LRAMVA Summary'!G$54:G$65)+SUM('1.  LRAMVA Summary'!G$66:G$67)*(MONTH($E81)-1)/12)*$H81</f>
        <v>9.221767416528948</v>
      </c>
      <c r="M81" s="230">
        <f>(SUM('1.  LRAMVA Summary'!H$54:H$65)+SUM('1.  LRAMVA Summary'!H$66:H$67)*(MONTH($E81)-1)/12)*$H81</f>
        <v>-0.93309591385245094</v>
      </c>
      <c r="N81" s="230">
        <f>(SUM('1.  LRAMVA Summary'!I$54:I$65)+SUM('1.  LRAMVA Summary'!I$66:I$67)*(MONTH($E81)-1)/12)*$H81</f>
        <v>-15.42959674604894</v>
      </c>
      <c r="O81" s="230">
        <f>(SUM('1.  LRAMVA Summary'!J$54:J$65)+SUM('1.  LRAMVA Summary'!J$66:J$67)*(MONTH($E81)-1)/12)*$H81</f>
        <v>-0.17216484529110496</v>
      </c>
      <c r="P81" s="230">
        <f>(SUM('1.  LRAMVA Summary'!K$54:K$65)+SUM('1.  LRAMVA Summary'!K$66:K$67)*(MONTH($E81)-1)/12)*$H81</f>
        <v>-2.9315122871632752E-3</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-28.647017269411499</v>
      </c>
    </row>
    <row r="82" spans="2:23" s="9" customFormat="1">
      <c r="B82" s="66"/>
      <c r="E82" s="214">
        <v>42217</v>
      </c>
      <c r="F82" s="214" t="s">
        <v>181</v>
      </c>
      <c r="G82" s="215" t="s">
        <v>68</v>
      </c>
      <c r="H82" s="229">
        <f t="shared" ref="H82:H83" si="22">C$33/12</f>
        <v>9.1666666666666665E-4</v>
      </c>
      <c r="I82" s="230">
        <f>(SUM('1.  LRAMVA Summary'!D$54:D$65)+SUM('1.  LRAMVA Summary'!D$66:D$67)*(MONTH($E82)-1)/12)*$H82</f>
        <v>-9.5575064784506178</v>
      </c>
      <c r="J82" s="230">
        <f>(SUM('1.  LRAMVA Summary'!E$54:E$65)+SUM('1.  LRAMVA Summary'!E$66:E$67)*(MONTH($E82)-1)/12)*$H82</f>
        <v>-3.0114370939112076</v>
      </c>
      <c r="K82" s="230">
        <f>(SUM('1.  LRAMVA Summary'!F$54:F$65)+SUM('1.  LRAMVA Summary'!F$66:F$67)*(MONTH($E82)-1)/12)*$H82</f>
        <v>-12.317218040842432</v>
      </c>
      <c r="L82" s="230">
        <f>(SUM('1.  LRAMVA Summary'!G$54:G$65)+SUM('1.  LRAMVA Summary'!G$66:G$67)*(MONTH($E82)-1)/12)*$H82</f>
        <v>10.758728652617105</v>
      </c>
      <c r="M82" s="230">
        <f>(SUM('1.  LRAMVA Summary'!H$54:H$65)+SUM('1.  LRAMVA Summary'!H$66:H$67)*(MONTH($E82)-1)/12)*$H82</f>
        <v>-1.088611899494526</v>
      </c>
      <c r="N82" s="230">
        <f>(SUM('1.  LRAMVA Summary'!I$54:I$65)+SUM('1.  LRAMVA Summary'!I$66:I$67)*(MONTH($E82)-1)/12)*$H82</f>
        <v>-18.001196203723765</v>
      </c>
      <c r="O82" s="230">
        <f>(SUM('1.  LRAMVA Summary'!J$54:J$65)+SUM('1.  LRAMVA Summary'!J$66:J$67)*(MONTH($E82)-1)/12)*$H82</f>
        <v>-0.20085898617295578</v>
      </c>
      <c r="P82" s="230">
        <f>(SUM('1.  LRAMVA Summary'!K$54:K$65)+SUM('1.  LRAMVA Summary'!K$66:K$67)*(MONTH($E82)-1)/12)*$H82</f>
        <v>-3.4200976683571548E-3</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-33.421520147646753</v>
      </c>
    </row>
    <row r="83" spans="2:23" s="9" customFormat="1">
      <c r="B83" s="66"/>
      <c r="E83" s="214">
        <v>42248</v>
      </c>
      <c r="F83" s="214" t="s">
        <v>181</v>
      </c>
      <c r="G83" s="215" t="s">
        <v>68</v>
      </c>
      <c r="H83" s="229">
        <f t="shared" si="22"/>
        <v>9.1666666666666665E-4</v>
      </c>
      <c r="I83" s="230">
        <f>(SUM('1.  LRAMVA Summary'!D$54:D$65)+SUM('1.  LRAMVA Summary'!D$66:D$67)*(MONTH($E83)-1)/12)*$H83</f>
        <v>-10.922864546800707</v>
      </c>
      <c r="J83" s="230">
        <f>(SUM('1.  LRAMVA Summary'!E$54:E$65)+SUM('1.  LRAMVA Summary'!E$66:E$67)*(MONTH($E83)-1)/12)*$H83</f>
        <v>-3.4416423930413798</v>
      </c>
      <c r="K83" s="230">
        <f>(SUM('1.  LRAMVA Summary'!F$54:F$65)+SUM('1.  LRAMVA Summary'!F$66:F$67)*(MONTH($E83)-1)/12)*$H83</f>
        <v>-14.076820618105636</v>
      </c>
      <c r="L83" s="230">
        <f>(SUM('1.  LRAMVA Summary'!G$54:G$65)+SUM('1.  LRAMVA Summary'!G$66:G$67)*(MONTH($E83)-1)/12)*$H83</f>
        <v>12.295689888705263</v>
      </c>
      <c r="M83" s="230">
        <f>(SUM('1.  LRAMVA Summary'!H$54:H$65)+SUM('1.  LRAMVA Summary'!H$66:H$67)*(MONTH($E83)-1)/12)*$H83</f>
        <v>-1.2441278851366011</v>
      </c>
      <c r="N83" s="230">
        <f>(SUM('1.  LRAMVA Summary'!I$54:I$65)+SUM('1.  LRAMVA Summary'!I$66:I$67)*(MONTH($E83)-1)/12)*$H83</f>
        <v>-20.572795661398587</v>
      </c>
      <c r="O83" s="230">
        <f>(SUM('1.  LRAMVA Summary'!J$54:J$65)+SUM('1.  LRAMVA Summary'!J$66:J$67)*(MONTH($E83)-1)/12)*$H83</f>
        <v>-0.2295531270548066</v>
      </c>
      <c r="P83" s="230">
        <f>(SUM('1.  LRAMVA Summary'!K$54:K$65)+SUM('1.  LRAMVA Summary'!K$66:K$67)*(MONTH($E83)-1)/12)*$H83</f>
        <v>-3.9086830495510339E-3</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-38.196023025882006</v>
      </c>
    </row>
    <row r="84" spans="2:23" s="9" customFormat="1">
      <c r="B84" s="66"/>
      <c r="E84" s="214">
        <v>42278</v>
      </c>
      <c r="F84" s="214" t="s">
        <v>181</v>
      </c>
      <c r="G84" s="215" t="s">
        <v>69</v>
      </c>
      <c r="H84" s="229">
        <f>C$34/12</f>
        <v>9.1666666666666665E-4</v>
      </c>
      <c r="I84" s="230">
        <f>(SUM('1.  LRAMVA Summary'!D$54:D$65)+SUM('1.  LRAMVA Summary'!D$66:D$67)*(MONTH($E84)-1)/12)*$H84</f>
        <v>-12.288222615150795</v>
      </c>
      <c r="J84" s="230">
        <f>(SUM('1.  LRAMVA Summary'!E$54:E$65)+SUM('1.  LRAMVA Summary'!E$66:E$67)*(MONTH($E84)-1)/12)*$H84</f>
        <v>-3.8718476921715523</v>
      </c>
      <c r="K84" s="230">
        <f>(SUM('1.  LRAMVA Summary'!F$54:F$65)+SUM('1.  LRAMVA Summary'!F$66:F$67)*(MONTH($E84)-1)/12)*$H84</f>
        <v>-15.836423195368841</v>
      </c>
      <c r="L84" s="230">
        <f>(SUM('1.  LRAMVA Summary'!G$54:G$65)+SUM('1.  LRAMVA Summary'!G$66:G$67)*(MONTH($E84)-1)/12)*$H84</f>
        <v>13.832651124793424</v>
      </c>
      <c r="M84" s="230">
        <f>(SUM('1.  LRAMVA Summary'!H$54:H$65)+SUM('1.  LRAMVA Summary'!H$66:H$67)*(MONTH($E84)-1)/12)*$H84</f>
        <v>-1.3996438707786765</v>
      </c>
      <c r="N84" s="230">
        <f>(SUM('1.  LRAMVA Summary'!I$54:I$65)+SUM('1.  LRAMVA Summary'!I$66:I$67)*(MONTH($E84)-1)/12)*$H84</f>
        <v>-23.144395119073412</v>
      </c>
      <c r="O84" s="230">
        <f>(SUM('1.  LRAMVA Summary'!J$54:J$65)+SUM('1.  LRAMVA Summary'!J$66:J$67)*(MONTH($E84)-1)/12)*$H84</f>
        <v>-0.25824726793665742</v>
      </c>
      <c r="P84" s="230">
        <f>(SUM('1.  LRAMVA Summary'!K$54:K$65)+SUM('1.  LRAMVA Summary'!K$66:K$67)*(MONTH($E84)-1)/12)*$H84</f>
        <v>-4.3972684307449139E-3</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-42.970525904117252</v>
      </c>
    </row>
    <row r="85" spans="2:23" s="9" customFormat="1">
      <c r="B85" s="66"/>
      <c r="E85" s="214">
        <v>42309</v>
      </c>
      <c r="F85" s="214" t="s">
        <v>181</v>
      </c>
      <c r="G85" s="215" t="s">
        <v>69</v>
      </c>
      <c r="H85" s="229">
        <f t="shared" ref="H85:H86" si="23">C$34/12</f>
        <v>9.1666666666666665E-4</v>
      </c>
      <c r="I85" s="230">
        <f>(SUM('1.  LRAMVA Summary'!D$54:D$65)+SUM('1.  LRAMVA Summary'!D$66:D$67)*(MONTH($E85)-1)/12)*$H85</f>
        <v>-13.653580683500882</v>
      </c>
      <c r="J85" s="230">
        <f>(SUM('1.  LRAMVA Summary'!E$54:E$65)+SUM('1.  LRAMVA Summary'!E$66:E$67)*(MONTH($E85)-1)/12)*$H85</f>
        <v>-4.3020529913017249</v>
      </c>
      <c r="K85" s="230">
        <f>(SUM('1.  LRAMVA Summary'!F$54:F$65)+SUM('1.  LRAMVA Summary'!F$66:F$67)*(MONTH($E85)-1)/12)*$H85</f>
        <v>-17.596025772632043</v>
      </c>
      <c r="L85" s="230">
        <f>(SUM('1.  LRAMVA Summary'!G$54:G$65)+SUM('1.  LRAMVA Summary'!G$66:G$67)*(MONTH($E85)-1)/12)*$H85</f>
        <v>15.369612360881581</v>
      </c>
      <c r="M85" s="230">
        <f>(SUM('1.  LRAMVA Summary'!H$54:H$65)+SUM('1.  LRAMVA Summary'!H$66:H$67)*(MONTH($E85)-1)/12)*$H85</f>
        <v>-1.5551598564207514</v>
      </c>
      <c r="N85" s="230">
        <f>(SUM('1.  LRAMVA Summary'!I$54:I$65)+SUM('1.  LRAMVA Summary'!I$66:I$67)*(MONTH($E85)-1)/12)*$H85</f>
        <v>-25.715994576748233</v>
      </c>
      <c r="O85" s="230">
        <f>(SUM('1.  LRAMVA Summary'!J$54:J$65)+SUM('1.  LRAMVA Summary'!J$66:J$67)*(MONTH($E85)-1)/12)*$H85</f>
        <v>-0.28694140881850827</v>
      </c>
      <c r="P85" s="230">
        <f>(SUM('1.  LRAMVA Summary'!K$54:K$65)+SUM('1.  LRAMVA Summary'!K$66:K$67)*(MONTH($E85)-1)/12)*$H85</f>
        <v>-4.885853811938793E-3</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-47.745028782352492</v>
      </c>
    </row>
    <row r="86" spans="2:23" s="9" customFormat="1">
      <c r="B86" s="66"/>
      <c r="E86" s="214">
        <v>42339</v>
      </c>
      <c r="F86" s="214" t="s">
        <v>181</v>
      </c>
      <c r="G86" s="215" t="s">
        <v>69</v>
      </c>
      <c r="H86" s="229">
        <f t="shared" si="23"/>
        <v>9.1666666666666665E-4</v>
      </c>
      <c r="I86" s="230">
        <f>(SUM('1.  LRAMVA Summary'!D$54:D$65)+SUM('1.  LRAMVA Summary'!D$66:D$67)*(MONTH($E86)-1)/12)*$H86</f>
        <v>-15.018938751850971</v>
      </c>
      <c r="J86" s="230">
        <f>(SUM('1.  LRAMVA Summary'!E$54:E$65)+SUM('1.  LRAMVA Summary'!E$66:E$67)*(MONTH($E86)-1)/12)*$H86</f>
        <v>-4.7322582904318979</v>
      </c>
      <c r="K86" s="230">
        <f>(SUM('1.  LRAMVA Summary'!F$54:F$65)+SUM('1.  LRAMVA Summary'!F$66:F$67)*(MONTH($E86)-1)/12)*$H86</f>
        <v>-19.355628349895252</v>
      </c>
      <c r="L86" s="230">
        <f>(SUM('1.  LRAMVA Summary'!G$54:G$65)+SUM('1.  LRAMVA Summary'!G$66:G$67)*(MONTH($E86)-1)/12)*$H86</f>
        <v>16.906573596969739</v>
      </c>
      <c r="M86" s="230">
        <f>(SUM('1.  LRAMVA Summary'!H$54:H$65)+SUM('1.  LRAMVA Summary'!H$66:H$67)*(MONTH($E86)-1)/12)*$H86</f>
        <v>-1.7106758420628265</v>
      </c>
      <c r="N86" s="230">
        <f>(SUM('1.  LRAMVA Summary'!I$54:I$65)+SUM('1.  LRAMVA Summary'!I$66:I$67)*(MONTH($E86)-1)/12)*$H86</f>
        <v>-28.287594034423059</v>
      </c>
      <c r="O86" s="230">
        <f>(SUM('1.  LRAMVA Summary'!J$54:J$65)+SUM('1.  LRAMVA Summary'!J$66:J$67)*(MONTH($E86)-1)/12)*$H86</f>
        <v>-0.31563554970035906</v>
      </c>
      <c r="P86" s="230">
        <f>(SUM('1.  LRAMVA Summary'!K$54:K$65)+SUM('1.  LRAMVA Summary'!K$66:K$67)*(MONTH($E86)-1)/12)*$H86</f>
        <v>-5.3744391931326721E-3</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-52.519531660587759</v>
      </c>
    </row>
    <row r="87" spans="2:23" s="9" customFormat="1" ht="15" thickBot="1">
      <c r="B87" s="66"/>
      <c r="E87" s="216" t="s">
        <v>466</v>
      </c>
      <c r="F87" s="216"/>
      <c r="G87" s="217"/>
      <c r="H87" s="218"/>
      <c r="I87" s="219">
        <f>SUM(I74:I86)</f>
        <v>-91.491402925531816</v>
      </c>
      <c r="J87" s="219">
        <f>SUM(J74:J86)</f>
        <v>-28.827665998986376</v>
      </c>
      <c r="K87" s="219">
        <f t="shared" ref="K87:O87" si="24">SUM(K74:K86)</f>
        <v>-117.90936906370074</v>
      </c>
      <c r="L87" s="219">
        <f t="shared" si="24"/>
        <v>102.99037519278011</v>
      </c>
      <c r="M87" s="219">
        <f t="shared" si="24"/>
        <v>-10.420984819706689</v>
      </c>
      <c r="N87" s="219">
        <f t="shared" si="24"/>
        <v>-172.32054184110112</v>
      </c>
      <c r="O87" s="219">
        <f t="shared" si="24"/>
        <v>-1.9227682949102038</v>
      </c>
      <c r="P87" s="219">
        <f t="shared" ref="P87:V87" si="25">SUM(P74:P86)</f>
        <v>-3.273966222527349E-2</v>
      </c>
      <c r="Q87" s="219">
        <f t="shared" si="25"/>
        <v>0</v>
      </c>
      <c r="R87" s="219">
        <f t="shared" si="25"/>
        <v>0</v>
      </c>
      <c r="S87" s="219">
        <f t="shared" si="25"/>
        <v>0</v>
      </c>
      <c r="T87" s="219">
        <f t="shared" si="25"/>
        <v>0</v>
      </c>
      <c r="U87" s="219">
        <f t="shared" si="25"/>
        <v>0</v>
      </c>
      <c r="V87" s="219">
        <f t="shared" si="25"/>
        <v>0</v>
      </c>
      <c r="W87" s="219">
        <f>SUM(W74:W86)</f>
        <v>-319.9350974133821</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-91.491402925531816</v>
      </c>
      <c r="J89" s="228">
        <f t="shared" ref="J89" si="26">J87+J88</f>
        <v>-28.827665998986376</v>
      </c>
      <c r="K89" s="228">
        <f t="shared" ref="K89" si="27">K87+K88</f>
        <v>-117.90936906370074</v>
      </c>
      <c r="L89" s="228">
        <f t="shared" ref="L89" si="28">L87+L88</f>
        <v>102.99037519278011</v>
      </c>
      <c r="M89" s="228">
        <f t="shared" ref="M89" si="29">M87+M88</f>
        <v>-10.420984819706689</v>
      </c>
      <c r="N89" s="228">
        <f t="shared" ref="N89" si="30">N87+N88</f>
        <v>-172.32054184110112</v>
      </c>
      <c r="O89" s="228">
        <f t="shared" ref="O89:U89" si="31">O87+O88</f>
        <v>-1.9227682949102038</v>
      </c>
      <c r="P89" s="228">
        <f t="shared" si="31"/>
        <v>-3.273966222527349E-2</v>
      </c>
      <c r="Q89" s="228">
        <f t="shared" si="31"/>
        <v>0</v>
      </c>
      <c r="R89" s="228">
        <f t="shared" si="31"/>
        <v>0</v>
      </c>
      <c r="S89" s="228">
        <f t="shared" si="31"/>
        <v>0</v>
      </c>
      <c r="T89" s="228">
        <f t="shared" si="31"/>
        <v>0</v>
      </c>
      <c r="U89" s="228">
        <f t="shared" si="31"/>
        <v>0</v>
      </c>
      <c r="V89" s="228">
        <f t="shared" ref="V89" si="32">V87+V88</f>
        <v>0</v>
      </c>
      <c r="W89" s="228">
        <f t="shared" ref="W89" si="33">W87+W88</f>
        <v>-319.9350974133821</v>
      </c>
    </row>
    <row r="90" spans="2:23" s="9" customFormat="1">
      <c r="B90" s="66"/>
      <c r="E90" s="214">
        <v>42370</v>
      </c>
      <c r="F90" s="214" t="s">
        <v>183</v>
      </c>
      <c r="G90" s="215" t="s">
        <v>65</v>
      </c>
      <c r="H90" s="229">
        <f>$C$35/12</f>
        <v>9.1666666666666665E-4</v>
      </c>
      <c r="I90" s="230">
        <f>(SUM('1.  LRAMVA Summary'!D$54:D$68)+SUM('1.  LRAMVA Summary'!D$69:D$70)*(MONTH($E90)-1)/12)*$H90</f>
        <v>-16.384296820201058</v>
      </c>
      <c r="J90" s="230">
        <f>(SUM('1.  LRAMVA Summary'!E$54:E$68)+SUM('1.  LRAMVA Summary'!E$69:E$70)*(MONTH($E90)-1)/12)*$H90</f>
        <v>-5.1624635895620701</v>
      </c>
      <c r="K90" s="230">
        <f>(SUM('1.  LRAMVA Summary'!F$54:F$68)+SUM('1.  LRAMVA Summary'!F$69:F$70)*(MONTH($E90)-1)/12)*$H90</f>
        <v>-21.115230927158454</v>
      </c>
      <c r="L90" s="230">
        <f>(SUM('1.  LRAMVA Summary'!G$54:G$68)+SUM('1.  LRAMVA Summary'!G$69:G$70)*(MONTH($E90)-1)/12)*$H90</f>
        <v>18.443534833057896</v>
      </c>
      <c r="M90" s="230">
        <f>(SUM('1.  LRAMVA Summary'!H$54:H$68)+SUM('1.  LRAMVA Summary'!H$69:H$70)*(MONTH($E90)-1)/12)*$H90</f>
        <v>-1.8661918277049019</v>
      </c>
      <c r="N90" s="230">
        <f>(SUM('1.  LRAMVA Summary'!I$54:I$68)+SUM('1.  LRAMVA Summary'!I$69:I$70)*(MONTH($E90)-1)/12)*$H90</f>
        <v>-30.85919349209788</v>
      </c>
      <c r="O90" s="230">
        <f>(SUM('1.  LRAMVA Summary'!J$54:J$68)+SUM('1.  LRAMVA Summary'!J$69:J$70)*(MONTH($E90)-1)/12)*$H90</f>
        <v>-0.34432969058220991</v>
      </c>
      <c r="P90" s="230">
        <f>(SUM('1.  LRAMVA Summary'!K$54:K$68)+SUM('1.  LRAMVA Summary'!K$69:K$70)*(MONTH($E90)-1)/12)*$H90</f>
        <v>-5.8630245743265513E-3</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-57.294034538822999</v>
      </c>
    </row>
    <row r="91" spans="2:23" s="9" customFormat="1">
      <c r="B91" s="66"/>
      <c r="E91" s="214">
        <v>42401</v>
      </c>
      <c r="F91" s="214" t="s">
        <v>183</v>
      </c>
      <c r="G91" s="215" t="s">
        <v>65</v>
      </c>
      <c r="H91" s="229">
        <f t="shared" ref="H91:H92" si="34">$C$35/12</f>
        <v>9.1666666666666665E-4</v>
      </c>
      <c r="I91" s="230">
        <f>(SUM('1.  LRAMVA Summary'!D$54:D$68)+SUM('1.  LRAMVA Summary'!D$69:D$70)*(MONTH($E91)-1)/12)*$H91</f>
        <v>-12.321936285110382</v>
      </c>
      <c r="J91" s="230">
        <f>(SUM('1.  LRAMVA Summary'!E$54:E$68)+SUM('1.  LRAMVA Summary'!E$69:E$70)*(MONTH($E91)-1)/12)*$H91</f>
        <v>-3.9713828646953986</v>
      </c>
      <c r="K91" s="230">
        <f>(SUM('1.  LRAMVA Summary'!F$54:F$68)+SUM('1.  LRAMVA Summary'!F$69:F$70)*(MONTH($E91)-1)/12)*$H91</f>
        <v>-24.623044270385606</v>
      </c>
      <c r="L91" s="230">
        <f>(SUM('1.  LRAMVA Summary'!G$54:G$68)+SUM('1.  LRAMVA Summary'!G$69:G$70)*(MONTH($E91)-1)/12)*$H91</f>
        <v>19.775183488540836</v>
      </c>
      <c r="M91" s="230">
        <f>(SUM('1.  LRAMVA Summary'!H$54:H$68)+SUM('1.  LRAMVA Summary'!H$69:H$70)*(MONTH($E91)-1)/12)*$H91</f>
        <v>-2.1512261990963024</v>
      </c>
      <c r="N91" s="230">
        <f>(SUM('1.  LRAMVA Summary'!I$54:I$68)+SUM('1.  LRAMVA Summary'!I$69:I$70)*(MONTH($E91)-1)/12)*$H91</f>
        <v>-53.426257271993428</v>
      </c>
      <c r="O91" s="230">
        <f>(SUM('1.  LRAMVA Summary'!J$54:J$68)+SUM('1.  LRAMVA Summary'!J$69:J$70)*(MONTH($E91)-1)/12)*$H91</f>
        <v>-0.41218718051281822</v>
      </c>
      <c r="P91" s="230">
        <f>(SUM('1.  LRAMVA Summary'!K$54:K$68)+SUM('1.  LRAMVA Summary'!K$69:K$70)*(MONTH($E91)-1)/12)*$H91</f>
        <v>-6.8944707510300556E-3</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-77.137745054004128</v>
      </c>
    </row>
    <row r="92" spans="2:23" s="9" customFormat="1" ht="14.25" customHeight="1">
      <c r="B92" s="66"/>
      <c r="E92" s="214">
        <v>42430</v>
      </c>
      <c r="F92" s="214" t="s">
        <v>183</v>
      </c>
      <c r="G92" s="215" t="s">
        <v>65</v>
      </c>
      <c r="H92" s="229">
        <f t="shared" si="34"/>
        <v>9.1666666666666665E-4</v>
      </c>
      <c r="I92" s="230">
        <f>(SUM('1.  LRAMVA Summary'!D$54:D$68)+SUM('1.  LRAMVA Summary'!D$69:D$70)*(MONTH($E92)-1)/12)*$H92</f>
        <v>-8.2595757500197067</v>
      </c>
      <c r="J92" s="230">
        <f>(SUM('1.  LRAMVA Summary'!E$54:E$68)+SUM('1.  LRAMVA Summary'!E$69:E$70)*(MONTH($E92)-1)/12)*$H92</f>
        <v>-2.7803021398287275</v>
      </c>
      <c r="K92" s="230">
        <f>(SUM('1.  LRAMVA Summary'!F$54:F$68)+SUM('1.  LRAMVA Summary'!F$69:F$70)*(MONTH($E92)-1)/12)*$H92</f>
        <v>-28.130857613612751</v>
      </c>
      <c r="L92" s="230">
        <f>(SUM('1.  LRAMVA Summary'!G$54:G$68)+SUM('1.  LRAMVA Summary'!G$69:G$70)*(MONTH($E92)-1)/12)*$H92</f>
        <v>21.10683214402378</v>
      </c>
      <c r="M92" s="230">
        <f>(SUM('1.  LRAMVA Summary'!H$54:H$68)+SUM('1.  LRAMVA Summary'!H$69:H$70)*(MONTH($E92)-1)/12)*$H92</f>
        <v>-2.4362605704877032</v>
      </c>
      <c r="N92" s="230">
        <f>(SUM('1.  LRAMVA Summary'!I$54:I$68)+SUM('1.  LRAMVA Summary'!I$69:I$70)*(MONTH($E92)-1)/12)*$H92</f>
        <v>-75.993321051888969</v>
      </c>
      <c r="O92" s="230">
        <f>(SUM('1.  LRAMVA Summary'!J$54:J$68)+SUM('1.  LRAMVA Summary'!J$69:J$70)*(MONTH($E92)-1)/12)*$H92</f>
        <v>-0.48004467044342652</v>
      </c>
      <c r="P92" s="230">
        <f>(SUM('1.  LRAMVA Summary'!K$54:K$68)+SUM('1.  LRAMVA Summary'!K$69:K$70)*(MONTH($E92)-1)/12)*$H92</f>
        <v>-7.92591692773356E-3</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-96.981455569185243</v>
      </c>
    </row>
    <row r="93" spans="2:23" s="8" customFormat="1">
      <c r="B93" s="239"/>
      <c r="D93" s="9"/>
      <c r="E93" s="214">
        <v>42461</v>
      </c>
      <c r="F93" s="214" t="s">
        <v>183</v>
      </c>
      <c r="G93" s="215" t="s">
        <v>66</v>
      </c>
      <c r="H93" s="229">
        <f>$C$36/12</f>
        <v>9.1666666666666665E-4</v>
      </c>
      <c r="I93" s="230">
        <f>(SUM('1.  LRAMVA Summary'!D$54:D$68)+SUM('1.  LRAMVA Summary'!D$69:D$70)*(MONTH($E93)-1)/12)*$H93</f>
        <v>-4.19721521492903</v>
      </c>
      <c r="J93" s="230">
        <f>(SUM('1.  LRAMVA Summary'!E$54:E$68)+SUM('1.  LRAMVA Summary'!E$69:E$70)*(MONTH($E93)-1)/12)*$H93</f>
        <v>-1.589221414962056</v>
      </c>
      <c r="K93" s="230">
        <f>(SUM('1.  LRAMVA Summary'!F$54:F$68)+SUM('1.  LRAMVA Summary'!F$69:F$70)*(MONTH($E93)-1)/12)*$H93</f>
        <v>-31.638670956839906</v>
      </c>
      <c r="L93" s="230">
        <f>(SUM('1.  LRAMVA Summary'!G$54:G$68)+SUM('1.  LRAMVA Summary'!G$69:G$70)*(MONTH($E93)-1)/12)*$H93</f>
        <v>22.438480799506724</v>
      </c>
      <c r="M93" s="230">
        <f>(SUM('1.  LRAMVA Summary'!H$54:H$68)+SUM('1.  LRAMVA Summary'!H$69:H$70)*(MONTH($E93)-1)/12)*$H93</f>
        <v>-2.7212949418791035</v>
      </c>
      <c r="N93" s="230">
        <f>(SUM('1.  LRAMVA Summary'!I$54:I$68)+SUM('1.  LRAMVA Summary'!I$69:I$70)*(MONTH($E93)-1)/12)*$H93</f>
        <v>-98.560384831784518</v>
      </c>
      <c r="O93" s="230">
        <f>(SUM('1.  LRAMVA Summary'!J$54:J$68)+SUM('1.  LRAMVA Summary'!J$69:J$70)*(MONTH($E93)-1)/12)*$H93</f>
        <v>-0.54790216037403483</v>
      </c>
      <c r="P93" s="230">
        <f>(SUM('1.  LRAMVA Summary'!K$54:K$68)+SUM('1.  LRAMVA Summary'!K$69:K$70)*(MONTH($E93)-1)/12)*$H93</f>
        <v>-8.9573631044370661E-3</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-116.82516608436637</v>
      </c>
    </row>
    <row r="94" spans="2:23" s="9" customFormat="1">
      <c r="B94" s="66"/>
      <c r="E94" s="214">
        <v>42491</v>
      </c>
      <c r="F94" s="214" t="s">
        <v>183</v>
      </c>
      <c r="G94" s="215" t="s">
        <v>66</v>
      </c>
      <c r="H94" s="229">
        <f t="shared" ref="H94:H95" si="36">$C$36/12</f>
        <v>9.1666666666666665E-4</v>
      </c>
      <c r="I94" s="230">
        <f>(SUM('1.  LRAMVA Summary'!D$54:D$68)+SUM('1.  LRAMVA Summary'!D$69:D$70)*(MONTH($E94)-1)/12)*$H94</f>
        <v>-0.13485467983835497</v>
      </c>
      <c r="J94" s="230">
        <f>(SUM('1.  LRAMVA Summary'!E$54:E$68)+SUM('1.  LRAMVA Summary'!E$69:E$70)*(MONTH($E94)-1)/12)*$H94</f>
        <v>-0.39814069009538466</v>
      </c>
      <c r="K94" s="230">
        <f>(SUM('1.  LRAMVA Summary'!F$54:F$68)+SUM('1.  LRAMVA Summary'!F$69:F$70)*(MONTH($E94)-1)/12)*$H94</f>
        <v>-35.146484300067051</v>
      </c>
      <c r="L94" s="230">
        <f>(SUM('1.  LRAMVA Summary'!G$54:G$68)+SUM('1.  LRAMVA Summary'!G$69:G$70)*(MONTH($E94)-1)/12)*$H94</f>
        <v>23.770129454989668</v>
      </c>
      <c r="M94" s="230">
        <f>(SUM('1.  LRAMVA Summary'!H$54:H$68)+SUM('1.  LRAMVA Summary'!H$69:H$70)*(MONTH($E94)-1)/12)*$H94</f>
        <v>-3.0063293132705042</v>
      </c>
      <c r="N94" s="230">
        <f>(SUM('1.  LRAMVA Summary'!I$54:I$68)+SUM('1.  LRAMVA Summary'!I$69:I$70)*(MONTH($E94)-1)/12)*$H94</f>
        <v>-121.12744861168005</v>
      </c>
      <c r="O94" s="230">
        <f>(SUM('1.  LRAMVA Summary'!J$54:J$68)+SUM('1.  LRAMVA Summary'!J$69:J$70)*(MONTH($E94)-1)/12)*$H94</f>
        <v>-0.61575965030464319</v>
      </c>
      <c r="P94" s="230">
        <f>(SUM('1.  LRAMVA Summary'!K$54:K$68)+SUM('1.  LRAMVA Summary'!K$69:K$70)*(MONTH($E94)-1)/12)*$H94</f>
        <v>-9.9888092811405704E-3</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-136.66887659954747</v>
      </c>
    </row>
    <row r="95" spans="2:23" s="238" customFormat="1">
      <c r="B95" s="237"/>
      <c r="D95" s="9"/>
      <c r="E95" s="214">
        <v>42522</v>
      </c>
      <c r="F95" s="214" t="s">
        <v>183</v>
      </c>
      <c r="G95" s="215" t="s">
        <v>66</v>
      </c>
      <c r="H95" s="229">
        <f t="shared" si="36"/>
        <v>9.1666666666666665E-4</v>
      </c>
      <c r="I95" s="230">
        <f>(SUM('1.  LRAMVA Summary'!D$54:D$68)+SUM('1.  LRAMVA Summary'!D$69:D$70)*(MONTH($E95)-1)/12)*$H95</f>
        <v>3.9275058552523188</v>
      </c>
      <c r="J95" s="230">
        <f>(SUM('1.  LRAMVA Summary'!E$54:E$68)+SUM('1.  LRAMVA Summary'!E$69:E$70)*(MONTH($E95)-1)/12)*$H95</f>
        <v>0.79294003477128749</v>
      </c>
      <c r="K95" s="230">
        <f>(SUM('1.  LRAMVA Summary'!F$54:F$68)+SUM('1.  LRAMVA Summary'!F$69:F$70)*(MONTH($E95)-1)/12)*$H95</f>
        <v>-38.6542976432942</v>
      </c>
      <c r="L95" s="230">
        <f>(SUM('1.  LRAMVA Summary'!G$54:G$68)+SUM('1.  LRAMVA Summary'!G$69:G$70)*(MONTH($E95)-1)/12)*$H95</f>
        <v>25.101778110472608</v>
      </c>
      <c r="M95" s="230">
        <f>(SUM('1.  LRAMVA Summary'!H$54:H$68)+SUM('1.  LRAMVA Summary'!H$69:H$70)*(MONTH($E95)-1)/12)*$H95</f>
        <v>-3.2913636846619045</v>
      </c>
      <c r="N95" s="230">
        <f>(SUM('1.  LRAMVA Summary'!I$54:I$68)+SUM('1.  LRAMVA Summary'!I$69:I$70)*(MONTH($E95)-1)/12)*$H95</f>
        <v>-143.69451239157561</v>
      </c>
      <c r="O95" s="230">
        <f>(SUM('1.  LRAMVA Summary'!J$54:J$68)+SUM('1.  LRAMVA Summary'!J$69:J$70)*(MONTH($E95)-1)/12)*$H95</f>
        <v>-0.68361714023525155</v>
      </c>
      <c r="P95" s="230">
        <f>(SUM('1.  LRAMVA Summary'!K$54:K$68)+SUM('1.  LRAMVA Summary'!K$69:K$70)*(MONTH($E95)-1)/12)*$H95</f>
        <v>-1.1020255457844075E-2</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-156.5125871147286</v>
      </c>
    </row>
    <row r="96" spans="2:23" s="9" customFormat="1">
      <c r="B96" s="66"/>
      <c r="E96" s="214">
        <v>42552</v>
      </c>
      <c r="F96" s="214" t="s">
        <v>183</v>
      </c>
      <c r="G96" s="215" t="s">
        <v>68</v>
      </c>
      <c r="H96" s="229">
        <f>$C$37/12</f>
        <v>9.1666666666666665E-4</v>
      </c>
      <c r="I96" s="230">
        <f>(SUM('1.  LRAMVA Summary'!D$54:D$68)+SUM('1.  LRAMVA Summary'!D$69:D$70)*(MONTH($E96)-1)/12)*$H96</f>
        <v>7.9898663903429989</v>
      </c>
      <c r="J96" s="230">
        <f>(SUM('1.  LRAMVA Summary'!E$54:E$68)+SUM('1.  LRAMVA Summary'!E$69:E$70)*(MONTH($E96)-1)/12)*$H96</f>
        <v>1.984020759637958</v>
      </c>
      <c r="K96" s="230">
        <f>(SUM('1.  LRAMVA Summary'!F$54:F$68)+SUM('1.  LRAMVA Summary'!F$69:F$70)*(MONTH($E96)-1)/12)*$H96</f>
        <v>-42.162110986521355</v>
      </c>
      <c r="L96" s="230">
        <f>(SUM('1.  LRAMVA Summary'!G$54:G$68)+SUM('1.  LRAMVA Summary'!G$69:G$70)*(MONTH($E96)-1)/12)*$H96</f>
        <v>26.433426765955556</v>
      </c>
      <c r="M96" s="230">
        <f>(SUM('1.  LRAMVA Summary'!H$54:H$68)+SUM('1.  LRAMVA Summary'!H$69:H$70)*(MONTH($E96)-1)/12)*$H96</f>
        <v>-3.5763980560533053</v>
      </c>
      <c r="N96" s="230">
        <f>(SUM('1.  LRAMVA Summary'!I$54:I$68)+SUM('1.  LRAMVA Summary'!I$69:I$70)*(MONTH($E96)-1)/12)*$H96</f>
        <v>-166.26157617147115</v>
      </c>
      <c r="O96" s="230">
        <f>(SUM('1.  LRAMVA Summary'!J$54:J$68)+SUM('1.  LRAMVA Summary'!J$69:J$70)*(MONTH($E96)-1)/12)*$H96</f>
        <v>-0.7514746301658598</v>
      </c>
      <c r="P96" s="230">
        <f>(SUM('1.  LRAMVA Summary'!K$54:K$68)+SUM('1.  LRAMVA Summary'!K$69:K$70)*(MONTH($E96)-1)/12)*$H96</f>
        <v>-1.2051701634547577E-2</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-176.35629762990973</v>
      </c>
    </row>
    <row r="97" spans="2:23" s="9" customFormat="1">
      <c r="B97" s="66"/>
      <c r="E97" s="214">
        <v>42583</v>
      </c>
      <c r="F97" s="214" t="s">
        <v>183</v>
      </c>
      <c r="G97" s="215" t="s">
        <v>68</v>
      </c>
      <c r="H97" s="229">
        <f t="shared" ref="H97:H98" si="37">$C$37/12</f>
        <v>9.1666666666666665E-4</v>
      </c>
      <c r="I97" s="230">
        <f>(SUM('1.  LRAMVA Summary'!D$54:D$68)+SUM('1.  LRAMVA Summary'!D$69:D$70)*(MONTH($E97)-1)/12)*$H97</f>
        <v>12.052226925433672</v>
      </c>
      <c r="J97" s="230">
        <f>(SUM('1.  LRAMVA Summary'!E$54:E$68)+SUM('1.  LRAMVA Summary'!E$69:E$70)*(MONTH($E97)-1)/12)*$H97</f>
        <v>3.1751014845046295</v>
      </c>
      <c r="K97" s="230">
        <f>(SUM('1.  LRAMVA Summary'!F$54:F$68)+SUM('1.  LRAMVA Summary'!F$69:F$70)*(MONTH($E97)-1)/12)*$H97</f>
        <v>-45.669924329748497</v>
      </c>
      <c r="L97" s="230">
        <f>(SUM('1.  LRAMVA Summary'!G$54:G$68)+SUM('1.  LRAMVA Summary'!G$69:G$70)*(MONTH($E97)-1)/12)*$H97</f>
        <v>27.765075421438496</v>
      </c>
      <c r="M97" s="230">
        <f>(SUM('1.  LRAMVA Summary'!H$54:H$68)+SUM('1.  LRAMVA Summary'!H$69:H$70)*(MONTH($E97)-1)/12)*$H97</f>
        <v>-3.8614324274447061</v>
      </c>
      <c r="N97" s="230">
        <f>(SUM('1.  LRAMVA Summary'!I$54:I$68)+SUM('1.  LRAMVA Summary'!I$69:I$70)*(MONTH($E97)-1)/12)*$H97</f>
        <v>-188.82863995136671</v>
      </c>
      <c r="O97" s="230">
        <f>(SUM('1.  LRAMVA Summary'!J$54:J$68)+SUM('1.  LRAMVA Summary'!J$69:J$70)*(MONTH($E97)-1)/12)*$H97</f>
        <v>-0.81933212009646816</v>
      </c>
      <c r="P97" s="230">
        <f>(SUM('1.  LRAMVA Summary'!K$54:K$68)+SUM('1.  LRAMVA Summary'!K$69:K$70)*(MONTH($E97)-1)/12)*$H97</f>
        <v>-1.3083147811251084E-2</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-196.20000814509083</v>
      </c>
    </row>
    <row r="98" spans="2:23" s="9" customFormat="1">
      <c r="B98" s="66"/>
      <c r="E98" s="214">
        <v>42614</v>
      </c>
      <c r="F98" s="214" t="s">
        <v>183</v>
      </c>
      <c r="G98" s="215" t="s">
        <v>68</v>
      </c>
      <c r="H98" s="229">
        <f t="shared" si="37"/>
        <v>9.1666666666666665E-4</v>
      </c>
      <c r="I98" s="230">
        <f>(SUM('1.  LRAMVA Summary'!D$54:D$68)+SUM('1.  LRAMVA Summary'!D$69:D$70)*(MONTH($E98)-1)/12)*$H98</f>
        <v>16.114587460524348</v>
      </c>
      <c r="J98" s="230">
        <f>(SUM('1.  LRAMVA Summary'!E$54:E$68)+SUM('1.  LRAMVA Summary'!E$69:E$70)*(MONTH($E98)-1)/12)*$H98</f>
        <v>4.366182209371301</v>
      </c>
      <c r="K98" s="230">
        <f>(SUM('1.  LRAMVA Summary'!F$54:F$68)+SUM('1.  LRAMVA Summary'!F$69:F$70)*(MONTH($E98)-1)/12)*$H98</f>
        <v>-49.177737672975645</v>
      </c>
      <c r="L98" s="230">
        <f>(SUM('1.  LRAMVA Summary'!G$54:G$68)+SUM('1.  LRAMVA Summary'!G$69:G$70)*(MONTH($E98)-1)/12)*$H98</f>
        <v>29.096724076921436</v>
      </c>
      <c r="M98" s="230">
        <f>(SUM('1.  LRAMVA Summary'!H$54:H$68)+SUM('1.  LRAMVA Summary'!H$69:H$70)*(MONTH($E98)-1)/12)*$H98</f>
        <v>-4.1464667988361068</v>
      </c>
      <c r="N98" s="230">
        <f>(SUM('1.  LRAMVA Summary'!I$54:I$68)+SUM('1.  LRAMVA Summary'!I$69:I$70)*(MONTH($E98)-1)/12)*$H98</f>
        <v>-211.39570373126224</v>
      </c>
      <c r="O98" s="230">
        <f>(SUM('1.  LRAMVA Summary'!J$54:J$68)+SUM('1.  LRAMVA Summary'!J$69:J$70)*(MONTH($E98)-1)/12)*$H98</f>
        <v>-0.8871896100270763</v>
      </c>
      <c r="P98" s="230">
        <f>(SUM('1.  LRAMVA Summary'!K$54:K$68)+SUM('1.  LRAMVA Summary'!K$69:K$70)*(MONTH($E98)-1)/12)*$H98</f>
        <v>-1.411459398795459E-2</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-216.04371866027194</v>
      </c>
    </row>
    <row r="99" spans="2:23" s="9" customFormat="1">
      <c r="B99" s="66"/>
      <c r="E99" s="214">
        <v>42644</v>
      </c>
      <c r="F99" s="214" t="s">
        <v>183</v>
      </c>
      <c r="G99" s="215" t="s">
        <v>69</v>
      </c>
      <c r="H99" s="210">
        <f>$C$38/12</f>
        <v>9.1666666666666665E-4</v>
      </c>
      <c r="I99" s="230">
        <f>(SUM('1.  LRAMVA Summary'!D$54:D$68)+SUM('1.  LRAMVA Summary'!D$69:D$70)*(MONTH($E99)-1)/12)*$H99</f>
        <v>20.17694799561502</v>
      </c>
      <c r="J99" s="230">
        <f>(SUM('1.  LRAMVA Summary'!E$54:E$68)+SUM('1.  LRAMVA Summary'!E$69:E$70)*(MONTH($E99)-1)/12)*$H99</f>
        <v>5.557262934237972</v>
      </c>
      <c r="K99" s="230">
        <f>(SUM('1.  LRAMVA Summary'!F$54:F$68)+SUM('1.  LRAMVA Summary'!F$69:F$70)*(MONTH($E99)-1)/12)*$H99</f>
        <v>-52.685551016202794</v>
      </c>
      <c r="L99" s="230">
        <f>(SUM('1.  LRAMVA Summary'!G$54:G$68)+SUM('1.  LRAMVA Summary'!G$69:G$70)*(MONTH($E99)-1)/12)*$H99</f>
        <v>30.42837273240438</v>
      </c>
      <c r="M99" s="230">
        <f>(SUM('1.  LRAMVA Summary'!H$54:H$68)+SUM('1.  LRAMVA Summary'!H$69:H$70)*(MONTH($E99)-1)/12)*$H99</f>
        <v>-4.4315011702275067</v>
      </c>
      <c r="N99" s="230">
        <f>(SUM('1.  LRAMVA Summary'!I$54:I$68)+SUM('1.  LRAMVA Summary'!I$69:I$70)*(MONTH($E99)-1)/12)*$H99</f>
        <v>-233.96276751115775</v>
      </c>
      <c r="O99" s="230">
        <f>(SUM('1.  LRAMVA Summary'!J$54:J$68)+SUM('1.  LRAMVA Summary'!J$69:J$70)*(MONTH($E99)-1)/12)*$H99</f>
        <v>-0.95504709995768478</v>
      </c>
      <c r="P99" s="230">
        <f>(SUM('1.  LRAMVA Summary'!K$54:K$68)+SUM('1.  LRAMVA Summary'!K$69:K$70)*(MONTH($E99)-1)/12)*$H99</f>
        <v>-1.5146040164658094E-2</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-235.88742917545304</v>
      </c>
    </row>
    <row r="100" spans="2:23" s="9" customFormat="1">
      <c r="B100" s="66"/>
      <c r="E100" s="214">
        <v>42675</v>
      </c>
      <c r="F100" s="214" t="s">
        <v>183</v>
      </c>
      <c r="G100" s="215" t="s">
        <v>69</v>
      </c>
      <c r="H100" s="210">
        <f t="shared" ref="H100:H101" si="38">$C$38/12</f>
        <v>9.1666666666666665E-4</v>
      </c>
      <c r="I100" s="230">
        <f>(SUM('1.  LRAMVA Summary'!D$54:D$68)+SUM('1.  LRAMVA Summary'!D$69:D$70)*(MONTH($E100)-1)/12)*$H100</f>
        <v>24.239308530705696</v>
      </c>
      <c r="J100" s="230">
        <f>(SUM('1.  LRAMVA Summary'!E$54:E$68)+SUM('1.  LRAMVA Summary'!E$69:E$70)*(MONTH($E100)-1)/12)*$H100</f>
        <v>6.7483436591046448</v>
      </c>
      <c r="K100" s="230">
        <f>(SUM('1.  LRAMVA Summary'!F$54:F$68)+SUM('1.  LRAMVA Summary'!F$69:F$70)*(MONTH($E100)-1)/12)*$H100</f>
        <v>-56.193364359429943</v>
      </c>
      <c r="L100" s="230">
        <f>(SUM('1.  LRAMVA Summary'!G$54:G$68)+SUM('1.  LRAMVA Summary'!G$69:G$70)*(MONTH($E100)-1)/12)*$H100</f>
        <v>31.760021387887321</v>
      </c>
      <c r="M100" s="230">
        <f>(SUM('1.  LRAMVA Summary'!H$54:H$68)+SUM('1.  LRAMVA Summary'!H$69:H$70)*(MONTH($E100)-1)/12)*$H100</f>
        <v>-4.7165355416189074</v>
      </c>
      <c r="N100" s="230">
        <f>(SUM('1.  LRAMVA Summary'!I$54:I$68)+SUM('1.  LRAMVA Summary'!I$69:I$70)*(MONTH($E100)-1)/12)*$H100</f>
        <v>-256.52983129105331</v>
      </c>
      <c r="O100" s="230">
        <f>(SUM('1.  LRAMVA Summary'!J$54:J$68)+SUM('1.  LRAMVA Summary'!J$69:J$70)*(MONTH($E100)-1)/12)*$H100</f>
        <v>-1.0229045898882931</v>
      </c>
      <c r="P100" s="230">
        <f>(SUM('1.  LRAMVA Summary'!K$54:K$68)+SUM('1.  LRAMVA Summary'!K$69:K$70)*(MONTH($E100)-1)/12)*$H100</f>
        <v>-1.61774863413616E-2</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-255.73113969063414</v>
      </c>
    </row>
    <row r="101" spans="2:23" s="9" customFormat="1">
      <c r="B101" s="66"/>
      <c r="E101" s="214">
        <v>42705</v>
      </c>
      <c r="F101" s="214" t="s">
        <v>183</v>
      </c>
      <c r="G101" s="215" t="s">
        <v>69</v>
      </c>
      <c r="H101" s="210">
        <f t="shared" si="38"/>
        <v>9.1666666666666665E-4</v>
      </c>
      <c r="I101" s="230">
        <f>(SUM('1.  LRAMVA Summary'!D$54:D$68)+SUM('1.  LRAMVA Summary'!D$69:D$70)*(MONTH($E101)-1)/12)*$H101</f>
        <v>28.301669065796375</v>
      </c>
      <c r="J101" s="230">
        <f>(SUM('1.  LRAMVA Summary'!E$54:E$68)+SUM('1.  LRAMVA Summary'!E$69:E$70)*(MONTH($E101)-1)/12)*$H101</f>
        <v>7.939424383971315</v>
      </c>
      <c r="K101" s="230">
        <f>(SUM('1.  LRAMVA Summary'!F$54:F$68)+SUM('1.  LRAMVA Summary'!F$69:F$70)*(MONTH($E101)-1)/12)*$H101</f>
        <v>-59.701177702657091</v>
      </c>
      <c r="L101" s="230">
        <f>(SUM('1.  LRAMVA Summary'!G$54:G$68)+SUM('1.  LRAMVA Summary'!G$69:G$70)*(MONTH($E101)-1)/12)*$H101</f>
        <v>33.091670043370264</v>
      </c>
      <c r="M101" s="230">
        <f>(SUM('1.  LRAMVA Summary'!H$54:H$68)+SUM('1.  LRAMVA Summary'!H$69:H$70)*(MONTH($E101)-1)/12)*$H101</f>
        <v>-5.0015699130103082</v>
      </c>
      <c r="N101" s="230">
        <f>(SUM('1.  LRAMVA Summary'!I$54:I$68)+SUM('1.  LRAMVA Summary'!I$69:I$70)*(MONTH($E101)-1)/12)*$H101</f>
        <v>-279.09689507094885</v>
      </c>
      <c r="O101" s="230">
        <f>(SUM('1.  LRAMVA Summary'!J$54:J$68)+SUM('1.  LRAMVA Summary'!J$69:J$70)*(MONTH($E101)-1)/12)*$H101</f>
        <v>-1.0907620798189013</v>
      </c>
      <c r="P101" s="230">
        <f>(SUM('1.  LRAMVA Summary'!K$54:K$68)+SUM('1.  LRAMVA Summary'!K$69:K$70)*(MONTH($E101)-1)/12)*$H101</f>
        <v>-1.7208932518065104E-2</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-275.57485020581527</v>
      </c>
    </row>
    <row r="102" spans="2:23" s="9" customFormat="1" ht="15" thickBot="1">
      <c r="B102" s="66"/>
      <c r="E102" s="216" t="s">
        <v>467</v>
      </c>
      <c r="F102" s="216"/>
      <c r="G102" s="217"/>
      <c r="H102" s="218"/>
      <c r="I102" s="219">
        <f>SUM(I89:I101)</f>
        <v>-19.987169451959915</v>
      </c>
      <c r="J102" s="219">
        <f>SUM(J89:J101)</f>
        <v>-12.165901232530906</v>
      </c>
      <c r="K102" s="219">
        <f t="shared" ref="K102:O102" si="39">SUM(K89:K101)</f>
        <v>-602.80782084259408</v>
      </c>
      <c r="L102" s="219">
        <f t="shared" si="39"/>
        <v>412.20160445134906</v>
      </c>
      <c r="M102" s="219">
        <f t="shared" si="39"/>
        <v>-51.627555263997955</v>
      </c>
      <c r="N102" s="219">
        <f t="shared" si="39"/>
        <v>-2032.0570732193819</v>
      </c>
      <c r="O102" s="219">
        <f t="shared" si="39"/>
        <v>-10.533318917316873</v>
      </c>
      <c r="P102" s="219">
        <f t="shared" ref="P102:V102" si="40">SUM(P89:P101)</f>
        <v>-0.17117140477962342</v>
      </c>
      <c r="Q102" s="219">
        <f t="shared" si="40"/>
        <v>0</v>
      </c>
      <c r="R102" s="219">
        <f t="shared" si="40"/>
        <v>0</v>
      </c>
      <c r="S102" s="219">
        <f t="shared" si="40"/>
        <v>0</v>
      </c>
      <c r="T102" s="219">
        <f t="shared" si="40"/>
        <v>0</v>
      </c>
      <c r="U102" s="219">
        <f t="shared" si="40"/>
        <v>0</v>
      </c>
      <c r="V102" s="219">
        <f t="shared" si="40"/>
        <v>0</v>
      </c>
      <c r="W102" s="219">
        <f>SUM(W89:W101)</f>
        <v>-2317.1484058812121</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-19.987169451959915</v>
      </c>
      <c r="J104" s="228">
        <f t="shared" ref="J104" si="41">J102+J103</f>
        <v>-12.165901232530906</v>
      </c>
      <c r="K104" s="228">
        <f t="shared" ref="K104" si="42">K102+K103</f>
        <v>-602.80782084259408</v>
      </c>
      <c r="L104" s="228">
        <f t="shared" ref="L104" si="43">L102+L103</f>
        <v>412.20160445134906</v>
      </c>
      <c r="M104" s="228">
        <f t="shared" ref="M104" si="44">M102+M103</f>
        <v>-51.627555263997955</v>
      </c>
      <c r="N104" s="228">
        <f t="shared" ref="N104" si="45">N102+N103</f>
        <v>-2032.0570732193819</v>
      </c>
      <c r="O104" s="228">
        <f t="shared" ref="O104:V104" si="46">O102+O103</f>
        <v>-10.533318917316873</v>
      </c>
      <c r="P104" s="228">
        <f t="shared" si="46"/>
        <v>-0.17117140477962342</v>
      </c>
      <c r="Q104" s="228">
        <f t="shared" si="46"/>
        <v>0</v>
      </c>
      <c r="R104" s="228">
        <f t="shared" si="46"/>
        <v>0</v>
      </c>
      <c r="S104" s="228">
        <f t="shared" si="46"/>
        <v>0</v>
      </c>
      <c r="T104" s="228">
        <f t="shared" si="46"/>
        <v>0</v>
      </c>
      <c r="U104" s="228">
        <f t="shared" si="46"/>
        <v>0</v>
      </c>
      <c r="V104" s="228">
        <f t="shared" si="46"/>
        <v>0</v>
      </c>
      <c r="W104" s="228">
        <f t="shared" ref="W104" si="47">W102+W103</f>
        <v>-2317.1484058812121</v>
      </c>
    </row>
    <row r="105" spans="2:23" s="9" customFormat="1">
      <c r="B105" s="66"/>
      <c r="E105" s="214">
        <v>42736</v>
      </c>
      <c r="F105" s="214" t="s">
        <v>184</v>
      </c>
      <c r="G105" s="215" t="s">
        <v>65</v>
      </c>
      <c r="H105" s="240">
        <f>$C$39/12</f>
        <v>9.1666666666666665E-4</v>
      </c>
      <c r="I105" s="230">
        <f>(SUM('1.  LRAMVA Summary'!D$54:D$71)+SUM('1.  LRAMVA Summary'!D$72:D$73)*(MONTH($E105)-1)/12)*$H105</f>
        <v>32.364029600887051</v>
      </c>
      <c r="J105" s="230">
        <f>(SUM('1.  LRAMVA Summary'!E$54:E$71)+SUM('1.  LRAMVA Summary'!E$72:E$73)*(MONTH($E105)-1)/12)*$H105</f>
        <v>9.1305051088379887</v>
      </c>
      <c r="K105" s="230">
        <f>(SUM('1.  LRAMVA Summary'!F$54:F$71)+SUM('1.  LRAMVA Summary'!F$72:F$73)*(MONTH($E105)-1)/12)*$H105</f>
        <v>-63.208991045884247</v>
      </c>
      <c r="L105" s="230">
        <f>(SUM('1.  LRAMVA Summary'!G$54:G$71)+SUM('1.  LRAMVA Summary'!G$72:G$73)*(MONTH($E105)-1)/12)*$H105</f>
        <v>34.423318698853208</v>
      </c>
      <c r="M105" s="230">
        <f>(SUM('1.  LRAMVA Summary'!H$54:H$71)+SUM('1.  LRAMVA Summary'!H$72:H$73)*(MONTH($E105)-1)/12)*$H105</f>
        <v>-5.2866042844017089</v>
      </c>
      <c r="N105" s="230">
        <f>(SUM('1.  LRAMVA Summary'!I$54:I$71)+SUM('1.  LRAMVA Summary'!I$72:I$73)*(MONTH($E105)-1)/12)*$H105</f>
        <v>-301.66395885084438</v>
      </c>
      <c r="O105" s="230">
        <f>(SUM('1.  LRAMVA Summary'!J$54:J$71)+SUM('1.  LRAMVA Summary'!J$72:J$73)*(MONTH($E105)-1)/12)*$H105</f>
        <v>-1.1586195697495096</v>
      </c>
      <c r="P105" s="230">
        <f>(SUM('1.  LRAMVA Summary'!K$54:K$71)+SUM('1.  LRAMVA Summary'!K$72:K$73)*(MONTH($E105)-1)/12)*$H105</f>
        <v>-1.8240378694768605E-2</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-295.41856072099637</v>
      </c>
    </row>
    <row r="106" spans="2:23" s="9" customFormat="1">
      <c r="B106" s="66"/>
      <c r="E106" s="214">
        <v>42767</v>
      </c>
      <c r="F106" s="214" t="s">
        <v>184</v>
      </c>
      <c r="G106" s="215" t="s">
        <v>65</v>
      </c>
      <c r="H106" s="240">
        <f t="shared" ref="H106:H107" si="48">$C$39/12</f>
        <v>9.1666666666666665E-4</v>
      </c>
      <c r="I106" s="230">
        <f>(SUM('1.  LRAMVA Summary'!D$54:D$71)+SUM('1.  LRAMVA Summary'!D$72:D$73)*(MONTH($E106)-1)/12)*$H106</f>
        <v>46.646040778011773</v>
      </c>
      <c r="J106" s="230">
        <f>(SUM('1.  LRAMVA Summary'!E$54:E$71)+SUM('1.  LRAMVA Summary'!E$72:E$73)*(MONTH($E106)-1)/12)*$H106</f>
        <v>10.530997926665071</v>
      </c>
      <c r="K106" s="230">
        <f>(SUM('1.  LRAMVA Summary'!F$54:F$71)+SUM('1.  LRAMVA Summary'!F$72:F$73)*(MONTH($E106)-1)/12)*$H106</f>
        <v>-66.895975248585216</v>
      </c>
      <c r="L106" s="230">
        <f>(SUM('1.  LRAMVA Summary'!G$54:G$71)+SUM('1.  LRAMVA Summary'!G$72:G$73)*(MONTH($E106)-1)/12)*$H106</f>
        <v>35.559622802964235</v>
      </c>
      <c r="M106" s="230">
        <f>(SUM('1.  LRAMVA Summary'!H$54:H$71)+SUM('1.  LRAMVA Summary'!H$72:H$73)*(MONTH($E106)-1)/12)*$H106</f>
        <v>-5.6184345495351993</v>
      </c>
      <c r="N106" s="230">
        <f>(SUM('1.  LRAMVA Summary'!I$54:I$71)+SUM('1.  LRAMVA Summary'!I$72:I$73)*(MONTH($E106)-1)/12)*$H106</f>
        <v>-293.79450125484442</v>
      </c>
      <c r="O106" s="230">
        <f>(SUM('1.  LRAMVA Summary'!J$54:J$71)+SUM('1.  LRAMVA Summary'!J$72:J$73)*(MONTH($E106)-1)/12)*$H106</f>
        <v>-1.2526839205915787</v>
      </c>
      <c r="P106" s="230">
        <f>(SUM('1.  LRAMVA Summary'!K$54:K$71)+SUM('1.  LRAMVA Summary'!K$72:K$73)*(MONTH($E106)-1)/12)*$H106</f>
        <v>-1.9621134307541595E-2</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-274.84455460022286</v>
      </c>
    </row>
    <row r="107" spans="2:23" s="9" customFormat="1">
      <c r="B107" s="66"/>
      <c r="E107" s="214">
        <v>42795</v>
      </c>
      <c r="F107" s="214" t="s">
        <v>184</v>
      </c>
      <c r="G107" s="215" t="s">
        <v>65</v>
      </c>
      <c r="H107" s="240">
        <f t="shared" si="48"/>
        <v>9.1666666666666665E-4</v>
      </c>
      <c r="I107" s="230">
        <f>(SUM('1.  LRAMVA Summary'!D$54:D$71)+SUM('1.  LRAMVA Summary'!D$72:D$73)*(MONTH($E107)-1)/12)*$H107</f>
        <v>60.928051955136496</v>
      </c>
      <c r="J107" s="230">
        <f>(SUM('1.  LRAMVA Summary'!E$54:E$71)+SUM('1.  LRAMVA Summary'!E$72:E$73)*(MONTH($E107)-1)/12)*$H107</f>
        <v>11.931490744492155</v>
      </c>
      <c r="K107" s="230">
        <f>(SUM('1.  LRAMVA Summary'!F$54:F$71)+SUM('1.  LRAMVA Summary'!F$72:F$73)*(MONTH($E107)-1)/12)*$H107</f>
        <v>-70.5829594512862</v>
      </c>
      <c r="L107" s="230">
        <f>(SUM('1.  LRAMVA Summary'!G$54:G$71)+SUM('1.  LRAMVA Summary'!G$72:G$73)*(MONTH($E107)-1)/12)*$H107</f>
        <v>36.695926907075261</v>
      </c>
      <c r="M107" s="230">
        <f>(SUM('1.  LRAMVA Summary'!H$54:H$71)+SUM('1.  LRAMVA Summary'!H$72:H$73)*(MONTH($E107)-1)/12)*$H107</f>
        <v>-5.9502648146686896</v>
      </c>
      <c r="N107" s="230">
        <f>(SUM('1.  LRAMVA Summary'!I$54:I$71)+SUM('1.  LRAMVA Summary'!I$72:I$73)*(MONTH($E107)-1)/12)*$H107</f>
        <v>-285.9250436588444</v>
      </c>
      <c r="O107" s="230">
        <f>(SUM('1.  LRAMVA Summary'!J$54:J$71)+SUM('1.  LRAMVA Summary'!J$72:J$73)*(MONTH($E107)-1)/12)*$H107</f>
        <v>-1.3467482714336478</v>
      </c>
      <c r="P107" s="230">
        <f>(SUM('1.  LRAMVA Summary'!K$54:K$71)+SUM('1.  LRAMVA Summary'!K$72:K$73)*(MONTH($E107)-1)/12)*$H107</f>
        <v>-2.1001889920314581E-2</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-254.27054847944936</v>
      </c>
    </row>
    <row r="108" spans="2:23" s="8" customFormat="1">
      <c r="B108" s="239"/>
      <c r="E108" s="214">
        <v>42826</v>
      </c>
      <c r="F108" s="214" t="s">
        <v>184</v>
      </c>
      <c r="G108" s="215" t="s">
        <v>66</v>
      </c>
      <c r="H108" s="240">
        <f>$C$40/12</f>
        <v>9.1666666666666665E-4</v>
      </c>
      <c r="I108" s="230">
        <f>(SUM('1.  LRAMVA Summary'!D$54:D$71)+SUM('1.  LRAMVA Summary'!D$72:D$73)*(MONTH($E108)-1)/12)*$H108</f>
        <v>75.210063132261212</v>
      </c>
      <c r="J108" s="230">
        <f>(SUM('1.  LRAMVA Summary'!E$54:E$71)+SUM('1.  LRAMVA Summary'!E$72:E$73)*(MONTH($E108)-1)/12)*$H108</f>
        <v>13.331983562319236</v>
      </c>
      <c r="K108" s="230">
        <f>(SUM('1.  LRAMVA Summary'!F$54:F$71)+SUM('1.  LRAMVA Summary'!F$72:F$73)*(MONTH($E108)-1)/12)*$H108</f>
        <v>-74.26994365398717</v>
      </c>
      <c r="L108" s="230">
        <f>(SUM('1.  LRAMVA Summary'!G$54:G$71)+SUM('1.  LRAMVA Summary'!G$72:G$73)*(MONTH($E108)-1)/12)*$H108</f>
        <v>37.832231011186288</v>
      </c>
      <c r="M108" s="230">
        <f>(SUM('1.  LRAMVA Summary'!H$54:H$71)+SUM('1.  LRAMVA Summary'!H$72:H$73)*(MONTH($E108)-1)/12)*$H108</f>
        <v>-6.2820950798021791</v>
      </c>
      <c r="N108" s="230">
        <f>(SUM('1.  LRAMVA Summary'!I$54:I$71)+SUM('1.  LRAMVA Summary'!I$72:I$73)*(MONTH($E108)-1)/12)*$H108</f>
        <v>-278.05558606284444</v>
      </c>
      <c r="O108" s="230">
        <f>(SUM('1.  LRAMVA Summary'!J$54:J$71)+SUM('1.  LRAMVA Summary'!J$72:J$73)*(MONTH($E108)-1)/12)*$H108</f>
        <v>-1.4408126222757169</v>
      </c>
      <c r="P108" s="230">
        <f>(SUM('1.  LRAMVA Summary'!K$54:K$71)+SUM('1.  LRAMVA Summary'!K$72:K$73)*(MONTH($E108)-1)/12)*$H108</f>
        <v>-2.2382645533087563E-2</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-233.69654235867588</v>
      </c>
    </row>
    <row r="109" spans="2:23" s="9" customFormat="1">
      <c r="B109" s="66"/>
      <c r="E109" s="214">
        <v>42856</v>
      </c>
      <c r="F109" s="214" t="s">
        <v>184</v>
      </c>
      <c r="G109" s="215" t="s">
        <v>66</v>
      </c>
      <c r="H109" s="240">
        <f t="shared" ref="H109:H110" si="50">$C$40/12</f>
        <v>9.1666666666666665E-4</v>
      </c>
      <c r="I109" s="230">
        <f>(SUM('1.  LRAMVA Summary'!D$54:D$71)+SUM('1.  LRAMVA Summary'!D$72:D$73)*(MONTH($E109)-1)/12)*$H109</f>
        <v>89.492074309385927</v>
      </c>
      <c r="J109" s="230">
        <f>(SUM('1.  LRAMVA Summary'!E$54:E$71)+SUM('1.  LRAMVA Summary'!E$72:E$73)*(MONTH($E109)-1)/12)*$H109</f>
        <v>14.73247638014632</v>
      </c>
      <c r="K109" s="230">
        <f>(SUM('1.  LRAMVA Summary'!F$54:F$71)+SUM('1.  LRAMVA Summary'!F$72:F$73)*(MONTH($E109)-1)/12)*$H109</f>
        <v>-77.956927856688154</v>
      </c>
      <c r="L109" s="230">
        <f>(SUM('1.  LRAMVA Summary'!G$54:G$71)+SUM('1.  LRAMVA Summary'!G$72:G$73)*(MONTH($E109)-1)/12)*$H109</f>
        <v>38.968535115297314</v>
      </c>
      <c r="M109" s="230">
        <f>(SUM('1.  LRAMVA Summary'!H$54:H$71)+SUM('1.  LRAMVA Summary'!H$72:H$73)*(MONTH($E109)-1)/12)*$H109</f>
        <v>-6.6139253449356694</v>
      </c>
      <c r="N109" s="230">
        <f>(SUM('1.  LRAMVA Summary'!I$54:I$71)+SUM('1.  LRAMVA Summary'!I$72:I$73)*(MONTH($E109)-1)/12)*$H109</f>
        <v>-270.18612846684442</v>
      </c>
      <c r="O109" s="230">
        <f>(SUM('1.  LRAMVA Summary'!J$54:J$71)+SUM('1.  LRAMVA Summary'!J$72:J$73)*(MONTH($E109)-1)/12)*$H109</f>
        <v>-1.534876973117786</v>
      </c>
      <c r="P109" s="230">
        <f>(SUM('1.  LRAMVA Summary'!K$54:K$71)+SUM('1.  LRAMVA Summary'!K$72:K$73)*(MONTH($E109)-1)/12)*$H109</f>
        <v>-2.3763401145860549E-2</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-213.1225362379023</v>
      </c>
    </row>
    <row r="110" spans="2:23" s="238" customFormat="1">
      <c r="B110" s="237"/>
      <c r="E110" s="214">
        <v>42887</v>
      </c>
      <c r="F110" s="214" t="s">
        <v>184</v>
      </c>
      <c r="G110" s="215" t="s">
        <v>66</v>
      </c>
      <c r="H110" s="240">
        <f t="shared" si="50"/>
        <v>9.1666666666666665E-4</v>
      </c>
      <c r="I110" s="230">
        <f>(SUM('1.  LRAMVA Summary'!D$54:D$71)+SUM('1.  LRAMVA Summary'!D$72:D$73)*(MONTH($E110)-1)/12)*$H110</f>
        <v>103.77408548651066</v>
      </c>
      <c r="J110" s="230">
        <f>(SUM('1.  LRAMVA Summary'!E$54:E$71)+SUM('1.  LRAMVA Summary'!E$72:E$73)*(MONTH($E110)-1)/12)*$H110</f>
        <v>16.132969197973402</v>
      </c>
      <c r="K110" s="230">
        <f>(SUM('1.  LRAMVA Summary'!F$54:F$71)+SUM('1.  LRAMVA Summary'!F$72:F$73)*(MONTH($E110)-1)/12)*$H110</f>
        <v>-81.643912059389123</v>
      </c>
      <c r="L110" s="230">
        <f>(SUM('1.  LRAMVA Summary'!G$54:G$71)+SUM('1.  LRAMVA Summary'!G$72:G$73)*(MONTH($E110)-1)/12)*$H110</f>
        <v>40.104839219408341</v>
      </c>
      <c r="M110" s="230">
        <f>(SUM('1.  LRAMVA Summary'!H$54:H$71)+SUM('1.  LRAMVA Summary'!H$72:H$73)*(MONTH($E110)-1)/12)*$H110</f>
        <v>-6.9457556100691598</v>
      </c>
      <c r="N110" s="230">
        <f>(SUM('1.  LRAMVA Summary'!I$54:I$71)+SUM('1.  LRAMVA Summary'!I$72:I$73)*(MONTH($E110)-1)/12)*$H110</f>
        <v>-262.3166708708444</v>
      </c>
      <c r="O110" s="230">
        <f>(SUM('1.  LRAMVA Summary'!J$54:J$71)+SUM('1.  LRAMVA Summary'!J$72:J$73)*(MONTH($E110)-1)/12)*$H110</f>
        <v>-1.6289413239598551</v>
      </c>
      <c r="P110" s="230">
        <f>(SUM('1.  LRAMVA Summary'!K$54:K$71)+SUM('1.  LRAMVA Summary'!K$72:K$73)*(MONTH($E110)-1)/12)*$H110</f>
        <v>-2.5144156758633539E-2</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-192.54853011712879</v>
      </c>
    </row>
    <row r="111" spans="2:23" s="9" customFormat="1">
      <c r="B111" s="66"/>
      <c r="E111" s="214">
        <v>42917</v>
      </c>
      <c r="F111" s="214" t="s">
        <v>184</v>
      </c>
      <c r="G111" s="215" t="s">
        <v>68</v>
      </c>
      <c r="H111" s="240">
        <f>$C$41/12</f>
        <v>9.1666666666666665E-4</v>
      </c>
      <c r="I111" s="230">
        <f>(SUM('1.  LRAMVA Summary'!D$54:D$71)+SUM('1.  LRAMVA Summary'!D$72:D$73)*(MONTH($E111)-1)/12)*$H111</f>
        <v>118.0560966636354</v>
      </c>
      <c r="J111" s="230">
        <f>(SUM('1.  LRAMVA Summary'!E$54:E$71)+SUM('1.  LRAMVA Summary'!E$72:E$73)*(MONTH($E111)-1)/12)*$H111</f>
        <v>17.533462015800485</v>
      </c>
      <c r="K111" s="230">
        <f>(SUM('1.  LRAMVA Summary'!F$54:F$71)+SUM('1.  LRAMVA Summary'!F$72:F$73)*(MONTH($E111)-1)/12)*$H111</f>
        <v>-85.330896262090121</v>
      </c>
      <c r="L111" s="230">
        <f>(SUM('1.  LRAMVA Summary'!G$54:G$71)+SUM('1.  LRAMVA Summary'!G$72:G$73)*(MONTH($E111)-1)/12)*$H111</f>
        <v>41.241143323519367</v>
      </c>
      <c r="M111" s="230">
        <f>(SUM('1.  LRAMVA Summary'!H$54:H$71)+SUM('1.  LRAMVA Summary'!H$72:H$73)*(MONTH($E111)-1)/12)*$H111</f>
        <v>-7.2775858752026501</v>
      </c>
      <c r="N111" s="230">
        <f>(SUM('1.  LRAMVA Summary'!I$54:I$71)+SUM('1.  LRAMVA Summary'!I$72:I$73)*(MONTH($E111)-1)/12)*$H111</f>
        <v>-254.44721327484444</v>
      </c>
      <c r="O111" s="230">
        <f>(SUM('1.  LRAMVA Summary'!J$54:J$71)+SUM('1.  LRAMVA Summary'!J$72:J$73)*(MONTH($E111)-1)/12)*$H111</f>
        <v>-1.7230056748019242</v>
      </c>
      <c r="P111" s="230">
        <f>(SUM('1.  LRAMVA Summary'!K$54:K$71)+SUM('1.  LRAMVA Summary'!K$72:K$73)*(MONTH($E111)-1)/12)*$H111</f>
        <v>-2.6524912371406525E-2</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-171.97452399635526</v>
      </c>
    </row>
    <row r="112" spans="2:23" s="9" customFormat="1">
      <c r="B112" s="66"/>
      <c r="E112" s="214">
        <v>42948</v>
      </c>
      <c r="F112" s="214" t="s">
        <v>184</v>
      </c>
      <c r="G112" s="215" t="s">
        <v>68</v>
      </c>
      <c r="H112" s="240">
        <f t="shared" ref="H112:H113" si="51">$C$41/12</f>
        <v>9.1666666666666665E-4</v>
      </c>
      <c r="I112" s="230">
        <f>(SUM('1.  LRAMVA Summary'!D$54:D$71)+SUM('1.  LRAMVA Summary'!D$72:D$73)*(MONTH($E112)-1)/12)*$H112</f>
        <v>132.3381078407601</v>
      </c>
      <c r="J112" s="230">
        <f>(SUM('1.  LRAMVA Summary'!E$54:E$71)+SUM('1.  LRAMVA Summary'!E$72:E$73)*(MONTH($E112)-1)/12)*$H112</f>
        <v>18.933954833627563</v>
      </c>
      <c r="K112" s="230">
        <f>(SUM('1.  LRAMVA Summary'!F$54:F$71)+SUM('1.  LRAMVA Summary'!F$72:F$73)*(MONTH($E112)-1)/12)*$H112</f>
        <v>-89.017880464791091</v>
      </c>
      <c r="L112" s="230">
        <f>(SUM('1.  LRAMVA Summary'!G$54:G$71)+SUM('1.  LRAMVA Summary'!G$72:G$73)*(MONTH($E112)-1)/12)*$H112</f>
        <v>42.377447427630393</v>
      </c>
      <c r="M112" s="230">
        <f>(SUM('1.  LRAMVA Summary'!H$54:H$71)+SUM('1.  LRAMVA Summary'!H$72:H$73)*(MONTH($E112)-1)/12)*$H112</f>
        <v>-7.6094161403361404</v>
      </c>
      <c r="N112" s="230">
        <f>(SUM('1.  LRAMVA Summary'!I$54:I$71)+SUM('1.  LRAMVA Summary'!I$72:I$73)*(MONTH($E112)-1)/12)*$H112</f>
        <v>-246.57775567884443</v>
      </c>
      <c r="O112" s="230">
        <f>(SUM('1.  LRAMVA Summary'!J$54:J$71)+SUM('1.  LRAMVA Summary'!J$72:J$73)*(MONTH($E112)-1)/12)*$H112</f>
        <v>-1.8170700256439933</v>
      </c>
      <c r="P112" s="230">
        <f>(SUM('1.  LRAMVA Summary'!K$54:K$71)+SUM('1.  LRAMVA Summary'!K$72:K$73)*(MONTH($E112)-1)/12)*$H112</f>
        <v>-2.7905667984179511E-2</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-151.40051787558181</v>
      </c>
    </row>
    <row r="113" spans="2:23" s="9" customFormat="1">
      <c r="B113" s="66"/>
      <c r="E113" s="214">
        <v>42979</v>
      </c>
      <c r="F113" s="214" t="s">
        <v>184</v>
      </c>
      <c r="G113" s="215" t="s">
        <v>68</v>
      </c>
      <c r="H113" s="240">
        <f t="shared" si="51"/>
        <v>9.1666666666666665E-4</v>
      </c>
      <c r="I113" s="230">
        <f>(SUM('1.  LRAMVA Summary'!D$54:D$71)+SUM('1.  LRAMVA Summary'!D$72:D$73)*(MONTH($E113)-1)/12)*$H113</f>
        <v>146.62011901788483</v>
      </c>
      <c r="J113" s="230">
        <f>(SUM('1.  LRAMVA Summary'!E$54:E$71)+SUM('1.  LRAMVA Summary'!E$72:E$73)*(MONTH($E113)-1)/12)*$H113</f>
        <v>20.334447651454649</v>
      </c>
      <c r="K113" s="230">
        <f>(SUM('1.  LRAMVA Summary'!F$54:F$71)+SUM('1.  LRAMVA Summary'!F$72:F$73)*(MONTH($E113)-1)/12)*$H113</f>
        <v>-92.704864667492075</v>
      </c>
      <c r="L113" s="230">
        <f>(SUM('1.  LRAMVA Summary'!G$54:G$71)+SUM('1.  LRAMVA Summary'!G$72:G$73)*(MONTH($E113)-1)/12)*$H113</f>
        <v>43.513751531741413</v>
      </c>
      <c r="M113" s="230">
        <f>(SUM('1.  LRAMVA Summary'!H$54:H$71)+SUM('1.  LRAMVA Summary'!H$72:H$73)*(MONTH($E113)-1)/12)*$H113</f>
        <v>-7.9412464054696308</v>
      </c>
      <c r="N113" s="230">
        <f>(SUM('1.  LRAMVA Summary'!I$54:I$71)+SUM('1.  LRAMVA Summary'!I$72:I$73)*(MONTH($E113)-1)/12)*$H113</f>
        <v>-238.70829808284441</v>
      </c>
      <c r="O113" s="230">
        <f>(SUM('1.  LRAMVA Summary'!J$54:J$71)+SUM('1.  LRAMVA Summary'!J$72:J$73)*(MONTH($E113)-1)/12)*$H113</f>
        <v>-1.9111343764860622</v>
      </c>
      <c r="P113" s="230">
        <f>(SUM('1.  LRAMVA Summary'!K$54:K$71)+SUM('1.  LRAMVA Summary'!K$72:K$73)*(MONTH($E113)-1)/12)*$H113</f>
        <v>-2.9286423596952497E-2</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-130.82651175480825</v>
      </c>
    </row>
    <row r="114" spans="2:23" s="9" customFormat="1">
      <c r="B114" s="66"/>
      <c r="E114" s="214">
        <v>43009</v>
      </c>
      <c r="F114" s="214" t="s">
        <v>184</v>
      </c>
      <c r="G114" s="215" t="s">
        <v>69</v>
      </c>
      <c r="H114" s="240">
        <f>$C$42/12</f>
        <v>1.25E-3</v>
      </c>
      <c r="I114" s="230">
        <f>(SUM('1.  LRAMVA Summary'!D$54:D$71)+SUM('1.  LRAMVA Summary'!D$72:D$73)*(MONTH($E114)-1)/12)*$H114</f>
        <v>219.41199572046753</v>
      </c>
      <c r="J114" s="230">
        <f>(SUM('1.  LRAMVA Summary'!E$54:E$71)+SUM('1.  LRAMVA Summary'!E$72:E$73)*(MONTH($E114)-1)/12)*$H114</f>
        <v>29.638555185384178</v>
      </c>
      <c r="K114" s="230">
        <f>(SUM('1.  LRAMVA Summary'!F$54:F$71)+SUM('1.  LRAMVA Summary'!F$72:F$73)*(MONTH($E114)-1)/12)*$H114</f>
        <v>-131.44343027753595</v>
      </c>
      <c r="L114" s="230">
        <f>(SUM('1.  LRAMVA Summary'!G$54:G$71)+SUM('1.  LRAMVA Summary'!G$72:G$73)*(MONTH($E114)-1)/12)*$H114</f>
        <v>60.886439503435149</v>
      </c>
      <c r="M114" s="230">
        <f>(SUM('1.  LRAMVA Summary'!H$54:H$71)+SUM('1.  LRAMVA Summary'!H$72:H$73)*(MONTH($E114)-1)/12)*$H114</f>
        <v>-11.281468187186075</v>
      </c>
      <c r="N114" s="230">
        <f>(SUM('1.  LRAMVA Summary'!I$54:I$71)+SUM('1.  LRAMVA Summary'!I$72:I$73)*(MONTH($E114)-1)/12)*$H114</f>
        <v>-314.78023702751511</v>
      </c>
      <c r="O114" s="230">
        <f>(SUM('1.  LRAMVA Summary'!J$54:J$71)+SUM('1.  LRAMVA Summary'!J$72:J$73)*(MONTH($E114)-1)/12)*$H114</f>
        <v>-2.7343619009019977</v>
      </c>
      <c r="P114" s="230">
        <f>(SUM('1.  LRAMVA Summary'!K$54:K$71)+SUM('1.  LRAMVA Summary'!K$72:K$73)*(MONTH($E114)-1)/12)*$H114</f>
        <v>-4.1818880740534754E-2</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-150.3443258645928</v>
      </c>
    </row>
    <row r="115" spans="2:23" s="9" customFormat="1">
      <c r="B115" s="66"/>
      <c r="E115" s="214">
        <v>43040</v>
      </c>
      <c r="F115" s="214" t="s">
        <v>184</v>
      </c>
      <c r="G115" s="215" t="s">
        <v>69</v>
      </c>
      <c r="H115" s="240">
        <f t="shared" ref="H115:H116" si="52">$C$42/12</f>
        <v>1.25E-3</v>
      </c>
      <c r="I115" s="230">
        <f>(SUM('1.  LRAMVA Summary'!D$54:D$71)+SUM('1.  LRAMVA Summary'!D$72:D$73)*(MONTH($E115)-1)/12)*$H115</f>
        <v>238.88746550745577</v>
      </c>
      <c r="J115" s="230">
        <f>(SUM('1.  LRAMVA Summary'!E$54:E$71)+SUM('1.  LRAMVA Summary'!E$72:E$73)*(MONTH($E115)-1)/12)*$H115</f>
        <v>31.548318118784746</v>
      </c>
      <c r="K115" s="230">
        <f>(SUM('1.  LRAMVA Summary'!F$54:F$71)+SUM('1.  LRAMVA Summary'!F$72:F$73)*(MONTH($E115)-1)/12)*$H115</f>
        <v>-136.47113600849184</v>
      </c>
      <c r="L115" s="230">
        <f>(SUM('1.  LRAMVA Summary'!G$54:G$71)+SUM('1.  LRAMVA Summary'!G$72:G$73)*(MONTH($E115)-1)/12)*$H115</f>
        <v>62.435945099950189</v>
      </c>
      <c r="M115" s="230">
        <f>(SUM('1.  LRAMVA Summary'!H$54:H$71)+SUM('1.  LRAMVA Summary'!H$72:H$73)*(MONTH($E115)-1)/12)*$H115</f>
        <v>-11.733964003277197</v>
      </c>
      <c r="N115" s="230">
        <f>(SUM('1.  LRAMVA Summary'!I$54:I$71)+SUM('1.  LRAMVA Summary'!I$72:I$73)*(MONTH($E115)-1)/12)*$H115</f>
        <v>-304.04915848751511</v>
      </c>
      <c r="O115" s="230">
        <f>(SUM('1.  LRAMVA Summary'!J$54:J$71)+SUM('1.  LRAMVA Summary'!J$72:J$73)*(MONTH($E115)-1)/12)*$H115</f>
        <v>-2.8626314702320919</v>
      </c>
      <c r="P115" s="230">
        <f>(SUM('1.  LRAMVA Summary'!K$54:K$71)+SUM('1.  LRAMVA Summary'!K$72:K$73)*(MONTH($E115)-1)/12)*$H115</f>
        <v>-4.370172930340701E-2</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-122.28886297262899</v>
      </c>
    </row>
    <row r="116" spans="2:23" s="9" customFormat="1">
      <c r="B116" s="66"/>
      <c r="E116" s="214">
        <v>43070</v>
      </c>
      <c r="F116" s="214" t="s">
        <v>184</v>
      </c>
      <c r="G116" s="215" t="s">
        <v>69</v>
      </c>
      <c r="H116" s="240">
        <f t="shared" si="52"/>
        <v>1.25E-3</v>
      </c>
      <c r="I116" s="230">
        <f>(SUM('1.  LRAMVA Summary'!D$54:D$71)+SUM('1.  LRAMVA Summary'!D$72:D$73)*(MONTH($E116)-1)/12)*$H116</f>
        <v>258.36293529444413</v>
      </c>
      <c r="J116" s="230">
        <f>(SUM('1.  LRAMVA Summary'!E$54:E$71)+SUM('1.  LRAMVA Summary'!E$72:E$73)*(MONTH($E116)-1)/12)*$H116</f>
        <v>33.458081052185314</v>
      </c>
      <c r="K116" s="230">
        <f>(SUM('1.  LRAMVA Summary'!F$54:F$71)+SUM('1.  LRAMVA Summary'!F$72:F$73)*(MONTH($E116)-1)/12)*$H116</f>
        <v>-141.49884173944773</v>
      </c>
      <c r="L116" s="230">
        <f>(SUM('1.  LRAMVA Summary'!G$54:G$71)+SUM('1.  LRAMVA Summary'!G$72:G$73)*(MONTH($E116)-1)/12)*$H116</f>
        <v>63.985450696465222</v>
      </c>
      <c r="M116" s="230">
        <f>(SUM('1.  LRAMVA Summary'!H$54:H$71)+SUM('1.  LRAMVA Summary'!H$72:H$73)*(MONTH($E116)-1)/12)*$H116</f>
        <v>-12.18645981936832</v>
      </c>
      <c r="N116" s="230">
        <f>(SUM('1.  LRAMVA Summary'!I$54:I$71)+SUM('1.  LRAMVA Summary'!I$72:I$73)*(MONTH($E116)-1)/12)*$H116</f>
        <v>-293.31807994751517</v>
      </c>
      <c r="O116" s="230">
        <f>(SUM('1.  LRAMVA Summary'!J$54:J$71)+SUM('1.  LRAMVA Summary'!J$72:J$73)*(MONTH($E116)-1)/12)*$H116</f>
        <v>-2.9909010395621864</v>
      </c>
      <c r="P116" s="230">
        <f>(SUM('1.  LRAMVA Summary'!K$54:K$71)+SUM('1.  LRAMVA Summary'!K$72:K$73)*(MONTH($E116)-1)/12)*$H116</f>
        <v>-4.5584577866279265E-2</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-94.233400080665007</v>
      </c>
    </row>
    <row r="117" spans="2:23" s="9" customFormat="1" ht="15" thickBot="1">
      <c r="B117" s="66"/>
      <c r="E117" s="216" t="s">
        <v>468</v>
      </c>
      <c r="F117" s="216"/>
      <c r="G117" s="217"/>
      <c r="H117" s="218"/>
      <c r="I117" s="219">
        <f>SUM(I104:I116)</f>
        <v>1502.1038958548811</v>
      </c>
      <c r="J117" s="219">
        <f>SUM(J104:J116)</f>
        <v>215.0713405451402</v>
      </c>
      <c r="K117" s="219">
        <f t="shared" ref="K117:O117" si="53">SUM(K104:K116)</f>
        <v>-1713.833579578263</v>
      </c>
      <c r="L117" s="219">
        <f t="shared" si="53"/>
        <v>950.22625578887539</v>
      </c>
      <c r="M117" s="219">
        <f t="shared" si="53"/>
        <v>-146.35477537825057</v>
      </c>
      <c r="N117" s="219">
        <f t="shared" si="53"/>
        <v>-5375.8797048835268</v>
      </c>
      <c r="O117" s="219">
        <f t="shared" si="53"/>
        <v>-32.935106086073219</v>
      </c>
      <c r="P117" s="219">
        <f t="shared" ref="P117:V117" si="54">SUM(P104:P116)</f>
        <v>-0.51614720300258943</v>
      </c>
      <c r="Q117" s="219">
        <f t="shared" si="54"/>
        <v>0</v>
      </c>
      <c r="R117" s="219">
        <f t="shared" si="54"/>
        <v>0</v>
      </c>
      <c r="S117" s="219">
        <f t="shared" si="54"/>
        <v>0</v>
      </c>
      <c r="T117" s="219">
        <f t="shared" si="54"/>
        <v>0</v>
      </c>
      <c r="U117" s="219">
        <f t="shared" si="54"/>
        <v>0</v>
      </c>
      <c r="V117" s="219">
        <f t="shared" si="54"/>
        <v>0</v>
      </c>
      <c r="W117" s="219">
        <f>SUM(W104:W116)</f>
        <v>-4602.1178209402206</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1502.1038958548811</v>
      </c>
      <c r="J119" s="228">
        <f t="shared" ref="J119" si="55">J117+J118</f>
        <v>215.0713405451402</v>
      </c>
      <c r="K119" s="228">
        <f t="shared" ref="K119" si="56">K117+K118</f>
        <v>-1713.833579578263</v>
      </c>
      <c r="L119" s="228">
        <f t="shared" ref="L119" si="57">L117+L118</f>
        <v>950.22625578887539</v>
      </c>
      <c r="M119" s="228">
        <f t="shared" ref="M119" si="58">M117+M118</f>
        <v>-146.35477537825057</v>
      </c>
      <c r="N119" s="228">
        <f t="shared" ref="N119" si="59">N117+N118</f>
        <v>-5375.8797048835268</v>
      </c>
      <c r="O119" s="228">
        <f t="shared" ref="O119:V119" si="60">O117+O118</f>
        <v>-32.935106086073219</v>
      </c>
      <c r="P119" s="228">
        <f t="shared" si="60"/>
        <v>-0.51614720300258943</v>
      </c>
      <c r="Q119" s="228">
        <f t="shared" si="60"/>
        <v>0</v>
      </c>
      <c r="R119" s="228">
        <f t="shared" si="60"/>
        <v>0</v>
      </c>
      <c r="S119" s="228">
        <f t="shared" si="60"/>
        <v>0</v>
      </c>
      <c r="T119" s="228">
        <f t="shared" si="60"/>
        <v>0</v>
      </c>
      <c r="U119" s="228">
        <f t="shared" si="60"/>
        <v>0</v>
      </c>
      <c r="V119" s="228">
        <f t="shared" si="60"/>
        <v>0</v>
      </c>
      <c r="W119" s="228">
        <f t="shared" ref="W119" si="61">W117+W118</f>
        <v>-4602.1178209402206</v>
      </c>
    </row>
    <row r="120" spans="2:23" s="9" customFormat="1">
      <c r="B120" s="66"/>
      <c r="E120" s="214">
        <v>43101</v>
      </c>
      <c r="F120" s="214" t="s">
        <v>185</v>
      </c>
      <c r="G120" s="215" t="s">
        <v>65</v>
      </c>
      <c r="H120" s="240">
        <f>$C$43/12</f>
        <v>1.25E-3</v>
      </c>
      <c r="I120" s="230">
        <f>(SUM('1.  LRAMVA Summary'!D$54:D$74)+SUM('1.  LRAMVA Summary'!D$75:D$76)*(MONTH($E120)-1)/12)*$H120</f>
        <v>277.83840508143237</v>
      </c>
      <c r="J120" s="230">
        <f>(SUM('1.  LRAMVA Summary'!E$54:E$74)+SUM('1.  LRAMVA Summary'!E$75:E$76)*(MONTH($E120)-1)/12)*$H120</f>
        <v>35.367843985585885</v>
      </c>
      <c r="K120" s="230">
        <f>(SUM('1.  LRAMVA Summary'!F$54:F$74)+SUM('1.  LRAMVA Summary'!F$75:F$76)*(MONTH($E120)-1)/12)*$H120</f>
        <v>-146.52654747040361</v>
      </c>
      <c r="L120" s="230">
        <f>(SUM('1.  LRAMVA Summary'!G$54:G$74)+SUM('1.  LRAMVA Summary'!G$75:G$76)*(MONTH($E120)-1)/12)*$H120</f>
        <v>65.534956292980254</v>
      </c>
      <c r="M120" s="230">
        <f>(SUM('1.  LRAMVA Summary'!H$54:H$74)+SUM('1.  LRAMVA Summary'!H$75:H$76)*(MONTH($E120)-1)/12)*$H120</f>
        <v>-12.638955635459443</v>
      </c>
      <c r="N120" s="230">
        <f>(SUM('1.  LRAMVA Summary'!I$54:I$74)+SUM('1.  LRAMVA Summary'!I$75:I$76)*(MONTH($E120)-1)/12)*$H120</f>
        <v>-282.58700140751512</v>
      </c>
      <c r="O120" s="230">
        <f>(SUM('1.  LRAMVA Summary'!J$54:J$74)+SUM('1.  LRAMVA Summary'!J$75:J$76)*(MONTH($E120)-1)/12)*$H120</f>
        <v>-3.1191706088922801</v>
      </c>
      <c r="P120" s="230">
        <f>(SUM('1.  LRAMVA Summary'!K$54:K$74)+SUM('1.  LRAMVA Summary'!K$75:K$76)*(MONTH($E120)-1)/12)*$H120</f>
        <v>-4.746742642915152E-2</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-66.177937188701094</v>
      </c>
    </row>
    <row r="121" spans="2:23" s="9" customFormat="1">
      <c r="B121" s="66"/>
      <c r="E121" s="214">
        <v>43132</v>
      </c>
      <c r="F121" s="214" t="s">
        <v>185</v>
      </c>
      <c r="G121" s="215" t="s">
        <v>65</v>
      </c>
      <c r="H121" s="240">
        <f t="shared" ref="H121:H122" si="62">$C$43/12</f>
        <v>1.25E-3</v>
      </c>
      <c r="I121" s="230">
        <f>(SUM('1.  LRAMVA Summary'!D$54:D$74)+SUM('1.  LRAMVA Summary'!D$75:D$76)*(MONTH($E121)-1)/12)*$H121</f>
        <v>277.83840508143237</v>
      </c>
      <c r="J121" s="230">
        <f>(SUM('1.  LRAMVA Summary'!E$54:E$74)+SUM('1.  LRAMVA Summary'!E$75:E$76)*(MONTH($E121)-1)/12)*$H121</f>
        <v>35.367843985585885</v>
      </c>
      <c r="K121" s="230">
        <f>(SUM('1.  LRAMVA Summary'!F$54:F$74)+SUM('1.  LRAMVA Summary'!F$75:F$76)*(MONTH($E121)-1)/12)*$H121</f>
        <v>-146.52654747040361</v>
      </c>
      <c r="L121" s="230">
        <f>(SUM('1.  LRAMVA Summary'!G$54:G$74)+SUM('1.  LRAMVA Summary'!G$75:G$76)*(MONTH($E121)-1)/12)*$H121</f>
        <v>65.534956292980254</v>
      </c>
      <c r="M121" s="230">
        <f>(SUM('1.  LRAMVA Summary'!H$54:H$74)+SUM('1.  LRAMVA Summary'!H$75:H$76)*(MONTH($E121)-1)/12)*$H121</f>
        <v>-12.638955635459443</v>
      </c>
      <c r="N121" s="230">
        <f>(SUM('1.  LRAMVA Summary'!I$54:I$74)+SUM('1.  LRAMVA Summary'!I$75:I$76)*(MONTH($E121)-1)/12)*$H121</f>
        <v>-282.58700140751512</v>
      </c>
      <c r="O121" s="230">
        <f>(SUM('1.  LRAMVA Summary'!J$54:J$74)+SUM('1.  LRAMVA Summary'!J$75:J$76)*(MONTH($E121)-1)/12)*$H121</f>
        <v>-3.1191706088922801</v>
      </c>
      <c r="P121" s="230">
        <f>(SUM('1.  LRAMVA Summary'!K$54:K$74)+SUM('1.  LRAMVA Summary'!K$75:K$76)*(MONTH($E121)-1)/12)*$H121</f>
        <v>-4.746742642915152E-2</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-66.177937188701094</v>
      </c>
    </row>
    <row r="122" spans="2:23" s="9" customFormat="1">
      <c r="B122" s="66"/>
      <c r="E122" s="214">
        <v>43160</v>
      </c>
      <c r="F122" s="214" t="s">
        <v>185</v>
      </c>
      <c r="G122" s="215" t="s">
        <v>65</v>
      </c>
      <c r="H122" s="240">
        <f t="shared" si="62"/>
        <v>1.25E-3</v>
      </c>
      <c r="I122" s="230">
        <f>(SUM('1.  LRAMVA Summary'!D$54:D$74)+SUM('1.  LRAMVA Summary'!D$75:D$76)*(MONTH($E122)-1)/12)*$H122</f>
        <v>277.83840508143237</v>
      </c>
      <c r="J122" s="230">
        <f>(SUM('1.  LRAMVA Summary'!E$54:E$74)+SUM('1.  LRAMVA Summary'!E$75:E$76)*(MONTH($E122)-1)/12)*$H122</f>
        <v>35.367843985585885</v>
      </c>
      <c r="K122" s="230">
        <f>(SUM('1.  LRAMVA Summary'!F$54:F$74)+SUM('1.  LRAMVA Summary'!F$75:F$76)*(MONTH($E122)-1)/12)*$H122</f>
        <v>-146.52654747040361</v>
      </c>
      <c r="L122" s="230">
        <f>(SUM('1.  LRAMVA Summary'!G$54:G$74)+SUM('1.  LRAMVA Summary'!G$75:G$76)*(MONTH($E122)-1)/12)*$H122</f>
        <v>65.534956292980254</v>
      </c>
      <c r="M122" s="230">
        <f>(SUM('1.  LRAMVA Summary'!H$54:H$74)+SUM('1.  LRAMVA Summary'!H$75:H$76)*(MONTH($E122)-1)/12)*$H122</f>
        <v>-12.638955635459443</v>
      </c>
      <c r="N122" s="230">
        <f>(SUM('1.  LRAMVA Summary'!I$54:I$74)+SUM('1.  LRAMVA Summary'!I$75:I$76)*(MONTH($E122)-1)/12)*$H122</f>
        <v>-282.58700140751512</v>
      </c>
      <c r="O122" s="230">
        <f>(SUM('1.  LRAMVA Summary'!J$54:J$74)+SUM('1.  LRAMVA Summary'!J$75:J$76)*(MONTH($E122)-1)/12)*$H122</f>
        <v>-3.1191706088922801</v>
      </c>
      <c r="P122" s="230">
        <f>(SUM('1.  LRAMVA Summary'!K$54:K$74)+SUM('1.  LRAMVA Summary'!K$75:K$76)*(MONTH($E122)-1)/12)*$H122</f>
        <v>-4.746742642915152E-2</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-66.177937188701094</v>
      </c>
    </row>
    <row r="123" spans="2:23" s="8" customFormat="1">
      <c r="B123" s="239"/>
      <c r="E123" s="214">
        <v>43191</v>
      </c>
      <c r="F123" s="214" t="s">
        <v>185</v>
      </c>
      <c r="G123" s="215" t="s">
        <v>66</v>
      </c>
      <c r="H123" s="240">
        <f>$C$44/12</f>
        <v>1.575E-3</v>
      </c>
      <c r="I123" s="230">
        <f>(SUM('1.  LRAMVA Summary'!D$54:D$74)+SUM('1.  LRAMVA Summary'!D$75:D$76)*(MONTH($E123)-1)/12)*$H123</f>
        <v>350.07639040260477</v>
      </c>
      <c r="J123" s="230">
        <f>(SUM('1.  LRAMVA Summary'!E$54:E$74)+SUM('1.  LRAMVA Summary'!E$75:E$76)*(MONTH($E123)-1)/12)*$H123</f>
        <v>44.563483421838221</v>
      </c>
      <c r="K123" s="230">
        <f>(SUM('1.  LRAMVA Summary'!F$54:F$74)+SUM('1.  LRAMVA Summary'!F$75:F$76)*(MONTH($E123)-1)/12)*$H123</f>
        <v>-184.62344981270854</v>
      </c>
      <c r="L123" s="230">
        <f>(SUM('1.  LRAMVA Summary'!G$54:G$74)+SUM('1.  LRAMVA Summary'!G$75:G$76)*(MONTH($E123)-1)/12)*$H123</f>
        <v>82.574044929155122</v>
      </c>
      <c r="M123" s="230">
        <f>(SUM('1.  LRAMVA Summary'!H$54:H$74)+SUM('1.  LRAMVA Summary'!H$75:H$76)*(MONTH($E123)-1)/12)*$H123</f>
        <v>-15.925084100678898</v>
      </c>
      <c r="N123" s="230">
        <f>(SUM('1.  LRAMVA Summary'!I$54:I$74)+SUM('1.  LRAMVA Summary'!I$75:I$76)*(MONTH($E123)-1)/12)*$H123</f>
        <v>-356.05962177346908</v>
      </c>
      <c r="O123" s="230">
        <f>(SUM('1.  LRAMVA Summary'!J$54:J$74)+SUM('1.  LRAMVA Summary'!J$75:J$76)*(MONTH($E123)-1)/12)*$H123</f>
        <v>-3.930154967204273</v>
      </c>
      <c r="P123" s="230">
        <f>(SUM('1.  LRAMVA Summary'!K$54:K$74)+SUM('1.  LRAMVA Summary'!K$75:K$76)*(MONTH($E123)-1)/12)*$H123</f>
        <v>-5.9808957300730908E-2</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-83.384200857763418</v>
      </c>
    </row>
    <row r="124" spans="2:23" s="9" customFormat="1">
      <c r="B124" s="66"/>
      <c r="E124" s="214">
        <v>43221</v>
      </c>
      <c r="F124" s="214" t="s">
        <v>185</v>
      </c>
      <c r="G124" s="215" t="s">
        <v>66</v>
      </c>
      <c r="H124" s="240">
        <f t="shared" ref="H124:H125" si="64">$C$44/12</f>
        <v>1.575E-3</v>
      </c>
      <c r="I124" s="230">
        <f>(SUM('1.  LRAMVA Summary'!D$54:D$74)+SUM('1.  LRAMVA Summary'!D$75:D$76)*(MONTH($E124)-1)/12)*$H124</f>
        <v>350.07639040260477</v>
      </c>
      <c r="J124" s="230">
        <f>(SUM('1.  LRAMVA Summary'!E$54:E$74)+SUM('1.  LRAMVA Summary'!E$75:E$76)*(MONTH($E124)-1)/12)*$H124</f>
        <v>44.563483421838221</v>
      </c>
      <c r="K124" s="230">
        <f>(SUM('1.  LRAMVA Summary'!F$54:F$74)+SUM('1.  LRAMVA Summary'!F$75:F$76)*(MONTH($E124)-1)/12)*$H124</f>
        <v>-184.62344981270854</v>
      </c>
      <c r="L124" s="230">
        <f>(SUM('1.  LRAMVA Summary'!G$54:G$74)+SUM('1.  LRAMVA Summary'!G$75:G$76)*(MONTH($E124)-1)/12)*$H124</f>
        <v>82.574044929155122</v>
      </c>
      <c r="M124" s="230">
        <f>(SUM('1.  LRAMVA Summary'!H$54:H$74)+SUM('1.  LRAMVA Summary'!H$75:H$76)*(MONTH($E124)-1)/12)*$H124</f>
        <v>-15.925084100678898</v>
      </c>
      <c r="N124" s="230">
        <f>(SUM('1.  LRAMVA Summary'!I$54:I$74)+SUM('1.  LRAMVA Summary'!I$75:I$76)*(MONTH($E124)-1)/12)*$H124</f>
        <v>-356.05962177346908</v>
      </c>
      <c r="O124" s="230">
        <f>(SUM('1.  LRAMVA Summary'!J$54:J$74)+SUM('1.  LRAMVA Summary'!J$75:J$76)*(MONTH($E124)-1)/12)*$H124</f>
        <v>-3.930154967204273</v>
      </c>
      <c r="P124" s="230">
        <f>(SUM('1.  LRAMVA Summary'!K$54:K$74)+SUM('1.  LRAMVA Summary'!K$75:K$76)*(MONTH($E124)-1)/12)*$H124</f>
        <v>-5.9808957300730908E-2</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-83.384200857763418</v>
      </c>
    </row>
    <row r="125" spans="2:23" s="238" customFormat="1">
      <c r="B125" s="237"/>
      <c r="E125" s="214">
        <v>43252</v>
      </c>
      <c r="F125" s="214" t="s">
        <v>185</v>
      </c>
      <c r="G125" s="215" t="s">
        <v>66</v>
      </c>
      <c r="H125" s="240">
        <f t="shared" si="64"/>
        <v>1.575E-3</v>
      </c>
      <c r="I125" s="230">
        <f>(SUM('1.  LRAMVA Summary'!D$54:D$74)+SUM('1.  LRAMVA Summary'!D$75:D$76)*(MONTH($E125)-1)/12)*$H125</f>
        <v>350.07639040260477</v>
      </c>
      <c r="J125" s="230">
        <f>(SUM('1.  LRAMVA Summary'!E$54:E$74)+SUM('1.  LRAMVA Summary'!E$75:E$76)*(MONTH($E125)-1)/12)*$H125</f>
        <v>44.563483421838221</v>
      </c>
      <c r="K125" s="230">
        <f>(SUM('1.  LRAMVA Summary'!F$54:F$74)+SUM('1.  LRAMVA Summary'!F$75:F$76)*(MONTH($E125)-1)/12)*$H125</f>
        <v>-184.62344981270854</v>
      </c>
      <c r="L125" s="230">
        <f>(SUM('1.  LRAMVA Summary'!G$54:G$74)+SUM('1.  LRAMVA Summary'!G$75:G$76)*(MONTH($E125)-1)/12)*$H125</f>
        <v>82.574044929155122</v>
      </c>
      <c r="M125" s="230">
        <f>(SUM('1.  LRAMVA Summary'!H$54:H$74)+SUM('1.  LRAMVA Summary'!H$75:H$76)*(MONTH($E125)-1)/12)*$H125</f>
        <v>-15.925084100678898</v>
      </c>
      <c r="N125" s="230">
        <f>(SUM('1.  LRAMVA Summary'!I$54:I$74)+SUM('1.  LRAMVA Summary'!I$75:I$76)*(MONTH($E125)-1)/12)*$H125</f>
        <v>-356.05962177346908</v>
      </c>
      <c r="O125" s="230">
        <f>(SUM('1.  LRAMVA Summary'!J$54:J$74)+SUM('1.  LRAMVA Summary'!J$75:J$76)*(MONTH($E125)-1)/12)*$H125</f>
        <v>-3.930154967204273</v>
      </c>
      <c r="P125" s="230">
        <f>(SUM('1.  LRAMVA Summary'!K$54:K$74)+SUM('1.  LRAMVA Summary'!K$75:K$76)*(MONTH($E125)-1)/12)*$H125</f>
        <v>-5.9808957300730908E-2</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-83.384200857763418</v>
      </c>
    </row>
    <row r="126" spans="2:23" s="9" customFormat="1">
      <c r="B126" s="66"/>
      <c r="E126" s="214">
        <v>43282</v>
      </c>
      <c r="F126" s="214" t="s">
        <v>185</v>
      </c>
      <c r="G126" s="215" t="s">
        <v>68</v>
      </c>
      <c r="H126" s="240">
        <f>$C$45/12</f>
        <v>1.575E-3</v>
      </c>
      <c r="I126" s="230">
        <f>(SUM('1.  LRAMVA Summary'!D$54:D$74)+SUM('1.  LRAMVA Summary'!D$75:D$76)*(MONTH($E126)-1)/12)*$H126</f>
        <v>350.07639040260477</v>
      </c>
      <c r="J126" s="230">
        <f>(SUM('1.  LRAMVA Summary'!E$54:E$74)+SUM('1.  LRAMVA Summary'!E$75:E$76)*(MONTH($E126)-1)/12)*$H126</f>
        <v>44.563483421838221</v>
      </c>
      <c r="K126" s="230">
        <f>(SUM('1.  LRAMVA Summary'!F$54:F$74)+SUM('1.  LRAMVA Summary'!F$75:F$76)*(MONTH($E126)-1)/12)*$H126</f>
        <v>-184.62344981270854</v>
      </c>
      <c r="L126" s="230">
        <f>(SUM('1.  LRAMVA Summary'!G$54:G$74)+SUM('1.  LRAMVA Summary'!G$75:G$76)*(MONTH($E126)-1)/12)*$H126</f>
        <v>82.574044929155122</v>
      </c>
      <c r="M126" s="230">
        <f>(SUM('1.  LRAMVA Summary'!H$54:H$74)+SUM('1.  LRAMVA Summary'!H$75:H$76)*(MONTH($E126)-1)/12)*$H126</f>
        <v>-15.925084100678898</v>
      </c>
      <c r="N126" s="230">
        <f>(SUM('1.  LRAMVA Summary'!I$54:I$74)+SUM('1.  LRAMVA Summary'!I$75:I$76)*(MONTH($E126)-1)/12)*$H126</f>
        <v>-356.05962177346908</v>
      </c>
      <c r="O126" s="230">
        <f>(SUM('1.  LRAMVA Summary'!J$54:J$74)+SUM('1.  LRAMVA Summary'!J$75:J$76)*(MONTH($E126)-1)/12)*$H126</f>
        <v>-3.930154967204273</v>
      </c>
      <c r="P126" s="230">
        <f>(SUM('1.  LRAMVA Summary'!K$54:K$74)+SUM('1.  LRAMVA Summary'!K$75:K$76)*(MONTH($E126)-1)/12)*$H126</f>
        <v>-5.9808957300730908E-2</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-83.384200857763418</v>
      </c>
    </row>
    <row r="127" spans="2:23" s="9" customFormat="1">
      <c r="B127" s="66"/>
      <c r="E127" s="214">
        <v>43313</v>
      </c>
      <c r="F127" s="214" t="s">
        <v>185</v>
      </c>
      <c r="G127" s="215" t="s">
        <v>68</v>
      </c>
      <c r="H127" s="240">
        <f t="shared" ref="H127:H128" si="65">$C$45/12</f>
        <v>1.575E-3</v>
      </c>
      <c r="I127" s="230">
        <f>(SUM('1.  LRAMVA Summary'!D$54:D$74)+SUM('1.  LRAMVA Summary'!D$75:D$76)*(MONTH($E127)-1)/12)*$H127</f>
        <v>350.07639040260477</v>
      </c>
      <c r="J127" s="230">
        <f>(SUM('1.  LRAMVA Summary'!E$54:E$74)+SUM('1.  LRAMVA Summary'!E$75:E$76)*(MONTH($E127)-1)/12)*$H127</f>
        <v>44.563483421838221</v>
      </c>
      <c r="K127" s="230">
        <f>(SUM('1.  LRAMVA Summary'!F$54:F$74)+SUM('1.  LRAMVA Summary'!F$75:F$76)*(MONTH($E127)-1)/12)*$H127</f>
        <v>-184.62344981270854</v>
      </c>
      <c r="L127" s="230">
        <f>(SUM('1.  LRAMVA Summary'!G$54:G$74)+SUM('1.  LRAMVA Summary'!G$75:G$76)*(MONTH($E127)-1)/12)*$H127</f>
        <v>82.574044929155122</v>
      </c>
      <c r="M127" s="230">
        <f>(SUM('1.  LRAMVA Summary'!H$54:H$74)+SUM('1.  LRAMVA Summary'!H$75:H$76)*(MONTH($E127)-1)/12)*$H127</f>
        <v>-15.925084100678898</v>
      </c>
      <c r="N127" s="230">
        <f>(SUM('1.  LRAMVA Summary'!I$54:I$74)+SUM('1.  LRAMVA Summary'!I$75:I$76)*(MONTH($E127)-1)/12)*$H127</f>
        <v>-356.05962177346908</v>
      </c>
      <c r="O127" s="230">
        <f>(SUM('1.  LRAMVA Summary'!J$54:J$74)+SUM('1.  LRAMVA Summary'!J$75:J$76)*(MONTH($E127)-1)/12)*$H127</f>
        <v>-3.930154967204273</v>
      </c>
      <c r="P127" s="230">
        <f>(SUM('1.  LRAMVA Summary'!K$54:K$74)+SUM('1.  LRAMVA Summary'!K$75:K$76)*(MONTH($E127)-1)/12)*$H127</f>
        <v>-5.9808957300730908E-2</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-83.384200857763418</v>
      </c>
    </row>
    <row r="128" spans="2:23" s="9" customFormat="1">
      <c r="B128" s="66"/>
      <c r="E128" s="214">
        <v>43344</v>
      </c>
      <c r="F128" s="214" t="s">
        <v>185</v>
      </c>
      <c r="G128" s="215" t="s">
        <v>68</v>
      </c>
      <c r="H128" s="240">
        <f t="shared" si="65"/>
        <v>1.575E-3</v>
      </c>
      <c r="I128" s="230">
        <f>(SUM('1.  LRAMVA Summary'!D$54:D$74)+SUM('1.  LRAMVA Summary'!D$75:D$76)*(MONTH($E128)-1)/12)*$H128</f>
        <v>350.07639040260477</v>
      </c>
      <c r="J128" s="230">
        <f>(SUM('1.  LRAMVA Summary'!E$54:E$74)+SUM('1.  LRAMVA Summary'!E$75:E$76)*(MONTH($E128)-1)/12)*$H128</f>
        <v>44.563483421838221</v>
      </c>
      <c r="K128" s="230">
        <f>(SUM('1.  LRAMVA Summary'!F$54:F$74)+SUM('1.  LRAMVA Summary'!F$75:F$76)*(MONTH($E128)-1)/12)*$H128</f>
        <v>-184.62344981270854</v>
      </c>
      <c r="L128" s="230">
        <f>(SUM('1.  LRAMVA Summary'!G$54:G$74)+SUM('1.  LRAMVA Summary'!G$75:G$76)*(MONTH($E128)-1)/12)*$H128</f>
        <v>82.574044929155122</v>
      </c>
      <c r="M128" s="230">
        <f>(SUM('1.  LRAMVA Summary'!H$54:H$74)+SUM('1.  LRAMVA Summary'!H$75:H$76)*(MONTH($E128)-1)/12)*$H128</f>
        <v>-15.925084100678898</v>
      </c>
      <c r="N128" s="230">
        <f>(SUM('1.  LRAMVA Summary'!I$54:I$74)+SUM('1.  LRAMVA Summary'!I$75:I$76)*(MONTH($E128)-1)/12)*$H128</f>
        <v>-356.05962177346908</v>
      </c>
      <c r="O128" s="230">
        <f>(SUM('1.  LRAMVA Summary'!J$54:J$74)+SUM('1.  LRAMVA Summary'!J$75:J$76)*(MONTH($E128)-1)/12)*$H128</f>
        <v>-3.930154967204273</v>
      </c>
      <c r="P128" s="230">
        <f>(SUM('1.  LRAMVA Summary'!K$54:K$74)+SUM('1.  LRAMVA Summary'!K$75:K$76)*(MONTH($E128)-1)/12)*$H128</f>
        <v>-5.9808957300730908E-2</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-83.384200857763418</v>
      </c>
    </row>
    <row r="129" spans="2:23" s="9" customFormat="1">
      <c r="B129" s="66"/>
      <c r="E129" s="214">
        <v>43374</v>
      </c>
      <c r="F129" s="214" t="s">
        <v>185</v>
      </c>
      <c r="G129" s="215" t="s">
        <v>69</v>
      </c>
      <c r="H129" s="240">
        <f>$C$46/12</f>
        <v>1.8083333333333335E-3</v>
      </c>
      <c r="I129" s="230">
        <f>(SUM('1.  LRAMVA Summary'!D$54:D$74)+SUM('1.  LRAMVA Summary'!D$75:D$76)*(MONTH($E129)-1)/12)*$H129</f>
        <v>401.93955935113883</v>
      </c>
      <c r="J129" s="230">
        <f>(SUM('1.  LRAMVA Summary'!E$54:E$74)+SUM('1.  LRAMVA Summary'!E$75:E$76)*(MONTH($E129)-1)/12)*$H129</f>
        <v>51.165480965814254</v>
      </c>
      <c r="K129" s="230">
        <f>(SUM('1.  LRAMVA Summary'!F$54:F$74)+SUM('1.  LRAMVA Summary'!F$75:F$76)*(MONTH($E129)-1)/12)*$H129</f>
        <v>-211.97507200718388</v>
      </c>
      <c r="L129" s="230">
        <f>(SUM('1.  LRAMVA Summary'!G$54:G$74)+SUM('1.  LRAMVA Summary'!G$75:G$76)*(MONTH($E129)-1)/12)*$H129</f>
        <v>94.807236770511452</v>
      </c>
      <c r="M129" s="230">
        <f>(SUM('1.  LRAMVA Summary'!H$54:H$74)+SUM('1.  LRAMVA Summary'!H$75:H$76)*(MONTH($E129)-1)/12)*$H129</f>
        <v>-18.284355819297996</v>
      </c>
      <c r="N129" s="230">
        <f>(SUM('1.  LRAMVA Summary'!I$54:I$74)+SUM('1.  LRAMVA Summary'!I$75:I$76)*(MONTH($E129)-1)/12)*$H129</f>
        <v>-408.8091953695386</v>
      </c>
      <c r="O129" s="230">
        <f>(SUM('1.  LRAMVA Summary'!J$54:J$74)+SUM('1.  LRAMVA Summary'!J$75:J$76)*(MONTH($E129)-1)/12)*$H129</f>
        <v>-4.5124001475308324</v>
      </c>
      <c r="P129" s="230">
        <f>(SUM('1.  LRAMVA Summary'!K$54:K$74)+SUM('1.  LRAMVA Summary'!K$75:K$76)*(MONTH($E129)-1)/12)*$H129</f>
        <v>-6.8669543567505861E-2</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-95.7374157996543</v>
      </c>
    </row>
    <row r="130" spans="2:23" s="9" customFormat="1">
      <c r="B130" s="66"/>
      <c r="E130" s="214">
        <v>43405</v>
      </c>
      <c r="F130" s="214" t="s">
        <v>185</v>
      </c>
      <c r="G130" s="215" t="s">
        <v>69</v>
      </c>
      <c r="H130" s="240">
        <f t="shared" ref="H130:H131" si="66">$C$46/12</f>
        <v>1.8083333333333335E-3</v>
      </c>
      <c r="I130" s="230">
        <f>(SUM('1.  LRAMVA Summary'!D$54:D$74)+SUM('1.  LRAMVA Summary'!D$75:D$76)*(MONTH($E130)-1)/12)*$H130</f>
        <v>401.93955935113883</v>
      </c>
      <c r="J130" s="230">
        <f>(SUM('1.  LRAMVA Summary'!E$54:E$74)+SUM('1.  LRAMVA Summary'!E$75:E$76)*(MONTH($E130)-1)/12)*$H130</f>
        <v>51.165480965814254</v>
      </c>
      <c r="K130" s="230">
        <f>(SUM('1.  LRAMVA Summary'!F$54:F$74)+SUM('1.  LRAMVA Summary'!F$75:F$76)*(MONTH($E130)-1)/12)*$H130</f>
        <v>-211.97507200718388</v>
      </c>
      <c r="L130" s="230">
        <f>(SUM('1.  LRAMVA Summary'!G$54:G$74)+SUM('1.  LRAMVA Summary'!G$75:G$76)*(MONTH($E130)-1)/12)*$H130</f>
        <v>94.807236770511452</v>
      </c>
      <c r="M130" s="230">
        <f>(SUM('1.  LRAMVA Summary'!H$54:H$74)+SUM('1.  LRAMVA Summary'!H$75:H$76)*(MONTH($E130)-1)/12)*$H130</f>
        <v>-18.284355819297996</v>
      </c>
      <c r="N130" s="230">
        <f>(SUM('1.  LRAMVA Summary'!I$54:I$74)+SUM('1.  LRAMVA Summary'!I$75:I$76)*(MONTH($E130)-1)/12)*$H130</f>
        <v>-408.8091953695386</v>
      </c>
      <c r="O130" s="230">
        <f>(SUM('1.  LRAMVA Summary'!J$54:J$74)+SUM('1.  LRAMVA Summary'!J$75:J$76)*(MONTH($E130)-1)/12)*$H130</f>
        <v>-4.5124001475308324</v>
      </c>
      <c r="P130" s="230">
        <f>(SUM('1.  LRAMVA Summary'!K$54:K$74)+SUM('1.  LRAMVA Summary'!K$75:K$76)*(MONTH($E130)-1)/12)*$H130</f>
        <v>-6.8669543567505861E-2</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-95.7374157996543</v>
      </c>
    </row>
    <row r="131" spans="2:23" s="9" customFormat="1">
      <c r="B131" s="66"/>
      <c r="E131" s="214">
        <v>43435</v>
      </c>
      <c r="F131" s="214" t="s">
        <v>185</v>
      </c>
      <c r="G131" s="215" t="s">
        <v>69</v>
      </c>
      <c r="H131" s="240">
        <f t="shared" si="66"/>
        <v>1.8083333333333335E-3</v>
      </c>
      <c r="I131" s="230">
        <f>(SUM('1.  LRAMVA Summary'!D$54:D$74)+SUM('1.  LRAMVA Summary'!D$75:D$76)*(MONTH($E131)-1)/12)*$H131</f>
        <v>401.93955935113883</v>
      </c>
      <c r="J131" s="230">
        <f>(SUM('1.  LRAMVA Summary'!E$54:E$74)+SUM('1.  LRAMVA Summary'!E$75:E$76)*(MONTH($E131)-1)/12)*$H131</f>
        <v>51.165480965814254</v>
      </c>
      <c r="K131" s="230">
        <f>(SUM('1.  LRAMVA Summary'!F$54:F$74)+SUM('1.  LRAMVA Summary'!F$75:F$76)*(MONTH($E131)-1)/12)*$H131</f>
        <v>-211.97507200718388</v>
      </c>
      <c r="L131" s="230">
        <f>(SUM('1.  LRAMVA Summary'!G$54:G$74)+SUM('1.  LRAMVA Summary'!G$75:G$76)*(MONTH($E131)-1)/12)*$H131</f>
        <v>94.807236770511452</v>
      </c>
      <c r="M131" s="230">
        <f>(SUM('1.  LRAMVA Summary'!H$54:H$74)+SUM('1.  LRAMVA Summary'!H$75:H$76)*(MONTH($E131)-1)/12)*$H131</f>
        <v>-18.284355819297996</v>
      </c>
      <c r="N131" s="230">
        <f>(SUM('1.  LRAMVA Summary'!I$54:I$74)+SUM('1.  LRAMVA Summary'!I$75:I$76)*(MONTH($E131)-1)/12)*$H131</f>
        <v>-408.8091953695386</v>
      </c>
      <c r="O131" s="230">
        <f>(SUM('1.  LRAMVA Summary'!J$54:J$74)+SUM('1.  LRAMVA Summary'!J$75:J$76)*(MONTH($E131)-1)/12)*$H131</f>
        <v>-4.5124001475308324</v>
      </c>
      <c r="P131" s="230">
        <f>(SUM('1.  LRAMVA Summary'!K$54:K$74)+SUM('1.  LRAMVA Summary'!K$75:K$76)*(MONTH($E131)-1)/12)*$H131</f>
        <v>-6.8669543567505861E-2</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-95.7374157996543</v>
      </c>
    </row>
    <row r="132" spans="2:23" s="9" customFormat="1" ht="15" thickBot="1">
      <c r="B132" s="66"/>
      <c r="E132" s="216" t="s">
        <v>469</v>
      </c>
      <c r="F132" s="216"/>
      <c r="G132" s="217"/>
      <c r="H132" s="218"/>
      <c r="I132" s="219">
        <f>SUM(I119:I131)</f>
        <v>5641.8961315682245</v>
      </c>
      <c r="J132" s="219">
        <f>SUM(J119:J131)</f>
        <v>742.05221593036993</v>
      </c>
      <c r="K132" s="219">
        <f t="shared" ref="K132:O132" si="67">SUM(K119:K131)</f>
        <v>-3897.0791368872774</v>
      </c>
      <c r="L132" s="219">
        <f t="shared" si="67"/>
        <v>1926.6971045542819</v>
      </c>
      <c r="M132" s="219">
        <f t="shared" si="67"/>
        <v>-334.67521434659631</v>
      </c>
      <c r="N132" s="219">
        <f t="shared" si="67"/>
        <v>-9586.4260258555023</v>
      </c>
      <c r="O132" s="219">
        <f t="shared" si="67"/>
        <v>-79.410748158568182</v>
      </c>
      <c r="P132" s="219">
        <f t="shared" ref="P132:V132" si="68">SUM(P119:P131)</f>
        <v>-1.2234118567969465</v>
      </c>
      <c r="Q132" s="219">
        <f t="shared" si="68"/>
        <v>0</v>
      </c>
      <c r="R132" s="219">
        <f t="shared" si="68"/>
        <v>0</v>
      </c>
      <c r="S132" s="219">
        <f t="shared" si="68"/>
        <v>0</v>
      </c>
      <c r="T132" s="219">
        <f t="shared" si="68"/>
        <v>0</v>
      </c>
      <c r="U132" s="219">
        <f t="shared" si="68"/>
        <v>0</v>
      </c>
      <c r="V132" s="219">
        <f t="shared" si="68"/>
        <v>0</v>
      </c>
      <c r="W132" s="219">
        <f>SUM(W119:W131)</f>
        <v>-5588.1690850518671</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5641.8961315682245</v>
      </c>
      <c r="J134" s="228">
        <f t="shared" ref="J134" si="69">J132+J133</f>
        <v>742.05221593036993</v>
      </c>
      <c r="K134" s="228">
        <f t="shared" ref="K134" si="70">K132+K133</f>
        <v>-3897.0791368872774</v>
      </c>
      <c r="L134" s="228">
        <f t="shared" ref="L134" si="71">L132+L133</f>
        <v>1926.6971045542819</v>
      </c>
      <c r="M134" s="228">
        <f t="shared" ref="M134" si="72">M132+M133</f>
        <v>-334.67521434659631</v>
      </c>
      <c r="N134" s="228">
        <f t="shared" ref="N134" si="73">N132+N133</f>
        <v>-9586.4260258555023</v>
      </c>
      <c r="O134" s="228">
        <f t="shared" ref="O134:V134" si="74">O132+O133</f>
        <v>-79.410748158568182</v>
      </c>
      <c r="P134" s="228">
        <f t="shared" si="74"/>
        <v>-1.2234118567969465</v>
      </c>
      <c r="Q134" s="228">
        <f t="shared" si="74"/>
        <v>0</v>
      </c>
      <c r="R134" s="228">
        <f t="shared" si="74"/>
        <v>0</v>
      </c>
      <c r="S134" s="228">
        <f t="shared" si="74"/>
        <v>0</v>
      </c>
      <c r="T134" s="228">
        <f t="shared" si="74"/>
        <v>0</v>
      </c>
      <c r="U134" s="228">
        <f t="shared" si="74"/>
        <v>0</v>
      </c>
      <c r="V134" s="228">
        <f t="shared" si="74"/>
        <v>0</v>
      </c>
      <c r="W134" s="228">
        <f>W132+W133</f>
        <v>-5588.1690850518671</v>
      </c>
    </row>
    <row r="135" spans="2:23" s="9" customFormat="1">
      <c r="B135" s="66"/>
      <c r="E135" s="214">
        <v>43466</v>
      </c>
      <c r="F135" s="214" t="s">
        <v>186</v>
      </c>
      <c r="G135" s="215" t="s">
        <v>65</v>
      </c>
      <c r="H135" s="240">
        <f>$C$47/12</f>
        <v>2.0416666666666669E-3</v>
      </c>
      <c r="I135" s="230">
        <f>(SUM('1.  LRAMVA Summary'!D$54:D$77)+SUM('1.  LRAMVA Summary'!D$78:D$79)*(MONTH($E135)-1)/12)*$H135</f>
        <v>453.80272829967288</v>
      </c>
      <c r="J135" s="230">
        <f>(SUM('1.  LRAMVA Summary'!E$54:E$77)+SUM('1.  LRAMVA Summary'!E$78:E$79)*(MONTH($E135)-1)/12)*$H135</f>
        <v>57.767478509790287</v>
      </c>
      <c r="K135" s="230">
        <f>(SUM('1.  LRAMVA Summary'!F$54:F$77)+SUM('1.  LRAMVA Summary'!F$78:F$79)*(MONTH($E135)-1)/12)*$H135</f>
        <v>-239.32669420165925</v>
      </c>
      <c r="L135" s="230">
        <f>(SUM('1.  LRAMVA Summary'!G$54:G$77)+SUM('1.  LRAMVA Summary'!G$78:G$79)*(MONTH($E135)-1)/12)*$H135</f>
        <v>107.04042861186777</v>
      </c>
      <c r="M135" s="230">
        <f>(SUM('1.  LRAMVA Summary'!H$54:H$77)+SUM('1.  LRAMVA Summary'!H$78:H$79)*(MONTH($E135)-1)/12)*$H135</f>
        <v>-20.643627537917091</v>
      </c>
      <c r="N135" s="230">
        <f>(SUM('1.  LRAMVA Summary'!I$54:I$77)+SUM('1.  LRAMVA Summary'!I$78:I$79)*(MONTH($E135)-1)/12)*$H135</f>
        <v>-461.55876896560807</v>
      </c>
      <c r="O135" s="230">
        <f>(SUM('1.  LRAMVA Summary'!J$54:J$77)+SUM('1.  LRAMVA Summary'!J$78:J$79)*(MONTH($E135)-1)/12)*$H135</f>
        <v>-5.0946453278573918</v>
      </c>
      <c r="P135" s="230">
        <f>(SUM('1.  LRAMVA Summary'!K$54:K$77)+SUM('1.  LRAMVA Summary'!K$78:K$79)*(MONTH($E135)-1)/12)*$H135</f>
        <v>-7.7530129834280814E-2</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-108.09063074154514</v>
      </c>
    </row>
    <row r="136" spans="2:23" s="9" customFormat="1">
      <c r="B136" s="66"/>
      <c r="E136" s="214">
        <v>43497</v>
      </c>
      <c r="F136" s="214" t="s">
        <v>186</v>
      </c>
      <c r="G136" s="215" t="s">
        <v>65</v>
      </c>
      <c r="H136" s="240">
        <f t="shared" ref="H136:H137" si="75">$C$47/12</f>
        <v>2.0416666666666669E-3</v>
      </c>
      <c r="I136" s="230">
        <f>(SUM('1.  LRAMVA Summary'!D$54:D$77)+SUM('1.  LRAMVA Summary'!D$78:D$79)*(MONTH($E136)-1)/12)*$H136</f>
        <v>453.80272829967288</v>
      </c>
      <c r="J136" s="230">
        <f>(SUM('1.  LRAMVA Summary'!E$54:E$77)+SUM('1.  LRAMVA Summary'!E$78:E$79)*(MONTH($E136)-1)/12)*$H136</f>
        <v>57.767478509790287</v>
      </c>
      <c r="K136" s="230">
        <f>(SUM('1.  LRAMVA Summary'!F$54:F$77)+SUM('1.  LRAMVA Summary'!F$78:F$79)*(MONTH($E136)-1)/12)*$H136</f>
        <v>-239.32669420165925</v>
      </c>
      <c r="L136" s="230">
        <f>(SUM('1.  LRAMVA Summary'!G$54:G$77)+SUM('1.  LRAMVA Summary'!G$78:G$79)*(MONTH($E136)-1)/12)*$H136</f>
        <v>107.04042861186777</v>
      </c>
      <c r="M136" s="230">
        <f>(SUM('1.  LRAMVA Summary'!H$54:H$77)+SUM('1.  LRAMVA Summary'!H$78:H$79)*(MONTH($E136)-1)/12)*$H136</f>
        <v>-20.643627537917091</v>
      </c>
      <c r="N136" s="230">
        <f>(SUM('1.  LRAMVA Summary'!I$54:I$77)+SUM('1.  LRAMVA Summary'!I$78:I$79)*(MONTH($E136)-1)/12)*$H136</f>
        <v>-461.55876896560807</v>
      </c>
      <c r="O136" s="230">
        <f>(SUM('1.  LRAMVA Summary'!J$54:J$77)+SUM('1.  LRAMVA Summary'!J$78:J$79)*(MONTH($E136)-1)/12)*$H136</f>
        <v>-5.0946453278573918</v>
      </c>
      <c r="P136" s="230">
        <f>(SUM('1.  LRAMVA Summary'!K$54:K$77)+SUM('1.  LRAMVA Summary'!K$78:K$79)*(MONTH($E136)-1)/12)*$H136</f>
        <v>-7.7530129834280814E-2</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-108.09063074154514</v>
      </c>
    </row>
    <row r="137" spans="2:23" s="9" customFormat="1">
      <c r="B137" s="66"/>
      <c r="E137" s="214">
        <v>43525</v>
      </c>
      <c r="F137" s="214" t="s">
        <v>186</v>
      </c>
      <c r="G137" s="215" t="s">
        <v>65</v>
      </c>
      <c r="H137" s="240">
        <f t="shared" si="75"/>
        <v>2.0416666666666669E-3</v>
      </c>
      <c r="I137" s="230">
        <f>(SUM('1.  LRAMVA Summary'!D$54:D$77)+SUM('1.  LRAMVA Summary'!D$78:D$79)*(MONTH($E137)-1)/12)*$H137</f>
        <v>453.80272829967288</v>
      </c>
      <c r="J137" s="230">
        <f>(SUM('1.  LRAMVA Summary'!E$54:E$77)+SUM('1.  LRAMVA Summary'!E$78:E$79)*(MONTH($E137)-1)/12)*$H137</f>
        <v>57.767478509790287</v>
      </c>
      <c r="K137" s="230">
        <f>(SUM('1.  LRAMVA Summary'!F$54:F$77)+SUM('1.  LRAMVA Summary'!F$78:F$79)*(MONTH($E137)-1)/12)*$H137</f>
        <v>-239.32669420165925</v>
      </c>
      <c r="L137" s="230">
        <f>(SUM('1.  LRAMVA Summary'!G$54:G$77)+SUM('1.  LRAMVA Summary'!G$78:G$79)*(MONTH($E137)-1)/12)*$H137</f>
        <v>107.04042861186777</v>
      </c>
      <c r="M137" s="230">
        <f>(SUM('1.  LRAMVA Summary'!H$54:H$77)+SUM('1.  LRAMVA Summary'!H$78:H$79)*(MONTH($E137)-1)/12)*$H137</f>
        <v>-20.643627537917091</v>
      </c>
      <c r="N137" s="230">
        <f>(SUM('1.  LRAMVA Summary'!I$54:I$77)+SUM('1.  LRAMVA Summary'!I$78:I$79)*(MONTH($E137)-1)/12)*$H137</f>
        <v>-461.55876896560807</v>
      </c>
      <c r="O137" s="230">
        <f>(SUM('1.  LRAMVA Summary'!J$54:J$77)+SUM('1.  LRAMVA Summary'!J$78:J$79)*(MONTH($E137)-1)/12)*$H137</f>
        <v>-5.0946453278573918</v>
      </c>
      <c r="P137" s="230">
        <f>(SUM('1.  LRAMVA Summary'!K$54:K$77)+SUM('1.  LRAMVA Summary'!K$78:K$79)*(MONTH($E137)-1)/12)*$H137</f>
        <v>-7.7530129834280814E-2</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-108.09063074154514</v>
      </c>
    </row>
    <row r="138" spans="2:23" s="8" customFormat="1">
      <c r="B138" s="239"/>
      <c r="E138" s="214">
        <v>43556</v>
      </c>
      <c r="F138" s="214" t="s">
        <v>186</v>
      </c>
      <c r="G138" s="215" t="s">
        <v>66</v>
      </c>
      <c r="H138" s="240">
        <f>$C$48/12</f>
        <v>1.8166666666666667E-3</v>
      </c>
      <c r="I138" s="230">
        <f>(SUM('1.  LRAMVA Summary'!D$54:D$77)+SUM('1.  LRAMVA Summary'!D$78:D$79)*(MONTH($E138)-1)/12)*$H138</f>
        <v>403.79181538501501</v>
      </c>
      <c r="J138" s="230">
        <f>(SUM('1.  LRAMVA Summary'!E$54:E$77)+SUM('1.  LRAMVA Summary'!E$78:E$79)*(MONTH($E138)-1)/12)*$H138</f>
        <v>51.401266592384822</v>
      </c>
      <c r="K138" s="230">
        <f>(SUM('1.  LRAMVA Summary'!F$54:F$77)+SUM('1.  LRAMVA Summary'!F$78:F$79)*(MONTH($E138)-1)/12)*$H138</f>
        <v>-212.95191565698659</v>
      </c>
      <c r="L138" s="230">
        <f>(SUM('1.  LRAMVA Summary'!G$54:G$77)+SUM('1.  LRAMVA Summary'!G$78:G$79)*(MONTH($E138)-1)/12)*$H138</f>
        <v>95.244136479131313</v>
      </c>
      <c r="M138" s="230">
        <f>(SUM('1.  LRAMVA Summary'!H$54:H$77)+SUM('1.  LRAMVA Summary'!H$78:H$79)*(MONTH($E138)-1)/12)*$H138</f>
        <v>-18.368615523534391</v>
      </c>
      <c r="N138" s="230">
        <f>(SUM('1.  LRAMVA Summary'!I$54:I$77)+SUM('1.  LRAMVA Summary'!I$78:I$79)*(MONTH($E138)-1)/12)*$H138</f>
        <v>-410.69310871225531</v>
      </c>
      <c r="O138" s="230">
        <f>(SUM('1.  LRAMVA Summary'!J$54:J$77)+SUM('1.  LRAMVA Summary'!J$78:J$79)*(MONTH($E138)-1)/12)*$H138</f>
        <v>-4.5331946182567808</v>
      </c>
      <c r="P138" s="230">
        <f>(SUM('1.  LRAMVA Summary'!K$54:K$77)+SUM('1.  LRAMVA Summary'!K$78:K$79)*(MONTH($E138)-1)/12)*$H138</f>
        <v>-6.8985993077033542E-2</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-96.178602047578963</v>
      </c>
    </row>
    <row r="139" spans="2:23" s="9" customFormat="1">
      <c r="B139" s="66"/>
      <c r="E139" s="214">
        <v>43586</v>
      </c>
      <c r="F139" s="214" t="s">
        <v>186</v>
      </c>
      <c r="G139" s="215" t="s">
        <v>66</v>
      </c>
      <c r="H139" s="240">
        <f>$C$48/12</f>
        <v>1.8166666666666667E-3</v>
      </c>
      <c r="I139" s="230">
        <f>(SUM('1.  LRAMVA Summary'!D$54:D$77)+SUM('1.  LRAMVA Summary'!D$78:D$79)*(MONTH($E139)-1)/12)*$H139</f>
        <v>403.79181538501501</v>
      </c>
      <c r="J139" s="230">
        <f>(SUM('1.  LRAMVA Summary'!E$54:E$77)+SUM('1.  LRAMVA Summary'!E$78:E$79)*(MONTH($E139)-1)/12)*$H139</f>
        <v>51.401266592384822</v>
      </c>
      <c r="K139" s="230">
        <f>(SUM('1.  LRAMVA Summary'!F$54:F$77)+SUM('1.  LRAMVA Summary'!F$78:F$79)*(MONTH($E139)-1)/12)*$H139</f>
        <v>-212.95191565698659</v>
      </c>
      <c r="L139" s="230">
        <f>(SUM('1.  LRAMVA Summary'!G$54:G$77)+SUM('1.  LRAMVA Summary'!G$78:G$79)*(MONTH($E139)-1)/12)*$H139</f>
        <v>95.244136479131313</v>
      </c>
      <c r="M139" s="230">
        <f>(SUM('1.  LRAMVA Summary'!H$54:H$77)+SUM('1.  LRAMVA Summary'!H$78:H$79)*(MONTH($E139)-1)/12)*$H139</f>
        <v>-18.368615523534391</v>
      </c>
      <c r="N139" s="230">
        <f>(SUM('1.  LRAMVA Summary'!I$54:I$77)+SUM('1.  LRAMVA Summary'!I$78:I$79)*(MONTH($E139)-1)/12)*$H139</f>
        <v>-410.69310871225531</v>
      </c>
      <c r="O139" s="230">
        <f>(SUM('1.  LRAMVA Summary'!J$54:J$77)+SUM('1.  LRAMVA Summary'!J$78:J$79)*(MONTH($E139)-1)/12)*$H139</f>
        <v>-4.5331946182567808</v>
      </c>
      <c r="P139" s="230">
        <f>(SUM('1.  LRAMVA Summary'!K$54:K$77)+SUM('1.  LRAMVA Summary'!K$78:K$79)*(MONTH($E139)-1)/12)*$H139</f>
        <v>-6.8985993077033542E-2</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-96.178602047578963</v>
      </c>
    </row>
    <row r="140" spans="2:23" s="9" customFormat="1">
      <c r="B140" s="66"/>
      <c r="E140" s="214">
        <v>43617</v>
      </c>
      <c r="F140" s="214" t="s">
        <v>186</v>
      </c>
      <c r="G140" s="215" t="s">
        <v>66</v>
      </c>
      <c r="H140" s="240">
        <f t="shared" ref="H140" si="77">$C$48/12</f>
        <v>1.8166666666666667E-3</v>
      </c>
      <c r="I140" s="230">
        <f>(SUM('1.  LRAMVA Summary'!D$54:D$77)+SUM('1.  LRAMVA Summary'!D$78:D$79)*(MONTH($E140)-1)/12)*$H140</f>
        <v>403.79181538501501</v>
      </c>
      <c r="J140" s="230">
        <f>(SUM('1.  LRAMVA Summary'!E$54:E$77)+SUM('1.  LRAMVA Summary'!E$78:E$79)*(MONTH($E140)-1)/12)*$H140</f>
        <v>51.401266592384822</v>
      </c>
      <c r="K140" s="230">
        <f>(SUM('1.  LRAMVA Summary'!F$54:F$77)+SUM('1.  LRAMVA Summary'!F$78:F$79)*(MONTH($E140)-1)/12)*$H140</f>
        <v>-212.95191565698659</v>
      </c>
      <c r="L140" s="230">
        <f>(SUM('1.  LRAMVA Summary'!G$54:G$77)+SUM('1.  LRAMVA Summary'!G$78:G$79)*(MONTH($E140)-1)/12)*$H140</f>
        <v>95.244136479131313</v>
      </c>
      <c r="M140" s="230">
        <f>(SUM('1.  LRAMVA Summary'!H$54:H$77)+SUM('1.  LRAMVA Summary'!H$78:H$79)*(MONTH($E140)-1)/12)*$H140</f>
        <v>-18.368615523534391</v>
      </c>
      <c r="N140" s="230">
        <f>(SUM('1.  LRAMVA Summary'!I$54:I$77)+SUM('1.  LRAMVA Summary'!I$78:I$79)*(MONTH($E140)-1)/12)*$H140</f>
        <v>-410.69310871225531</v>
      </c>
      <c r="O140" s="230">
        <f>(SUM('1.  LRAMVA Summary'!J$54:J$77)+SUM('1.  LRAMVA Summary'!J$78:J$79)*(MONTH($E140)-1)/12)*$H140</f>
        <v>-4.5331946182567808</v>
      </c>
      <c r="P140" s="230">
        <f>(SUM('1.  LRAMVA Summary'!K$54:K$77)+SUM('1.  LRAMVA Summary'!K$78:K$79)*(MONTH($E140)-1)/12)*$H140</f>
        <v>-6.8985993077033542E-2</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-96.178602047578963</v>
      </c>
    </row>
    <row r="141" spans="2:23" s="9" customFormat="1">
      <c r="B141" s="66"/>
      <c r="E141" s="214">
        <v>43647</v>
      </c>
      <c r="F141" s="214" t="s">
        <v>186</v>
      </c>
      <c r="G141" s="215" t="s">
        <v>68</v>
      </c>
      <c r="H141" s="240">
        <f>$C$49/12</f>
        <v>1.8166666666666667E-3</v>
      </c>
      <c r="I141" s="230">
        <f>(SUM('1.  LRAMVA Summary'!D$54:D$77)+SUM('1.  LRAMVA Summary'!D$78:D$79)*(MONTH($E141)-1)/12)*$H141</f>
        <v>403.79181538501501</v>
      </c>
      <c r="J141" s="230">
        <f>(SUM('1.  LRAMVA Summary'!E$54:E$77)+SUM('1.  LRAMVA Summary'!E$78:E$79)*(MONTH($E141)-1)/12)*$H141</f>
        <v>51.401266592384822</v>
      </c>
      <c r="K141" s="230">
        <f>(SUM('1.  LRAMVA Summary'!F$54:F$77)+SUM('1.  LRAMVA Summary'!F$78:F$79)*(MONTH($E141)-1)/12)*$H141</f>
        <v>-212.95191565698659</v>
      </c>
      <c r="L141" s="230">
        <f>(SUM('1.  LRAMVA Summary'!G$54:G$77)+SUM('1.  LRAMVA Summary'!G$78:G$79)*(MONTH($E141)-1)/12)*$H141</f>
        <v>95.244136479131313</v>
      </c>
      <c r="M141" s="230">
        <f>(SUM('1.  LRAMVA Summary'!H$54:H$77)+SUM('1.  LRAMVA Summary'!H$78:H$79)*(MONTH($E141)-1)/12)*$H141</f>
        <v>-18.368615523534391</v>
      </c>
      <c r="N141" s="230">
        <f>(SUM('1.  LRAMVA Summary'!I$54:I$77)+SUM('1.  LRAMVA Summary'!I$78:I$79)*(MONTH($E141)-1)/12)*$H141</f>
        <v>-410.69310871225531</v>
      </c>
      <c r="O141" s="230">
        <f>(SUM('1.  LRAMVA Summary'!J$54:J$77)+SUM('1.  LRAMVA Summary'!J$78:J$79)*(MONTH($E141)-1)/12)*$H141</f>
        <v>-4.5331946182567808</v>
      </c>
      <c r="P141" s="230">
        <f>(SUM('1.  LRAMVA Summary'!K$54:K$77)+SUM('1.  LRAMVA Summary'!K$78:K$79)*(MONTH($E141)-1)/12)*$H141</f>
        <v>-6.8985993077033542E-2</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-96.178602047578963</v>
      </c>
    </row>
    <row r="142" spans="2:23" s="9" customFormat="1">
      <c r="B142" s="66"/>
      <c r="E142" s="214">
        <v>43678</v>
      </c>
      <c r="F142" s="214" t="s">
        <v>186</v>
      </c>
      <c r="G142" s="215" t="s">
        <v>68</v>
      </c>
      <c r="H142" s="240">
        <f t="shared" ref="H142" si="78">$C$49/12</f>
        <v>1.8166666666666667E-3</v>
      </c>
      <c r="I142" s="230">
        <f>(SUM('1.  LRAMVA Summary'!D$54:D$77)+SUM('1.  LRAMVA Summary'!D$78:D$79)*(MONTH($E142)-1)/12)*$H142</f>
        <v>403.79181538501501</v>
      </c>
      <c r="J142" s="230">
        <f>(SUM('1.  LRAMVA Summary'!E$54:E$77)+SUM('1.  LRAMVA Summary'!E$78:E$79)*(MONTH($E142)-1)/12)*$H142</f>
        <v>51.401266592384822</v>
      </c>
      <c r="K142" s="230">
        <f>(SUM('1.  LRAMVA Summary'!F$54:F$77)+SUM('1.  LRAMVA Summary'!F$78:F$79)*(MONTH($E142)-1)/12)*$H142</f>
        <v>-212.95191565698659</v>
      </c>
      <c r="L142" s="230">
        <f>(SUM('1.  LRAMVA Summary'!G$54:G$77)+SUM('1.  LRAMVA Summary'!G$78:G$79)*(MONTH($E142)-1)/12)*$H142</f>
        <v>95.244136479131313</v>
      </c>
      <c r="M142" s="230">
        <f>(SUM('1.  LRAMVA Summary'!H$54:H$77)+SUM('1.  LRAMVA Summary'!H$78:H$79)*(MONTH($E142)-1)/12)*$H142</f>
        <v>-18.368615523534391</v>
      </c>
      <c r="N142" s="230">
        <f>(SUM('1.  LRAMVA Summary'!I$54:I$77)+SUM('1.  LRAMVA Summary'!I$78:I$79)*(MONTH($E142)-1)/12)*$H142</f>
        <v>-410.69310871225531</v>
      </c>
      <c r="O142" s="230">
        <f>(SUM('1.  LRAMVA Summary'!J$54:J$77)+SUM('1.  LRAMVA Summary'!J$78:J$79)*(MONTH($E142)-1)/12)*$H142</f>
        <v>-4.5331946182567808</v>
      </c>
      <c r="P142" s="230">
        <f>(SUM('1.  LRAMVA Summary'!K$54:K$77)+SUM('1.  LRAMVA Summary'!K$78:K$79)*(MONTH($E142)-1)/12)*$H142</f>
        <v>-6.8985993077033542E-2</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-96.178602047578963</v>
      </c>
    </row>
    <row r="143" spans="2:23" s="9" customFormat="1">
      <c r="B143" s="66"/>
      <c r="E143" s="214">
        <v>43709</v>
      </c>
      <c r="F143" s="214" t="s">
        <v>186</v>
      </c>
      <c r="G143" s="215" t="s">
        <v>68</v>
      </c>
      <c r="H143" s="240">
        <f>$C$49/12</f>
        <v>1.8166666666666667E-3</v>
      </c>
      <c r="I143" s="230">
        <f>(SUM('1.  LRAMVA Summary'!D$54:D$77)+SUM('1.  LRAMVA Summary'!D$78:D$79)*(MONTH($E143)-1)/12)*$H143</f>
        <v>403.79181538501501</v>
      </c>
      <c r="J143" s="230">
        <f>(SUM('1.  LRAMVA Summary'!E$54:E$77)+SUM('1.  LRAMVA Summary'!E$78:E$79)*(MONTH($E143)-1)/12)*$H143</f>
        <v>51.401266592384822</v>
      </c>
      <c r="K143" s="230">
        <f>(SUM('1.  LRAMVA Summary'!F$54:F$77)+SUM('1.  LRAMVA Summary'!F$78:F$79)*(MONTH($E143)-1)/12)*$H143</f>
        <v>-212.95191565698659</v>
      </c>
      <c r="L143" s="230">
        <f>(SUM('1.  LRAMVA Summary'!G$54:G$77)+SUM('1.  LRAMVA Summary'!G$78:G$79)*(MONTH($E143)-1)/12)*$H143</f>
        <v>95.244136479131313</v>
      </c>
      <c r="M143" s="230">
        <f>(SUM('1.  LRAMVA Summary'!H$54:H$77)+SUM('1.  LRAMVA Summary'!H$78:H$79)*(MONTH($E143)-1)/12)*$H143</f>
        <v>-18.368615523534391</v>
      </c>
      <c r="N143" s="230">
        <f>(SUM('1.  LRAMVA Summary'!I$54:I$77)+SUM('1.  LRAMVA Summary'!I$78:I$79)*(MONTH($E143)-1)/12)*$H143</f>
        <v>-410.69310871225531</v>
      </c>
      <c r="O143" s="230">
        <f>(SUM('1.  LRAMVA Summary'!J$54:J$77)+SUM('1.  LRAMVA Summary'!J$78:J$79)*(MONTH($E143)-1)/12)*$H143</f>
        <v>-4.5331946182567808</v>
      </c>
      <c r="P143" s="230">
        <f>(SUM('1.  LRAMVA Summary'!K$54:K$77)+SUM('1.  LRAMVA Summary'!K$78:K$79)*(MONTH($E143)-1)/12)*$H143</f>
        <v>-6.8985993077033542E-2</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-96.178602047578963</v>
      </c>
    </row>
    <row r="144" spans="2:23" s="9" customFormat="1">
      <c r="B144" s="66"/>
      <c r="E144" s="214">
        <v>43739</v>
      </c>
      <c r="F144" s="214" t="s">
        <v>186</v>
      </c>
      <c r="G144" s="215" t="s">
        <v>69</v>
      </c>
      <c r="H144" s="240">
        <f>$C$50/12</f>
        <v>1.8166666666666667E-3</v>
      </c>
      <c r="I144" s="230">
        <f>(SUM('1.  LRAMVA Summary'!D$54:D$77)+SUM('1.  LRAMVA Summary'!D$78:D$79)*(MONTH($E144)-1)/12)*$H144</f>
        <v>403.79181538501501</v>
      </c>
      <c r="J144" s="230">
        <f>(SUM('1.  LRAMVA Summary'!E$54:E$77)+SUM('1.  LRAMVA Summary'!E$78:E$79)*(MONTH($E144)-1)/12)*$H144</f>
        <v>51.401266592384822</v>
      </c>
      <c r="K144" s="230">
        <f>(SUM('1.  LRAMVA Summary'!F$54:F$77)+SUM('1.  LRAMVA Summary'!F$78:F$79)*(MONTH($E144)-1)/12)*$H144</f>
        <v>-212.95191565698659</v>
      </c>
      <c r="L144" s="230">
        <f>(SUM('1.  LRAMVA Summary'!G$54:G$77)+SUM('1.  LRAMVA Summary'!G$78:G$79)*(MONTH($E144)-1)/12)*$H144</f>
        <v>95.244136479131313</v>
      </c>
      <c r="M144" s="230">
        <f>(SUM('1.  LRAMVA Summary'!H$54:H$77)+SUM('1.  LRAMVA Summary'!H$78:H$79)*(MONTH($E144)-1)/12)*$H144</f>
        <v>-18.368615523534391</v>
      </c>
      <c r="N144" s="230">
        <f>(SUM('1.  LRAMVA Summary'!I$54:I$77)+SUM('1.  LRAMVA Summary'!I$78:I$79)*(MONTH($E144)-1)/12)*$H144</f>
        <v>-410.69310871225531</v>
      </c>
      <c r="O144" s="230">
        <f>(SUM('1.  LRAMVA Summary'!J$54:J$77)+SUM('1.  LRAMVA Summary'!J$78:J$79)*(MONTH($E144)-1)/12)*$H144</f>
        <v>-4.5331946182567808</v>
      </c>
      <c r="P144" s="230">
        <f>(SUM('1.  LRAMVA Summary'!K$54:K$77)+SUM('1.  LRAMVA Summary'!K$78:K$79)*(MONTH($E144)-1)/12)*$H144</f>
        <v>-6.8985993077033542E-2</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-96.178602047578963</v>
      </c>
    </row>
    <row r="145" spans="2:23" s="9" customFormat="1">
      <c r="B145" s="66"/>
      <c r="E145" s="214">
        <v>43770</v>
      </c>
      <c r="F145" s="214" t="s">
        <v>186</v>
      </c>
      <c r="G145" s="215" t="s">
        <v>69</v>
      </c>
      <c r="H145" s="240">
        <f t="shared" ref="H145:H146" si="79">$C$50/12</f>
        <v>1.8166666666666667E-3</v>
      </c>
      <c r="I145" s="230">
        <f>(SUM('1.  LRAMVA Summary'!D$54:D$77)+SUM('1.  LRAMVA Summary'!D$78:D$79)*(MONTH($E145)-1)/12)*$H145</f>
        <v>403.79181538501501</v>
      </c>
      <c r="J145" s="230">
        <f>(SUM('1.  LRAMVA Summary'!E$54:E$77)+SUM('1.  LRAMVA Summary'!E$78:E$79)*(MONTH($E145)-1)/12)*$H145</f>
        <v>51.401266592384822</v>
      </c>
      <c r="K145" s="230">
        <f>(SUM('1.  LRAMVA Summary'!F$54:F$77)+SUM('1.  LRAMVA Summary'!F$78:F$79)*(MONTH($E145)-1)/12)*$H145</f>
        <v>-212.95191565698659</v>
      </c>
      <c r="L145" s="230">
        <f>(SUM('1.  LRAMVA Summary'!G$54:G$77)+SUM('1.  LRAMVA Summary'!G$78:G$79)*(MONTH($E145)-1)/12)*$H145</f>
        <v>95.244136479131313</v>
      </c>
      <c r="M145" s="230">
        <f>(SUM('1.  LRAMVA Summary'!H$54:H$77)+SUM('1.  LRAMVA Summary'!H$78:H$79)*(MONTH($E145)-1)/12)*$H145</f>
        <v>-18.368615523534391</v>
      </c>
      <c r="N145" s="230">
        <f>(SUM('1.  LRAMVA Summary'!I$54:I$77)+SUM('1.  LRAMVA Summary'!I$78:I$79)*(MONTH($E145)-1)/12)*$H145</f>
        <v>-410.69310871225531</v>
      </c>
      <c r="O145" s="230">
        <f>(SUM('1.  LRAMVA Summary'!J$54:J$77)+SUM('1.  LRAMVA Summary'!J$78:J$79)*(MONTH($E145)-1)/12)*$H145</f>
        <v>-4.5331946182567808</v>
      </c>
      <c r="P145" s="230">
        <f>(SUM('1.  LRAMVA Summary'!K$54:K$77)+SUM('1.  LRAMVA Summary'!K$78:K$79)*(MONTH($E145)-1)/12)*$H145</f>
        <v>-6.8985993077033542E-2</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-96.178602047578963</v>
      </c>
    </row>
    <row r="146" spans="2:23" s="9" customFormat="1">
      <c r="B146" s="66"/>
      <c r="E146" s="214">
        <v>43800</v>
      </c>
      <c r="F146" s="214" t="s">
        <v>186</v>
      </c>
      <c r="G146" s="215" t="s">
        <v>69</v>
      </c>
      <c r="H146" s="240">
        <f t="shared" si="79"/>
        <v>1.8166666666666667E-3</v>
      </c>
      <c r="I146" s="230">
        <f>(SUM('1.  LRAMVA Summary'!D$54:D$77)+SUM('1.  LRAMVA Summary'!D$78:D$79)*(MONTH($E146)-1)/12)*$H146</f>
        <v>403.79181538501501</v>
      </c>
      <c r="J146" s="230">
        <f>(SUM('1.  LRAMVA Summary'!E$54:E$77)+SUM('1.  LRAMVA Summary'!E$78:E$79)*(MONTH($E146)-1)/12)*$H146</f>
        <v>51.401266592384822</v>
      </c>
      <c r="K146" s="230">
        <f>(SUM('1.  LRAMVA Summary'!F$54:F$77)+SUM('1.  LRAMVA Summary'!F$78:F$79)*(MONTH($E146)-1)/12)*$H146</f>
        <v>-212.95191565698659</v>
      </c>
      <c r="L146" s="230">
        <f>(SUM('1.  LRAMVA Summary'!G$54:G$77)+SUM('1.  LRAMVA Summary'!G$78:G$79)*(MONTH($E146)-1)/12)*$H146</f>
        <v>95.244136479131313</v>
      </c>
      <c r="M146" s="230">
        <f>(SUM('1.  LRAMVA Summary'!H$54:H$77)+SUM('1.  LRAMVA Summary'!H$78:H$79)*(MONTH($E146)-1)/12)*$H146</f>
        <v>-18.368615523534391</v>
      </c>
      <c r="N146" s="230">
        <f>(SUM('1.  LRAMVA Summary'!I$54:I$77)+SUM('1.  LRAMVA Summary'!I$78:I$79)*(MONTH($E146)-1)/12)*$H146</f>
        <v>-410.69310871225531</v>
      </c>
      <c r="O146" s="230">
        <f>(SUM('1.  LRAMVA Summary'!J$54:J$77)+SUM('1.  LRAMVA Summary'!J$78:J$79)*(MONTH($E146)-1)/12)*$H146</f>
        <v>-4.5331946182567808</v>
      </c>
      <c r="P146" s="230">
        <f>(SUM('1.  LRAMVA Summary'!K$54:K$77)+SUM('1.  LRAMVA Summary'!K$78:K$79)*(MONTH($E146)-1)/12)*$H146</f>
        <v>-6.8985993077033542E-2</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-96.178602047578963</v>
      </c>
    </row>
    <row r="147" spans="2:23" s="9" customFormat="1" ht="15" thickBot="1">
      <c r="B147" s="66"/>
      <c r="E147" s="216" t="s">
        <v>470</v>
      </c>
      <c r="F147" s="216"/>
      <c r="G147" s="217"/>
      <c r="H147" s="218"/>
      <c r="I147" s="219">
        <f>SUM(I134:I146)</f>
        <v>10637.430654932377</v>
      </c>
      <c r="J147" s="219">
        <f>SUM(J134:J146)</f>
        <v>1377.9660507912047</v>
      </c>
      <c r="K147" s="219">
        <f t="shared" ref="K147:O147" si="80">SUM(K134:K146)</f>
        <v>-6531.6264604051357</v>
      </c>
      <c r="L147" s="219">
        <f t="shared" si="80"/>
        <v>3105.0156187020657</v>
      </c>
      <c r="M147" s="219">
        <f t="shared" si="80"/>
        <v>-561.92363667215704</v>
      </c>
      <c r="N147" s="219">
        <f t="shared" si="80"/>
        <v>-14667.340311162627</v>
      </c>
      <c r="O147" s="219">
        <f t="shared" si="80"/>
        <v>-135.49343570645141</v>
      </c>
      <c r="P147" s="219">
        <f t="shared" ref="P147:V147" si="81">SUM(P134:P146)</f>
        <v>-2.0768761839930909</v>
      </c>
      <c r="Q147" s="219">
        <f t="shared" si="81"/>
        <v>0</v>
      </c>
      <c r="R147" s="219">
        <f t="shared" si="81"/>
        <v>0</v>
      </c>
      <c r="S147" s="219">
        <f t="shared" si="81"/>
        <v>0</v>
      </c>
      <c r="T147" s="219">
        <f t="shared" si="81"/>
        <v>0</v>
      </c>
      <c r="U147" s="219">
        <f t="shared" si="81"/>
        <v>0</v>
      </c>
      <c r="V147" s="219">
        <f t="shared" si="81"/>
        <v>0</v>
      </c>
      <c r="W147" s="219">
        <f>SUM(W134:W146)</f>
        <v>-6778.0483957047163</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10637.430654932377</v>
      </c>
      <c r="J149" s="228">
        <f t="shared" ref="J149" si="82">J147+J148</f>
        <v>1377.9660507912047</v>
      </c>
      <c r="K149" s="228">
        <f t="shared" ref="K149" si="83">K147+K148</f>
        <v>-6531.6264604051357</v>
      </c>
      <c r="L149" s="228">
        <f t="shared" ref="L149" si="84">L147+L148</f>
        <v>3105.0156187020657</v>
      </c>
      <c r="M149" s="228">
        <f t="shared" ref="M149" si="85">M147+M148</f>
        <v>-561.92363667215704</v>
      </c>
      <c r="N149" s="228">
        <f t="shared" ref="N149" si="86">N147+N148</f>
        <v>-14667.340311162627</v>
      </c>
      <c r="O149" s="228">
        <f t="shared" ref="O149:V149" si="87">O147+O148</f>
        <v>-135.49343570645141</v>
      </c>
      <c r="P149" s="228">
        <f t="shared" si="87"/>
        <v>-2.0768761839930909</v>
      </c>
      <c r="Q149" s="228">
        <f t="shared" si="87"/>
        <v>0</v>
      </c>
      <c r="R149" s="228">
        <f t="shared" si="87"/>
        <v>0</v>
      </c>
      <c r="S149" s="228">
        <f t="shared" si="87"/>
        <v>0</v>
      </c>
      <c r="T149" s="228">
        <f t="shared" si="87"/>
        <v>0</v>
      </c>
      <c r="U149" s="228">
        <f t="shared" si="87"/>
        <v>0</v>
      </c>
      <c r="V149" s="228">
        <f t="shared" si="87"/>
        <v>0</v>
      </c>
      <c r="W149" s="228">
        <f>W147+W148</f>
        <v>-6778.0483957047163</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471</v>
      </c>
      <c r="F162" s="216"/>
      <c r="G162" s="217"/>
      <c r="H162" s="218"/>
      <c r="I162" s="219">
        <f>SUM(I149:I161)</f>
        <v>10637.430654932377</v>
      </c>
      <c r="J162" s="219">
        <f>SUM(J149:J161)</f>
        <v>1377.9660507912047</v>
      </c>
      <c r="K162" s="219">
        <f t="shared" ref="K162:O162" si="93">SUM(K149:K161)</f>
        <v>-6531.6264604051357</v>
      </c>
      <c r="L162" s="219">
        <f t="shared" si="93"/>
        <v>3105.0156187020657</v>
      </c>
      <c r="M162" s="219">
        <f t="shared" si="93"/>
        <v>-561.92363667215704</v>
      </c>
      <c r="N162" s="219">
        <f t="shared" si="93"/>
        <v>-14667.340311162627</v>
      </c>
      <c r="O162" s="219">
        <f t="shared" si="93"/>
        <v>-135.49343570645141</v>
      </c>
      <c r="P162" s="219">
        <f t="shared" ref="P162:V162" si="94">SUM(P149:P161)</f>
        <v>-2.0768761839930909</v>
      </c>
      <c r="Q162" s="219">
        <f t="shared" si="94"/>
        <v>0</v>
      </c>
      <c r="R162" s="219">
        <f t="shared" si="94"/>
        <v>0</v>
      </c>
      <c r="S162" s="219">
        <f t="shared" si="94"/>
        <v>0</v>
      </c>
      <c r="T162" s="219">
        <f t="shared" si="94"/>
        <v>0</v>
      </c>
      <c r="U162" s="219">
        <f t="shared" si="94"/>
        <v>0</v>
      </c>
      <c r="V162" s="219">
        <f t="shared" si="94"/>
        <v>0</v>
      </c>
      <c r="W162" s="219">
        <f>SUM(W149:W161)</f>
        <v>-6778.0483957047163</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529</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5"/>
  <sheetViews>
    <sheetView topLeftCell="A29" zoomScale="70" zoomScaleNormal="70" workbookViewId="0">
      <pane xSplit="10" topLeftCell="K1" activePane="topRight" state="frozen"/>
      <selection activeCell="A22" sqref="A22"/>
      <selection pane="topRight" activeCell="D61" sqref="D61"/>
    </sheetView>
  </sheetViews>
  <sheetFormatPr defaultColWidth="9.109375" defaultRowHeight="14.4" outlineLevelRow="1"/>
  <cols>
    <col min="1" max="1" width="5.88671875" style="12" customWidth="1"/>
    <col min="2" max="2" width="10.44140625" style="12" customWidth="1"/>
    <col min="3" max="3" width="25.21875" style="12" bestFit="1" customWidth="1"/>
    <col min="4" max="4" width="53.88671875" style="12" customWidth="1"/>
    <col min="5" max="5" width="14.77734375" style="12" customWidth="1"/>
    <col min="6" max="6" width="14.109375" style="12" customWidth="1"/>
    <col min="7" max="7" width="5.33203125" style="12" customWidth="1"/>
    <col min="8" max="8" width="7.21875" style="12" customWidth="1"/>
    <col min="9" max="10" width="23" style="635"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407</v>
      </c>
      <c r="E13" s="17"/>
      <c r="F13" s="177"/>
      <c r="G13" s="178"/>
      <c r="H13" s="179"/>
      <c r="K13" s="179"/>
      <c r="L13" s="177"/>
      <c r="M13" s="177"/>
      <c r="N13" s="177"/>
      <c r="O13" s="177"/>
      <c r="P13" s="177"/>
      <c r="Q13" s="180"/>
    </row>
    <row r="14" spans="2:73" ht="30" customHeight="1" outlineLevel="1" thickBot="1">
      <c r="B14" s="90"/>
      <c r="D14" s="610" t="s">
        <v>554</v>
      </c>
      <c r="I14" s="12"/>
      <c r="J14" s="12"/>
      <c r="BU14" s="12"/>
    </row>
    <row r="15" spans="2:73" ht="26.25" customHeight="1" outlineLevel="1">
      <c r="C15" s="90"/>
      <c r="I15" s="12"/>
      <c r="J15" s="12"/>
    </row>
    <row r="16" spans="2:73" ht="23.25" customHeight="1" outlineLevel="1">
      <c r="B16" s="116" t="s">
        <v>507</v>
      </c>
      <c r="C16" s="90"/>
      <c r="D16" s="615" t="s">
        <v>620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614</v>
      </c>
      <c r="C17" s="90"/>
      <c r="D17" s="611" t="s">
        <v>592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597</v>
      </c>
      <c r="H23" s="10"/>
      <c r="I23" s="10"/>
      <c r="J23" s="10"/>
    </row>
    <row r="24" spans="2:73" s="670" customFormat="1" ht="21" customHeight="1">
      <c r="B24" s="702" t="s">
        <v>601</v>
      </c>
      <c r="C24" s="909" t="s">
        <v>602</v>
      </c>
      <c r="D24" s="909"/>
      <c r="E24" s="909"/>
      <c r="F24" s="909"/>
      <c r="G24" s="909"/>
      <c r="H24" s="678" t="s">
        <v>599</v>
      </c>
      <c r="I24" s="678" t="s">
        <v>598</v>
      </c>
      <c r="J24" s="678" t="s">
        <v>600</v>
      </c>
      <c r="K24" s="669"/>
      <c r="L24" s="670" t="s">
        <v>602</v>
      </c>
      <c r="AQ24" s="670" t="s">
        <v>602</v>
      </c>
      <c r="BU24" s="669"/>
    </row>
    <row r="25" spans="2:73" s="250" customFormat="1" ht="49.5" customHeight="1">
      <c r="B25" s="245" t="s">
        <v>474</v>
      </c>
      <c r="C25" s="245" t="s">
        <v>211</v>
      </c>
      <c r="D25" s="628" t="s">
        <v>475</v>
      </c>
      <c r="E25" s="245" t="s">
        <v>208</v>
      </c>
      <c r="F25" s="245" t="s">
        <v>476</v>
      </c>
      <c r="G25" s="245" t="s">
        <v>477</v>
      </c>
      <c r="H25" s="628" t="s">
        <v>478</v>
      </c>
      <c r="I25" s="636" t="s">
        <v>590</v>
      </c>
      <c r="J25" s="643" t="s">
        <v>591</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692"/>
      <c r="C27" s="692" t="s">
        <v>745</v>
      </c>
      <c r="D27" s="774" t="s">
        <v>109</v>
      </c>
      <c r="E27" s="692" t="s">
        <v>726</v>
      </c>
      <c r="F27" s="692" t="s">
        <v>491</v>
      </c>
      <c r="G27" s="692"/>
      <c r="H27" s="692">
        <v>2015</v>
      </c>
      <c r="I27" s="644" t="s">
        <v>584</v>
      </c>
      <c r="J27" s="644" t="s">
        <v>596</v>
      </c>
      <c r="K27" s="633"/>
      <c r="L27" s="696"/>
      <c r="M27" s="697"/>
      <c r="N27" s="697"/>
      <c r="O27" s="697"/>
      <c r="P27" s="697">
        <v>20</v>
      </c>
      <c r="Q27" s="697">
        <v>20</v>
      </c>
      <c r="R27" s="697">
        <v>20</v>
      </c>
      <c r="S27" s="697">
        <v>20</v>
      </c>
      <c r="T27" s="697">
        <v>20</v>
      </c>
      <c r="U27" s="697">
        <v>20</v>
      </c>
      <c r="V27" s="697">
        <v>20</v>
      </c>
      <c r="W27" s="697">
        <v>20</v>
      </c>
      <c r="X27" s="697">
        <v>20</v>
      </c>
      <c r="Y27" s="697">
        <v>20</v>
      </c>
      <c r="Z27" s="697">
        <v>0</v>
      </c>
      <c r="AA27" s="697">
        <v>0</v>
      </c>
      <c r="AB27" s="697">
        <v>0</v>
      </c>
      <c r="AC27" s="697">
        <v>0</v>
      </c>
      <c r="AD27" s="697">
        <v>0</v>
      </c>
      <c r="AE27" s="697">
        <v>0</v>
      </c>
      <c r="AF27" s="697">
        <v>0</v>
      </c>
      <c r="AG27" s="697">
        <v>0</v>
      </c>
      <c r="AH27" s="697">
        <v>0</v>
      </c>
      <c r="AI27" s="697">
        <v>0</v>
      </c>
      <c r="AJ27" s="697"/>
      <c r="AK27" s="697"/>
      <c r="AL27" s="697"/>
      <c r="AM27" s="697"/>
      <c r="AN27" s="697"/>
      <c r="AO27" s="698"/>
      <c r="AP27" s="633"/>
      <c r="AQ27" s="696"/>
      <c r="AR27" s="697"/>
      <c r="AS27" s="697"/>
      <c r="AT27" s="697"/>
      <c r="AU27" s="697">
        <v>354721</v>
      </c>
      <c r="AV27" s="697">
        <v>354721</v>
      </c>
      <c r="AW27" s="697">
        <v>354721</v>
      </c>
      <c r="AX27" s="697">
        <v>354721</v>
      </c>
      <c r="AY27" s="697">
        <v>354721</v>
      </c>
      <c r="AZ27" s="697">
        <v>354721</v>
      </c>
      <c r="BA27" s="697">
        <v>354721</v>
      </c>
      <c r="BB27" s="697">
        <v>354721</v>
      </c>
      <c r="BC27" s="697">
        <v>354721</v>
      </c>
      <c r="BD27" s="697">
        <v>354721</v>
      </c>
      <c r="BE27" s="697">
        <v>0</v>
      </c>
      <c r="BF27" s="697">
        <v>0</v>
      </c>
      <c r="BG27" s="697">
        <v>0</v>
      </c>
      <c r="BH27" s="697">
        <v>0</v>
      </c>
      <c r="BI27" s="697">
        <v>0</v>
      </c>
      <c r="BJ27" s="697">
        <v>0</v>
      </c>
      <c r="BK27" s="697">
        <v>0</v>
      </c>
      <c r="BL27" s="697">
        <v>0</v>
      </c>
      <c r="BM27" s="697">
        <v>0</v>
      </c>
      <c r="BN27" s="697">
        <v>0</v>
      </c>
      <c r="BO27" s="697">
        <v>0</v>
      </c>
      <c r="BP27" s="697"/>
      <c r="BQ27" s="697"/>
      <c r="BR27" s="697"/>
      <c r="BS27" s="697"/>
      <c r="BT27" s="698"/>
      <c r="BU27" s="16"/>
    </row>
    <row r="28" spans="2:73" s="17" customFormat="1" ht="15.6">
      <c r="B28" s="692"/>
      <c r="C28" s="692" t="s">
        <v>29</v>
      </c>
      <c r="D28" s="774" t="s">
        <v>97</v>
      </c>
      <c r="E28" s="692" t="s">
        <v>726</v>
      </c>
      <c r="F28" s="692" t="s">
        <v>29</v>
      </c>
      <c r="G28" s="692" t="s">
        <v>748</v>
      </c>
      <c r="H28" s="692">
        <v>2015</v>
      </c>
      <c r="I28" s="644" t="s">
        <v>584</v>
      </c>
      <c r="J28" s="644" t="s">
        <v>596</v>
      </c>
      <c r="K28" s="633"/>
      <c r="L28" s="696"/>
      <c r="M28" s="697"/>
      <c r="N28" s="697"/>
      <c r="O28" s="697"/>
      <c r="P28" s="697">
        <v>1</v>
      </c>
      <c r="Q28" s="697">
        <v>1</v>
      </c>
      <c r="R28" s="697">
        <v>1</v>
      </c>
      <c r="S28" s="697">
        <v>1</v>
      </c>
      <c r="T28" s="697">
        <v>1</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c r="AK28" s="697"/>
      <c r="AL28" s="697"/>
      <c r="AM28" s="697"/>
      <c r="AN28" s="697"/>
      <c r="AO28" s="698"/>
      <c r="AP28" s="633"/>
      <c r="AQ28" s="696"/>
      <c r="AR28" s="697"/>
      <c r="AS28" s="697"/>
      <c r="AT28" s="697"/>
      <c r="AU28" s="697">
        <v>9670</v>
      </c>
      <c r="AV28" s="697">
        <v>9670</v>
      </c>
      <c r="AW28" s="697">
        <v>9670</v>
      </c>
      <c r="AX28" s="697">
        <v>9670</v>
      </c>
      <c r="AY28" s="697">
        <v>4070</v>
      </c>
      <c r="AZ28" s="697">
        <v>0</v>
      </c>
      <c r="BA28" s="697">
        <v>0</v>
      </c>
      <c r="BB28" s="697">
        <v>0</v>
      </c>
      <c r="BC28" s="697">
        <v>0</v>
      </c>
      <c r="BD28" s="697">
        <v>0</v>
      </c>
      <c r="BE28" s="697">
        <v>0</v>
      </c>
      <c r="BF28" s="697">
        <v>0</v>
      </c>
      <c r="BG28" s="697">
        <v>0</v>
      </c>
      <c r="BH28" s="697">
        <v>0</v>
      </c>
      <c r="BI28" s="697">
        <v>0</v>
      </c>
      <c r="BJ28" s="697">
        <v>0</v>
      </c>
      <c r="BK28" s="697">
        <v>0</v>
      </c>
      <c r="BL28" s="697">
        <v>0</v>
      </c>
      <c r="BM28" s="697">
        <v>0</v>
      </c>
      <c r="BN28" s="697">
        <v>0</v>
      </c>
      <c r="BO28" s="697">
        <v>0</v>
      </c>
      <c r="BP28" s="697"/>
      <c r="BQ28" s="697"/>
      <c r="BR28" s="697"/>
      <c r="BS28" s="697"/>
      <c r="BT28" s="698"/>
      <c r="BU28" s="16"/>
    </row>
    <row r="29" spans="2:73" s="17" customFormat="1" ht="16.5" customHeight="1">
      <c r="B29" s="692"/>
      <c r="C29" s="692" t="s">
        <v>29</v>
      </c>
      <c r="D29" s="774" t="s">
        <v>95</v>
      </c>
      <c r="E29" s="692" t="s">
        <v>726</v>
      </c>
      <c r="F29" s="692" t="s">
        <v>29</v>
      </c>
      <c r="G29" s="692" t="s">
        <v>748</v>
      </c>
      <c r="H29" s="692">
        <v>2015</v>
      </c>
      <c r="I29" s="644" t="s">
        <v>584</v>
      </c>
      <c r="J29" s="644" t="s">
        <v>596</v>
      </c>
      <c r="K29" s="633"/>
      <c r="L29" s="696"/>
      <c r="M29" s="697"/>
      <c r="N29" s="697"/>
      <c r="O29" s="697"/>
      <c r="P29" s="697">
        <v>41</v>
      </c>
      <c r="Q29" s="697">
        <v>40</v>
      </c>
      <c r="R29" s="697">
        <v>40</v>
      </c>
      <c r="S29" s="697">
        <v>40</v>
      </c>
      <c r="T29" s="697">
        <v>40</v>
      </c>
      <c r="U29" s="697">
        <v>40</v>
      </c>
      <c r="V29" s="697">
        <v>40</v>
      </c>
      <c r="W29" s="697">
        <v>40</v>
      </c>
      <c r="X29" s="697">
        <v>40</v>
      </c>
      <c r="Y29" s="697">
        <v>40</v>
      </c>
      <c r="Z29" s="697">
        <v>36</v>
      </c>
      <c r="AA29" s="697">
        <v>36</v>
      </c>
      <c r="AB29" s="697">
        <v>36</v>
      </c>
      <c r="AC29" s="697">
        <v>36</v>
      </c>
      <c r="AD29" s="697">
        <v>36</v>
      </c>
      <c r="AE29" s="697">
        <v>36</v>
      </c>
      <c r="AF29" s="697">
        <v>13</v>
      </c>
      <c r="AG29" s="697">
        <v>13</v>
      </c>
      <c r="AH29" s="697">
        <v>13</v>
      </c>
      <c r="AI29" s="697">
        <v>13</v>
      </c>
      <c r="AJ29" s="697"/>
      <c r="AK29" s="697"/>
      <c r="AL29" s="697"/>
      <c r="AM29" s="697"/>
      <c r="AN29" s="697"/>
      <c r="AO29" s="698"/>
      <c r="AP29" s="633"/>
      <c r="AQ29" s="696"/>
      <c r="AR29" s="697"/>
      <c r="AS29" s="697"/>
      <c r="AT29" s="697"/>
      <c r="AU29" s="697">
        <v>624186</v>
      </c>
      <c r="AV29" s="697">
        <v>618505</v>
      </c>
      <c r="AW29" s="697">
        <v>618505</v>
      </c>
      <c r="AX29" s="697">
        <v>618505</v>
      </c>
      <c r="AY29" s="697">
        <v>618505</v>
      </c>
      <c r="AZ29" s="697">
        <v>618505</v>
      </c>
      <c r="BA29" s="697">
        <v>618505</v>
      </c>
      <c r="BB29" s="697">
        <v>618370</v>
      </c>
      <c r="BC29" s="697">
        <v>618370</v>
      </c>
      <c r="BD29" s="697">
        <v>618370</v>
      </c>
      <c r="BE29" s="697">
        <v>570502</v>
      </c>
      <c r="BF29" s="697">
        <v>568430</v>
      </c>
      <c r="BG29" s="697">
        <v>568430</v>
      </c>
      <c r="BH29" s="697">
        <v>566462</v>
      </c>
      <c r="BI29" s="697">
        <v>566462</v>
      </c>
      <c r="BJ29" s="697">
        <v>566218</v>
      </c>
      <c r="BK29" s="697">
        <v>211635</v>
      </c>
      <c r="BL29" s="697">
        <v>211635</v>
      </c>
      <c r="BM29" s="697">
        <v>211635</v>
      </c>
      <c r="BN29" s="697">
        <v>211635</v>
      </c>
      <c r="BO29" s="697">
        <v>0</v>
      </c>
      <c r="BP29" s="697"/>
      <c r="BQ29" s="697"/>
      <c r="BR29" s="697"/>
      <c r="BS29" s="697"/>
      <c r="BT29" s="698"/>
      <c r="BU29" s="16"/>
    </row>
    <row r="30" spans="2:73" s="17" customFormat="1" ht="15.6">
      <c r="B30" s="692"/>
      <c r="C30" s="692" t="s">
        <v>29</v>
      </c>
      <c r="D30" s="774" t="s">
        <v>96</v>
      </c>
      <c r="E30" s="692" t="s">
        <v>726</v>
      </c>
      <c r="F30" s="692" t="s">
        <v>29</v>
      </c>
      <c r="G30" s="692" t="s">
        <v>748</v>
      </c>
      <c r="H30" s="692">
        <v>2015</v>
      </c>
      <c r="I30" s="644" t="s">
        <v>584</v>
      </c>
      <c r="J30" s="644" t="s">
        <v>596</v>
      </c>
      <c r="K30" s="633"/>
      <c r="L30" s="696"/>
      <c r="M30" s="697"/>
      <c r="N30" s="697"/>
      <c r="O30" s="697"/>
      <c r="P30" s="697">
        <v>78</v>
      </c>
      <c r="Q30" s="697">
        <v>77</v>
      </c>
      <c r="R30" s="697">
        <v>77</v>
      </c>
      <c r="S30" s="697">
        <v>77</v>
      </c>
      <c r="T30" s="697">
        <v>77</v>
      </c>
      <c r="U30" s="697">
        <v>77</v>
      </c>
      <c r="V30" s="697">
        <v>77</v>
      </c>
      <c r="W30" s="697">
        <v>76</v>
      </c>
      <c r="X30" s="697">
        <v>76</v>
      </c>
      <c r="Y30" s="697">
        <v>76</v>
      </c>
      <c r="Z30" s="697">
        <v>64</v>
      </c>
      <c r="AA30" s="697">
        <v>61</v>
      </c>
      <c r="AB30" s="697">
        <v>61</v>
      </c>
      <c r="AC30" s="697">
        <v>61</v>
      </c>
      <c r="AD30" s="697">
        <v>61</v>
      </c>
      <c r="AE30" s="697">
        <v>61</v>
      </c>
      <c r="AF30" s="697">
        <v>22</v>
      </c>
      <c r="AG30" s="697">
        <v>22</v>
      </c>
      <c r="AH30" s="697">
        <v>22</v>
      </c>
      <c r="AI30" s="697">
        <v>22</v>
      </c>
      <c r="AJ30" s="697"/>
      <c r="AK30" s="697"/>
      <c r="AL30" s="697"/>
      <c r="AM30" s="697"/>
      <c r="AN30" s="697"/>
      <c r="AO30" s="698"/>
      <c r="AP30" s="633"/>
      <c r="AQ30" s="696"/>
      <c r="AR30" s="697"/>
      <c r="AS30" s="697"/>
      <c r="AT30" s="697"/>
      <c r="AU30" s="819">
        <v>1153140</v>
      </c>
      <c r="AV30" s="697">
        <v>1132646</v>
      </c>
      <c r="AW30" s="697">
        <v>1132646</v>
      </c>
      <c r="AX30" s="697">
        <v>1132646</v>
      </c>
      <c r="AY30" s="697">
        <v>1132646</v>
      </c>
      <c r="AZ30" s="697">
        <v>1132646</v>
      </c>
      <c r="BA30" s="697">
        <v>1132646</v>
      </c>
      <c r="BB30" s="697">
        <v>1132053</v>
      </c>
      <c r="BC30" s="697">
        <v>1132053</v>
      </c>
      <c r="BD30" s="697">
        <v>1132053</v>
      </c>
      <c r="BE30" s="697">
        <v>1043915</v>
      </c>
      <c r="BF30" s="697">
        <v>990164</v>
      </c>
      <c r="BG30" s="697">
        <v>990164</v>
      </c>
      <c r="BH30" s="697">
        <v>968867</v>
      </c>
      <c r="BI30" s="697">
        <v>968867</v>
      </c>
      <c r="BJ30" s="697">
        <v>966608</v>
      </c>
      <c r="BK30" s="697">
        <v>358093</v>
      </c>
      <c r="BL30" s="697">
        <v>358093</v>
      </c>
      <c r="BM30" s="697">
        <v>358093</v>
      </c>
      <c r="BN30" s="697">
        <v>358093</v>
      </c>
      <c r="BO30" s="697">
        <v>0</v>
      </c>
      <c r="BP30" s="697"/>
      <c r="BQ30" s="697"/>
      <c r="BR30" s="697"/>
      <c r="BS30" s="697"/>
      <c r="BT30" s="698"/>
      <c r="BU30" s="16"/>
    </row>
    <row r="31" spans="2:73" s="17" customFormat="1" ht="15.6">
      <c r="B31" s="692"/>
      <c r="C31" s="692" t="s">
        <v>29</v>
      </c>
      <c r="D31" s="774" t="s">
        <v>683</v>
      </c>
      <c r="E31" s="692" t="s">
        <v>726</v>
      </c>
      <c r="F31" s="692" t="s">
        <v>29</v>
      </c>
      <c r="G31" s="692" t="s">
        <v>748</v>
      </c>
      <c r="H31" s="692">
        <v>2015</v>
      </c>
      <c r="I31" s="644" t="s">
        <v>584</v>
      </c>
      <c r="J31" s="644" t="s">
        <v>596</v>
      </c>
      <c r="K31" s="633"/>
      <c r="L31" s="696"/>
      <c r="M31" s="697"/>
      <c r="N31" s="697"/>
      <c r="O31" s="697"/>
      <c r="P31" s="697">
        <v>664</v>
      </c>
      <c r="Q31" s="697">
        <v>664</v>
      </c>
      <c r="R31" s="697">
        <v>664</v>
      </c>
      <c r="S31" s="697">
        <v>664</v>
      </c>
      <c r="T31" s="697">
        <v>664</v>
      </c>
      <c r="U31" s="697">
        <v>664</v>
      </c>
      <c r="V31" s="697">
        <v>664</v>
      </c>
      <c r="W31" s="697">
        <v>664</v>
      </c>
      <c r="X31" s="697">
        <v>664</v>
      </c>
      <c r="Y31" s="697">
        <v>664</v>
      </c>
      <c r="Z31" s="697">
        <v>664</v>
      </c>
      <c r="AA31" s="697">
        <v>664</v>
      </c>
      <c r="AB31" s="697">
        <v>664</v>
      </c>
      <c r="AC31" s="697">
        <v>664</v>
      </c>
      <c r="AD31" s="697">
        <v>664</v>
      </c>
      <c r="AE31" s="697">
        <v>664</v>
      </c>
      <c r="AF31" s="697">
        <v>664</v>
      </c>
      <c r="AG31" s="697">
        <v>664</v>
      </c>
      <c r="AH31" s="697">
        <v>602</v>
      </c>
      <c r="AI31" s="697">
        <v>0</v>
      </c>
      <c r="AJ31" s="697"/>
      <c r="AK31" s="697"/>
      <c r="AL31" s="697"/>
      <c r="AM31" s="697"/>
      <c r="AN31" s="697"/>
      <c r="AO31" s="698"/>
      <c r="AP31" s="633"/>
      <c r="AQ31" s="696"/>
      <c r="AR31" s="697"/>
      <c r="AS31" s="697"/>
      <c r="AT31" s="697"/>
      <c r="AU31" s="697">
        <v>1265384</v>
      </c>
      <c r="AV31" s="697">
        <v>1265384</v>
      </c>
      <c r="AW31" s="697">
        <v>1265384</v>
      </c>
      <c r="AX31" s="697">
        <v>1265384</v>
      </c>
      <c r="AY31" s="697">
        <v>1265384</v>
      </c>
      <c r="AZ31" s="697">
        <v>1265384</v>
      </c>
      <c r="BA31" s="697">
        <v>1265384</v>
      </c>
      <c r="BB31" s="697">
        <v>1265384</v>
      </c>
      <c r="BC31" s="697">
        <v>1265384</v>
      </c>
      <c r="BD31" s="697">
        <v>1265384</v>
      </c>
      <c r="BE31" s="697">
        <v>1265384</v>
      </c>
      <c r="BF31" s="697">
        <v>1265384</v>
      </c>
      <c r="BG31" s="697">
        <v>1265384</v>
      </c>
      <c r="BH31" s="697">
        <v>1265384</v>
      </c>
      <c r="BI31" s="697">
        <v>1265384</v>
      </c>
      <c r="BJ31" s="697">
        <v>1265384</v>
      </c>
      <c r="BK31" s="697">
        <v>1265384</v>
      </c>
      <c r="BL31" s="697">
        <v>1265384</v>
      </c>
      <c r="BM31" s="697">
        <v>1210392</v>
      </c>
      <c r="BN31" s="697">
        <v>0</v>
      </c>
      <c r="BO31" s="697">
        <v>0</v>
      </c>
      <c r="BP31" s="697"/>
      <c r="BQ31" s="697"/>
      <c r="BR31" s="697"/>
      <c r="BS31" s="697"/>
      <c r="BT31" s="698"/>
      <c r="BU31" s="16"/>
    </row>
    <row r="32" spans="2:73" s="17" customFormat="1" ht="15.6">
      <c r="B32" s="692"/>
      <c r="C32" s="692" t="s">
        <v>742</v>
      </c>
      <c r="D32" s="774" t="s">
        <v>100</v>
      </c>
      <c r="E32" s="692" t="s">
        <v>726</v>
      </c>
      <c r="F32" s="692" t="s">
        <v>746</v>
      </c>
      <c r="G32" s="692" t="s">
        <v>748</v>
      </c>
      <c r="H32" s="692">
        <v>2015</v>
      </c>
      <c r="I32" s="644" t="s">
        <v>584</v>
      </c>
      <c r="J32" s="644" t="s">
        <v>596</v>
      </c>
      <c r="K32" s="633"/>
      <c r="L32" s="696"/>
      <c r="M32" s="697"/>
      <c r="N32" s="697"/>
      <c r="O32" s="697"/>
      <c r="P32" s="697">
        <v>268</v>
      </c>
      <c r="Q32" s="697">
        <v>268</v>
      </c>
      <c r="R32" s="697">
        <v>252</v>
      </c>
      <c r="S32" s="697">
        <v>244</v>
      </c>
      <c r="T32" s="697">
        <v>244</v>
      </c>
      <c r="U32" s="697">
        <v>244</v>
      </c>
      <c r="V32" s="697">
        <v>235</v>
      </c>
      <c r="W32" s="697">
        <v>235</v>
      </c>
      <c r="X32" s="697">
        <v>233</v>
      </c>
      <c r="Y32" s="697">
        <v>203</v>
      </c>
      <c r="Z32" s="697">
        <v>132</v>
      </c>
      <c r="AA32" s="697">
        <v>132</v>
      </c>
      <c r="AB32" s="697">
        <v>68</v>
      </c>
      <c r="AC32" s="697">
        <v>68</v>
      </c>
      <c r="AD32" s="697">
        <v>68</v>
      </c>
      <c r="AE32" s="697">
        <v>53</v>
      </c>
      <c r="AF32" s="697">
        <v>37</v>
      </c>
      <c r="AG32" s="697">
        <v>37</v>
      </c>
      <c r="AH32" s="697">
        <v>37</v>
      </c>
      <c r="AI32" s="697">
        <v>37</v>
      </c>
      <c r="AJ32" s="697"/>
      <c r="AK32" s="697"/>
      <c r="AL32" s="697"/>
      <c r="AM32" s="697"/>
      <c r="AN32" s="697"/>
      <c r="AO32" s="698"/>
      <c r="AP32" s="633"/>
      <c r="AQ32" s="696"/>
      <c r="AR32" s="697"/>
      <c r="AS32" s="697"/>
      <c r="AT32" s="697"/>
      <c r="AU32" s="697">
        <v>1655090</v>
      </c>
      <c r="AV32" s="697">
        <v>1655090</v>
      </c>
      <c r="AW32" s="697">
        <v>1604633</v>
      </c>
      <c r="AX32" s="697">
        <v>1577999</v>
      </c>
      <c r="AY32" s="697">
        <v>1577999</v>
      </c>
      <c r="AZ32" s="697">
        <v>1577999</v>
      </c>
      <c r="BA32" s="697">
        <v>1529250</v>
      </c>
      <c r="BB32" s="697">
        <v>1529250</v>
      </c>
      <c r="BC32" s="697">
        <v>1478551</v>
      </c>
      <c r="BD32" s="697">
        <v>1302929</v>
      </c>
      <c r="BE32" s="697">
        <v>762861</v>
      </c>
      <c r="BF32" s="697">
        <v>646285</v>
      </c>
      <c r="BG32" s="697">
        <v>229788</v>
      </c>
      <c r="BH32" s="697">
        <v>229788</v>
      </c>
      <c r="BI32" s="697">
        <v>229788</v>
      </c>
      <c r="BJ32" s="697">
        <v>167598</v>
      </c>
      <c r="BK32" s="697">
        <v>93548</v>
      </c>
      <c r="BL32" s="697">
        <v>93548</v>
      </c>
      <c r="BM32" s="697">
        <v>93548</v>
      </c>
      <c r="BN32" s="697">
        <v>93548</v>
      </c>
      <c r="BO32" s="697">
        <v>0</v>
      </c>
      <c r="BP32" s="697"/>
      <c r="BQ32" s="697"/>
      <c r="BR32" s="697"/>
      <c r="BS32" s="697"/>
      <c r="BT32" s="698"/>
      <c r="BU32" s="16"/>
    </row>
    <row r="33" spans="2:73" s="17" customFormat="1" ht="15.6">
      <c r="B33" s="692"/>
      <c r="C33" s="692" t="s">
        <v>10</v>
      </c>
      <c r="D33" s="774" t="s">
        <v>106</v>
      </c>
      <c r="E33" s="692" t="s">
        <v>726</v>
      </c>
      <c r="F33" s="692" t="s">
        <v>747</v>
      </c>
      <c r="G33" s="692" t="s">
        <v>748</v>
      </c>
      <c r="H33" s="692">
        <v>2015</v>
      </c>
      <c r="I33" s="644" t="s">
        <v>584</v>
      </c>
      <c r="J33" s="644" t="s">
        <v>596</v>
      </c>
      <c r="K33" s="633"/>
      <c r="L33" s="696"/>
      <c r="M33" s="697"/>
      <c r="N33" s="697"/>
      <c r="O33" s="697"/>
      <c r="P33" s="697">
        <v>11</v>
      </c>
      <c r="Q33" s="697">
        <v>11</v>
      </c>
      <c r="R33" s="697">
        <v>11</v>
      </c>
      <c r="S33" s="697">
        <v>11</v>
      </c>
      <c r="T33" s="697">
        <v>11</v>
      </c>
      <c r="U33" s="697">
        <v>11</v>
      </c>
      <c r="V33" s="697">
        <v>11</v>
      </c>
      <c r="W33" s="697">
        <v>11</v>
      </c>
      <c r="X33" s="697">
        <v>11</v>
      </c>
      <c r="Y33" s="697">
        <v>11</v>
      </c>
      <c r="Z33" s="697">
        <v>0</v>
      </c>
      <c r="AA33" s="697">
        <v>0</v>
      </c>
      <c r="AB33" s="697">
        <v>0</v>
      </c>
      <c r="AC33" s="697">
        <v>0</v>
      </c>
      <c r="AD33" s="697">
        <v>0</v>
      </c>
      <c r="AE33" s="697">
        <v>0</v>
      </c>
      <c r="AF33" s="697">
        <v>0</v>
      </c>
      <c r="AG33" s="697">
        <v>0</v>
      </c>
      <c r="AH33" s="697">
        <v>0</v>
      </c>
      <c r="AI33" s="697">
        <v>0</v>
      </c>
      <c r="AJ33" s="697"/>
      <c r="AK33" s="697"/>
      <c r="AL33" s="697"/>
      <c r="AM33" s="697"/>
      <c r="AN33" s="697"/>
      <c r="AO33" s="698"/>
      <c r="AP33" s="633"/>
      <c r="AQ33" s="696"/>
      <c r="AR33" s="697"/>
      <c r="AS33" s="697"/>
      <c r="AT33" s="697"/>
      <c r="AU33" s="697">
        <v>39560</v>
      </c>
      <c r="AV33" s="697">
        <v>39560</v>
      </c>
      <c r="AW33" s="697">
        <v>39560</v>
      </c>
      <c r="AX33" s="697">
        <v>39560</v>
      </c>
      <c r="AY33" s="697">
        <v>39560</v>
      </c>
      <c r="AZ33" s="697">
        <v>39560</v>
      </c>
      <c r="BA33" s="697">
        <v>39560</v>
      </c>
      <c r="BB33" s="697">
        <v>39560</v>
      </c>
      <c r="BC33" s="697">
        <v>39560</v>
      </c>
      <c r="BD33" s="697">
        <v>39560</v>
      </c>
      <c r="BE33" s="697">
        <v>0</v>
      </c>
      <c r="BF33" s="697">
        <v>0</v>
      </c>
      <c r="BG33" s="697">
        <v>0</v>
      </c>
      <c r="BH33" s="697">
        <v>0</v>
      </c>
      <c r="BI33" s="697">
        <v>0</v>
      </c>
      <c r="BJ33" s="697">
        <v>0</v>
      </c>
      <c r="BK33" s="697">
        <v>0</v>
      </c>
      <c r="BL33" s="697">
        <v>0</v>
      </c>
      <c r="BM33" s="697">
        <v>0</v>
      </c>
      <c r="BN33" s="697">
        <v>0</v>
      </c>
      <c r="BO33" s="697">
        <v>0</v>
      </c>
      <c r="BP33" s="697"/>
      <c r="BQ33" s="697"/>
      <c r="BR33" s="697"/>
      <c r="BS33" s="697"/>
      <c r="BT33" s="698"/>
      <c r="BU33" s="16"/>
    </row>
    <row r="34" spans="2:73" s="17" customFormat="1" ht="15.6">
      <c r="B34" s="692"/>
      <c r="C34" s="692" t="s">
        <v>107</v>
      </c>
      <c r="D34" s="774" t="s">
        <v>108</v>
      </c>
      <c r="E34" s="692" t="s">
        <v>726</v>
      </c>
      <c r="F34" s="692" t="s">
        <v>29</v>
      </c>
      <c r="G34" s="692" t="s">
        <v>748</v>
      </c>
      <c r="H34" s="692">
        <v>2015</v>
      </c>
      <c r="I34" s="644" t="s">
        <v>584</v>
      </c>
      <c r="J34" s="644" t="s">
        <v>596</v>
      </c>
      <c r="K34" s="633"/>
      <c r="L34" s="696"/>
      <c r="M34" s="697"/>
      <c r="N34" s="697"/>
      <c r="O34" s="697"/>
      <c r="P34" s="697">
        <v>7</v>
      </c>
      <c r="Q34" s="697">
        <v>6</v>
      </c>
      <c r="R34" s="697">
        <v>6</v>
      </c>
      <c r="S34" s="697">
        <v>6</v>
      </c>
      <c r="T34" s="697">
        <v>6</v>
      </c>
      <c r="U34" s="697">
        <v>6</v>
      </c>
      <c r="V34" s="697">
        <v>6</v>
      </c>
      <c r="W34" s="697">
        <v>6</v>
      </c>
      <c r="X34" s="697">
        <v>5</v>
      </c>
      <c r="Y34" s="697">
        <v>5</v>
      </c>
      <c r="Z34" s="697">
        <v>5</v>
      </c>
      <c r="AA34" s="697">
        <v>5</v>
      </c>
      <c r="AB34" s="697">
        <v>4</v>
      </c>
      <c r="AC34" s="697">
        <v>4</v>
      </c>
      <c r="AD34" s="697">
        <v>0</v>
      </c>
      <c r="AE34" s="697">
        <v>0</v>
      </c>
      <c r="AF34" s="697">
        <v>0</v>
      </c>
      <c r="AG34" s="697">
        <v>0</v>
      </c>
      <c r="AH34" s="697">
        <v>0</v>
      </c>
      <c r="AI34" s="697">
        <v>0</v>
      </c>
      <c r="AJ34" s="697"/>
      <c r="AK34" s="697"/>
      <c r="AL34" s="697"/>
      <c r="AM34" s="697"/>
      <c r="AN34" s="697"/>
      <c r="AO34" s="698"/>
      <c r="AP34" s="633"/>
      <c r="AQ34" s="696"/>
      <c r="AR34" s="697"/>
      <c r="AS34" s="697"/>
      <c r="AT34" s="697"/>
      <c r="AU34" s="697">
        <v>76713</v>
      </c>
      <c r="AV34" s="697">
        <v>62341</v>
      </c>
      <c r="AW34" s="697">
        <v>59617</v>
      </c>
      <c r="AX34" s="697">
        <v>57258</v>
      </c>
      <c r="AY34" s="697">
        <v>57258</v>
      </c>
      <c r="AZ34" s="697">
        <v>57258</v>
      </c>
      <c r="BA34" s="697">
        <v>56565</v>
      </c>
      <c r="BB34" s="697">
        <v>56565</v>
      </c>
      <c r="BC34" s="697">
        <v>34835</v>
      </c>
      <c r="BD34" s="697">
        <v>34835</v>
      </c>
      <c r="BE34" s="697">
        <v>34657</v>
      </c>
      <c r="BF34" s="697">
        <v>34657</v>
      </c>
      <c r="BG34" s="697">
        <v>33608</v>
      </c>
      <c r="BH34" s="697">
        <v>33608</v>
      </c>
      <c r="BI34" s="697">
        <v>3612</v>
      </c>
      <c r="BJ34" s="697">
        <v>3324</v>
      </c>
      <c r="BK34" s="697">
        <v>3324</v>
      </c>
      <c r="BL34" s="697">
        <v>3324</v>
      </c>
      <c r="BM34" s="697">
        <v>3324</v>
      </c>
      <c r="BN34" s="697">
        <v>3324</v>
      </c>
      <c r="BO34" s="697">
        <v>3324</v>
      </c>
      <c r="BP34" s="697"/>
      <c r="BQ34" s="697"/>
      <c r="BR34" s="697"/>
      <c r="BS34" s="697"/>
      <c r="BT34" s="698"/>
      <c r="BU34" s="16"/>
    </row>
    <row r="35" spans="2:73" s="772" customFormat="1" ht="6" customHeight="1">
      <c r="B35" s="765"/>
      <c r="C35" s="765"/>
      <c r="D35" s="765"/>
      <c r="E35" s="765"/>
      <c r="F35" s="765"/>
      <c r="G35" s="765"/>
      <c r="H35" s="765"/>
      <c r="I35" s="766"/>
      <c r="J35" s="766"/>
      <c r="K35" s="767"/>
      <c r="L35" s="768"/>
      <c r="M35" s="769"/>
      <c r="N35" s="769"/>
      <c r="O35" s="769"/>
      <c r="P35" s="769"/>
      <c r="Q35" s="769"/>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70"/>
      <c r="AP35" s="767"/>
      <c r="AQ35" s="768"/>
      <c r="AR35" s="769"/>
      <c r="AS35" s="769"/>
      <c r="AT35" s="769"/>
      <c r="AU35" s="769"/>
      <c r="AV35" s="769"/>
      <c r="AW35" s="769"/>
      <c r="AX35" s="769"/>
      <c r="AY35" s="769"/>
      <c r="AZ35" s="769"/>
      <c r="BA35" s="769"/>
      <c r="BB35" s="769"/>
      <c r="BC35" s="769"/>
      <c r="BD35" s="769"/>
      <c r="BE35" s="769"/>
      <c r="BF35" s="769"/>
      <c r="BG35" s="769"/>
      <c r="BH35" s="769"/>
      <c r="BI35" s="769"/>
      <c r="BJ35" s="769"/>
      <c r="BK35" s="769"/>
      <c r="BL35" s="769"/>
      <c r="BM35" s="769"/>
      <c r="BN35" s="769"/>
      <c r="BO35" s="769"/>
      <c r="BP35" s="769"/>
      <c r="BQ35" s="769"/>
      <c r="BR35" s="769"/>
      <c r="BS35" s="769"/>
      <c r="BT35" s="770"/>
      <c r="BU35" s="771"/>
    </row>
    <row r="36" spans="2:73" s="17" customFormat="1" ht="15.6">
      <c r="B36" s="692"/>
      <c r="C36" s="692" t="s">
        <v>743</v>
      </c>
      <c r="D36" s="774" t="s">
        <v>118</v>
      </c>
      <c r="E36" s="692" t="s">
        <v>726</v>
      </c>
      <c r="F36" s="692" t="s">
        <v>746</v>
      </c>
      <c r="G36" s="692" t="s">
        <v>748</v>
      </c>
      <c r="H36" s="692">
        <v>2015</v>
      </c>
      <c r="I36" s="644" t="s">
        <v>584</v>
      </c>
      <c r="J36" s="644" t="s">
        <v>589</v>
      </c>
      <c r="K36" s="633"/>
      <c r="L36" s="696"/>
      <c r="M36" s="697"/>
      <c r="N36" s="697"/>
      <c r="O36" s="697"/>
      <c r="P36" s="697">
        <v>47</v>
      </c>
      <c r="Q36" s="697">
        <v>47</v>
      </c>
      <c r="R36" s="697">
        <v>47</v>
      </c>
      <c r="S36" s="697">
        <v>47</v>
      </c>
      <c r="T36" s="697">
        <v>47</v>
      </c>
      <c r="U36" s="697">
        <v>47</v>
      </c>
      <c r="V36" s="697">
        <v>44</v>
      </c>
      <c r="W36" s="697">
        <v>44</v>
      </c>
      <c r="X36" s="697">
        <v>43</v>
      </c>
      <c r="Y36" s="697">
        <v>33</v>
      </c>
      <c r="Z36" s="697">
        <v>7</v>
      </c>
      <c r="AA36" s="697">
        <v>0</v>
      </c>
      <c r="AB36" s="697">
        <v>0</v>
      </c>
      <c r="AC36" s="697">
        <v>0</v>
      </c>
      <c r="AD36" s="697">
        <v>0</v>
      </c>
      <c r="AE36" s="697">
        <v>0</v>
      </c>
      <c r="AF36" s="697">
        <v>0</v>
      </c>
      <c r="AG36" s="697">
        <v>0</v>
      </c>
      <c r="AH36" s="697">
        <v>0</v>
      </c>
      <c r="AI36" s="697">
        <v>0</v>
      </c>
      <c r="AJ36" s="697">
        <v>0</v>
      </c>
      <c r="AK36" s="697">
        <v>0</v>
      </c>
      <c r="AL36" s="697">
        <v>0</v>
      </c>
      <c r="AM36" s="697"/>
      <c r="AN36" s="697"/>
      <c r="AO36" s="698"/>
      <c r="AP36" s="633"/>
      <c r="AQ36" s="696"/>
      <c r="AR36" s="697"/>
      <c r="AS36" s="697"/>
      <c r="AT36" s="697"/>
      <c r="AU36" s="697">
        <v>554307</v>
      </c>
      <c r="AV36" s="697">
        <v>554307</v>
      </c>
      <c r="AW36" s="697">
        <v>554307</v>
      </c>
      <c r="AX36" s="697">
        <v>554307</v>
      </c>
      <c r="AY36" s="697">
        <v>554307</v>
      </c>
      <c r="AZ36" s="697">
        <v>554307</v>
      </c>
      <c r="BA36" s="697">
        <v>536358</v>
      </c>
      <c r="BB36" s="697">
        <v>536358</v>
      </c>
      <c r="BC36" s="697">
        <v>535192</v>
      </c>
      <c r="BD36" s="697">
        <v>478511</v>
      </c>
      <c r="BE36" s="697">
        <v>327602</v>
      </c>
      <c r="BF36" s="697">
        <v>304298</v>
      </c>
      <c r="BG36" s="697">
        <v>276371</v>
      </c>
      <c r="BH36" s="697">
        <v>276371</v>
      </c>
      <c r="BI36" s="697">
        <v>276371</v>
      </c>
      <c r="BJ36" s="697">
        <v>190287</v>
      </c>
      <c r="BK36" s="697">
        <v>0</v>
      </c>
      <c r="BL36" s="697">
        <v>0</v>
      </c>
      <c r="BM36" s="697">
        <v>0</v>
      </c>
      <c r="BN36" s="697">
        <v>0</v>
      </c>
      <c r="BO36" s="697">
        <v>0</v>
      </c>
      <c r="BP36" s="697">
        <v>0</v>
      </c>
      <c r="BQ36" s="697">
        <v>0</v>
      </c>
      <c r="BR36" s="697"/>
      <c r="BS36" s="697"/>
      <c r="BT36" s="698"/>
      <c r="BU36" s="16"/>
    </row>
    <row r="37" spans="2:73" s="17" customFormat="1" ht="15.6">
      <c r="B37" s="692"/>
      <c r="C37" s="692" t="s">
        <v>29</v>
      </c>
      <c r="D37" s="774" t="s">
        <v>95</v>
      </c>
      <c r="E37" s="692" t="s">
        <v>726</v>
      </c>
      <c r="F37" s="692" t="s">
        <v>29</v>
      </c>
      <c r="G37" s="692" t="s">
        <v>748</v>
      </c>
      <c r="H37" s="692">
        <v>2015</v>
      </c>
      <c r="I37" s="644" t="s">
        <v>584</v>
      </c>
      <c r="J37" s="644" t="s">
        <v>589</v>
      </c>
      <c r="K37" s="633"/>
      <c r="L37" s="696"/>
      <c r="M37" s="697"/>
      <c r="N37" s="697"/>
      <c r="O37" s="697"/>
      <c r="P37" s="697">
        <v>7</v>
      </c>
      <c r="Q37" s="697">
        <v>7</v>
      </c>
      <c r="R37" s="697">
        <v>7</v>
      </c>
      <c r="S37" s="697">
        <v>7</v>
      </c>
      <c r="T37" s="697">
        <v>7</v>
      </c>
      <c r="U37" s="697">
        <v>7</v>
      </c>
      <c r="V37" s="697">
        <v>7</v>
      </c>
      <c r="W37" s="697">
        <v>7</v>
      </c>
      <c r="X37" s="697">
        <v>7</v>
      </c>
      <c r="Y37" s="697">
        <v>7</v>
      </c>
      <c r="Z37" s="697">
        <v>6</v>
      </c>
      <c r="AA37" s="697">
        <v>6</v>
      </c>
      <c r="AB37" s="697">
        <v>6</v>
      </c>
      <c r="AC37" s="697">
        <v>6</v>
      </c>
      <c r="AD37" s="697">
        <v>6</v>
      </c>
      <c r="AE37" s="697">
        <v>6</v>
      </c>
      <c r="AF37" s="697">
        <v>3</v>
      </c>
      <c r="AG37" s="697">
        <v>3</v>
      </c>
      <c r="AH37" s="697">
        <v>3</v>
      </c>
      <c r="AI37" s="697">
        <v>3</v>
      </c>
      <c r="AJ37" s="697">
        <v>0</v>
      </c>
      <c r="AK37" s="697">
        <v>0</v>
      </c>
      <c r="AL37" s="697">
        <v>0</v>
      </c>
      <c r="AM37" s="697"/>
      <c r="AN37" s="697"/>
      <c r="AO37" s="698"/>
      <c r="AP37" s="633"/>
      <c r="AQ37" s="696"/>
      <c r="AR37" s="697"/>
      <c r="AS37" s="697"/>
      <c r="AT37" s="697"/>
      <c r="AU37" s="697">
        <v>104247</v>
      </c>
      <c r="AV37" s="697">
        <v>102747</v>
      </c>
      <c r="AW37" s="697">
        <v>102747</v>
      </c>
      <c r="AX37" s="697">
        <v>102747</v>
      </c>
      <c r="AY37" s="697">
        <v>102747</v>
      </c>
      <c r="AZ37" s="697">
        <v>102747</v>
      </c>
      <c r="BA37" s="697">
        <v>102747</v>
      </c>
      <c r="BB37" s="697">
        <v>102705</v>
      </c>
      <c r="BC37" s="697">
        <v>102705</v>
      </c>
      <c r="BD37" s="697">
        <v>102705</v>
      </c>
      <c r="BE37" s="697">
        <v>100152</v>
      </c>
      <c r="BF37" s="697">
        <v>100040</v>
      </c>
      <c r="BG37" s="697">
        <v>100040</v>
      </c>
      <c r="BH37" s="697">
        <v>99810</v>
      </c>
      <c r="BI37" s="697">
        <v>99810</v>
      </c>
      <c r="BJ37" s="697">
        <v>99627</v>
      </c>
      <c r="BK37" s="697">
        <v>51632</v>
      </c>
      <c r="BL37" s="697">
        <v>51632</v>
      </c>
      <c r="BM37" s="697">
        <v>51632</v>
      </c>
      <c r="BN37" s="697">
        <v>51632</v>
      </c>
      <c r="BO37" s="697">
        <v>0</v>
      </c>
      <c r="BP37" s="697">
        <v>0</v>
      </c>
      <c r="BQ37" s="697">
        <v>0</v>
      </c>
      <c r="BR37" s="697"/>
      <c r="BS37" s="697"/>
      <c r="BT37" s="698"/>
      <c r="BU37" s="16"/>
    </row>
    <row r="38" spans="2:73" s="17" customFormat="1" ht="15.6">
      <c r="B38" s="692"/>
      <c r="C38" s="692" t="s">
        <v>29</v>
      </c>
      <c r="D38" s="774" t="s">
        <v>96</v>
      </c>
      <c r="E38" s="692" t="s">
        <v>726</v>
      </c>
      <c r="F38" s="692" t="s">
        <v>29</v>
      </c>
      <c r="G38" s="692" t="s">
        <v>748</v>
      </c>
      <c r="H38" s="692">
        <v>2015</v>
      </c>
      <c r="I38" s="644" t="s">
        <v>584</v>
      </c>
      <c r="J38" s="644" t="s">
        <v>589</v>
      </c>
      <c r="K38" s="633"/>
      <c r="L38" s="696"/>
      <c r="M38" s="697"/>
      <c r="N38" s="697"/>
      <c r="O38" s="697"/>
      <c r="P38" s="697">
        <v>1</v>
      </c>
      <c r="Q38" s="697">
        <v>1</v>
      </c>
      <c r="R38" s="697">
        <v>1</v>
      </c>
      <c r="S38" s="697">
        <v>1</v>
      </c>
      <c r="T38" s="697">
        <v>1</v>
      </c>
      <c r="U38" s="697">
        <v>1</v>
      </c>
      <c r="V38" s="697">
        <v>1</v>
      </c>
      <c r="W38" s="697">
        <v>1</v>
      </c>
      <c r="X38" s="697">
        <v>1</v>
      </c>
      <c r="Y38" s="697">
        <v>1</v>
      </c>
      <c r="Z38" s="697">
        <v>1</v>
      </c>
      <c r="AA38" s="697">
        <v>1</v>
      </c>
      <c r="AB38" s="697">
        <v>1</v>
      </c>
      <c r="AC38" s="697">
        <v>1</v>
      </c>
      <c r="AD38" s="697">
        <v>1</v>
      </c>
      <c r="AE38" s="697">
        <v>1</v>
      </c>
      <c r="AF38" s="697">
        <v>0</v>
      </c>
      <c r="AG38" s="697">
        <v>0</v>
      </c>
      <c r="AH38" s="697">
        <v>0</v>
      </c>
      <c r="AI38" s="697">
        <v>0</v>
      </c>
      <c r="AJ38" s="697">
        <v>0</v>
      </c>
      <c r="AK38" s="697">
        <v>0</v>
      </c>
      <c r="AL38" s="697">
        <v>0</v>
      </c>
      <c r="AM38" s="697"/>
      <c r="AN38" s="697"/>
      <c r="AO38" s="698"/>
      <c r="AP38" s="633"/>
      <c r="AQ38" s="696"/>
      <c r="AR38" s="697"/>
      <c r="AS38" s="697"/>
      <c r="AT38" s="697"/>
      <c r="AU38" s="819">
        <v>11928</v>
      </c>
      <c r="AV38" s="697">
        <v>11788</v>
      </c>
      <c r="AW38" s="697">
        <v>11788</v>
      </c>
      <c r="AX38" s="697">
        <v>11788</v>
      </c>
      <c r="AY38" s="697">
        <v>11788</v>
      </c>
      <c r="AZ38" s="697">
        <v>11788</v>
      </c>
      <c r="BA38" s="697">
        <v>11788</v>
      </c>
      <c r="BB38" s="697">
        <v>11758</v>
      </c>
      <c r="BC38" s="697">
        <v>11758</v>
      </c>
      <c r="BD38" s="697">
        <v>11758</v>
      </c>
      <c r="BE38" s="697">
        <v>9972</v>
      </c>
      <c r="BF38" s="697">
        <v>9891</v>
      </c>
      <c r="BG38" s="697">
        <v>9891</v>
      </c>
      <c r="BH38" s="697">
        <v>9587</v>
      </c>
      <c r="BI38" s="697">
        <v>9587</v>
      </c>
      <c r="BJ38" s="697">
        <v>9551</v>
      </c>
      <c r="BK38" s="697">
        <v>3991</v>
      </c>
      <c r="BL38" s="697">
        <v>3991</v>
      </c>
      <c r="BM38" s="697">
        <v>3991</v>
      </c>
      <c r="BN38" s="697">
        <v>3991</v>
      </c>
      <c r="BO38" s="697">
        <v>0</v>
      </c>
      <c r="BP38" s="697">
        <v>0</v>
      </c>
      <c r="BQ38" s="697">
        <v>0</v>
      </c>
      <c r="BR38" s="697"/>
      <c r="BS38" s="697"/>
      <c r="BT38" s="698"/>
      <c r="BU38" s="16"/>
    </row>
    <row r="39" spans="2:73" s="17" customFormat="1" ht="15.6">
      <c r="B39" s="692"/>
      <c r="C39" s="692" t="s">
        <v>29</v>
      </c>
      <c r="D39" s="774" t="s">
        <v>683</v>
      </c>
      <c r="E39" s="692" t="s">
        <v>726</v>
      </c>
      <c r="F39" s="692" t="s">
        <v>29</v>
      </c>
      <c r="G39" s="692" t="s">
        <v>748</v>
      </c>
      <c r="H39" s="692">
        <v>2015</v>
      </c>
      <c r="I39" s="644" t="s">
        <v>584</v>
      </c>
      <c r="J39" s="644" t="s">
        <v>589</v>
      </c>
      <c r="K39" s="633"/>
      <c r="L39" s="696"/>
      <c r="M39" s="697"/>
      <c r="N39" s="697"/>
      <c r="O39" s="697"/>
      <c r="P39" s="697">
        <v>11</v>
      </c>
      <c r="Q39" s="697">
        <v>11</v>
      </c>
      <c r="R39" s="697">
        <v>11</v>
      </c>
      <c r="S39" s="697">
        <v>11</v>
      </c>
      <c r="T39" s="697">
        <v>11</v>
      </c>
      <c r="U39" s="697">
        <v>11</v>
      </c>
      <c r="V39" s="697">
        <v>11</v>
      </c>
      <c r="W39" s="697">
        <v>11</v>
      </c>
      <c r="X39" s="697">
        <v>11</v>
      </c>
      <c r="Y39" s="697">
        <v>11</v>
      </c>
      <c r="Z39" s="697">
        <v>11</v>
      </c>
      <c r="AA39" s="697">
        <v>11</v>
      </c>
      <c r="AB39" s="697">
        <v>11</v>
      </c>
      <c r="AC39" s="697">
        <v>11</v>
      </c>
      <c r="AD39" s="697">
        <v>11</v>
      </c>
      <c r="AE39" s="697">
        <v>11</v>
      </c>
      <c r="AF39" s="697">
        <v>11</v>
      </c>
      <c r="AG39" s="697">
        <v>11</v>
      </c>
      <c r="AH39" s="697">
        <v>10</v>
      </c>
      <c r="AI39" s="697">
        <v>0</v>
      </c>
      <c r="AJ39" s="697">
        <v>0</v>
      </c>
      <c r="AK39" s="697">
        <v>0</v>
      </c>
      <c r="AL39" s="697">
        <v>0</v>
      </c>
      <c r="AM39" s="697"/>
      <c r="AN39" s="697"/>
      <c r="AO39" s="698"/>
      <c r="AP39" s="633"/>
      <c r="AQ39" s="696"/>
      <c r="AR39" s="697"/>
      <c r="AS39" s="697"/>
      <c r="AT39" s="697"/>
      <c r="AU39" s="697">
        <v>21001</v>
      </c>
      <c r="AV39" s="697">
        <v>21001</v>
      </c>
      <c r="AW39" s="697">
        <v>21001</v>
      </c>
      <c r="AX39" s="697">
        <v>21001</v>
      </c>
      <c r="AY39" s="697">
        <v>21001</v>
      </c>
      <c r="AZ39" s="697">
        <v>21001</v>
      </c>
      <c r="BA39" s="697">
        <v>21001</v>
      </c>
      <c r="BB39" s="697">
        <v>21001</v>
      </c>
      <c r="BC39" s="697">
        <v>21001</v>
      </c>
      <c r="BD39" s="697">
        <v>21001</v>
      </c>
      <c r="BE39" s="697">
        <v>21001</v>
      </c>
      <c r="BF39" s="697">
        <v>21001</v>
      </c>
      <c r="BG39" s="697">
        <v>21001</v>
      </c>
      <c r="BH39" s="697">
        <v>21001</v>
      </c>
      <c r="BI39" s="697">
        <v>21001</v>
      </c>
      <c r="BJ39" s="697">
        <v>21001</v>
      </c>
      <c r="BK39" s="697">
        <v>21001</v>
      </c>
      <c r="BL39" s="697">
        <v>21001</v>
      </c>
      <c r="BM39" s="697">
        <v>20387</v>
      </c>
      <c r="BN39" s="697">
        <v>0</v>
      </c>
      <c r="BO39" s="697">
        <v>0</v>
      </c>
      <c r="BP39" s="697">
        <v>0</v>
      </c>
      <c r="BQ39" s="697">
        <v>0</v>
      </c>
      <c r="BR39" s="697"/>
      <c r="BS39" s="697"/>
      <c r="BT39" s="698"/>
      <c r="BU39" s="16"/>
    </row>
    <row r="40" spans="2:73" s="17" customFormat="1" ht="15.6">
      <c r="B40" s="692"/>
      <c r="C40" s="692" t="s">
        <v>29</v>
      </c>
      <c r="D40" s="774" t="s">
        <v>98</v>
      </c>
      <c r="E40" s="692" t="s">
        <v>726</v>
      </c>
      <c r="F40" s="692" t="s">
        <v>29</v>
      </c>
      <c r="G40" s="692" t="s">
        <v>748</v>
      </c>
      <c r="H40" s="692">
        <v>2015</v>
      </c>
      <c r="I40" s="644" t="s">
        <v>584</v>
      </c>
      <c r="J40" s="644" t="s">
        <v>589</v>
      </c>
      <c r="K40" s="633"/>
      <c r="L40" s="696"/>
      <c r="M40" s="697"/>
      <c r="N40" s="697"/>
      <c r="O40" s="697"/>
      <c r="P40" s="697">
        <v>13</v>
      </c>
      <c r="Q40" s="697">
        <v>13</v>
      </c>
      <c r="R40" s="697">
        <v>13</v>
      </c>
      <c r="S40" s="697">
        <v>13</v>
      </c>
      <c r="T40" s="697">
        <v>13</v>
      </c>
      <c r="U40" s="697">
        <v>13</v>
      </c>
      <c r="V40" s="697">
        <v>13</v>
      </c>
      <c r="W40" s="697">
        <v>13</v>
      </c>
      <c r="X40" s="697">
        <v>13</v>
      </c>
      <c r="Y40" s="697">
        <v>13</v>
      </c>
      <c r="Z40" s="697">
        <v>13</v>
      </c>
      <c r="AA40" s="697">
        <v>13</v>
      </c>
      <c r="AB40" s="697">
        <v>13</v>
      </c>
      <c r="AC40" s="697">
        <v>13</v>
      </c>
      <c r="AD40" s="697">
        <v>13</v>
      </c>
      <c r="AE40" s="697">
        <v>13</v>
      </c>
      <c r="AF40" s="697">
        <v>3</v>
      </c>
      <c r="AG40" s="697">
        <v>3</v>
      </c>
      <c r="AH40" s="697">
        <v>3</v>
      </c>
      <c r="AI40" s="697">
        <v>3</v>
      </c>
      <c r="AJ40" s="697">
        <v>3</v>
      </c>
      <c r="AK40" s="697">
        <v>3</v>
      </c>
      <c r="AL40" s="697">
        <v>3</v>
      </c>
      <c r="AM40" s="697"/>
      <c r="AN40" s="697"/>
      <c r="AO40" s="698"/>
      <c r="AP40" s="633"/>
      <c r="AQ40" s="696"/>
      <c r="AR40" s="697"/>
      <c r="AS40" s="697"/>
      <c r="AT40" s="697"/>
      <c r="AU40" s="697">
        <v>225449</v>
      </c>
      <c r="AV40" s="697">
        <v>225449</v>
      </c>
      <c r="AW40" s="697">
        <v>225449</v>
      </c>
      <c r="AX40" s="697">
        <v>225449</v>
      </c>
      <c r="AY40" s="697">
        <v>225449</v>
      </c>
      <c r="AZ40" s="697">
        <v>225449</v>
      </c>
      <c r="BA40" s="697">
        <v>225449</v>
      </c>
      <c r="BB40" s="697">
        <v>225449</v>
      </c>
      <c r="BC40" s="697">
        <v>225449</v>
      </c>
      <c r="BD40" s="697">
        <v>225449</v>
      </c>
      <c r="BE40" s="697">
        <v>225449</v>
      </c>
      <c r="BF40" s="697">
        <v>225449</v>
      </c>
      <c r="BG40" s="697">
        <v>225449</v>
      </c>
      <c r="BH40" s="697">
        <v>225449</v>
      </c>
      <c r="BI40" s="697">
        <v>225449</v>
      </c>
      <c r="BJ40" s="697">
        <v>225449</v>
      </c>
      <c r="BK40" s="697">
        <v>73379</v>
      </c>
      <c r="BL40" s="697">
        <v>73379</v>
      </c>
      <c r="BM40" s="697">
        <v>73379</v>
      </c>
      <c r="BN40" s="697">
        <v>73379</v>
      </c>
      <c r="BO40" s="697">
        <v>72067</v>
      </c>
      <c r="BP40" s="697">
        <v>72067</v>
      </c>
      <c r="BQ40" s="697">
        <v>72067</v>
      </c>
      <c r="BR40" s="697"/>
      <c r="BS40" s="697"/>
      <c r="BT40" s="698"/>
      <c r="BU40" s="16"/>
    </row>
    <row r="41" spans="2:73" s="17" customFormat="1" ht="15.6">
      <c r="B41" s="692"/>
      <c r="C41" s="692" t="s">
        <v>742</v>
      </c>
      <c r="D41" s="774" t="s">
        <v>100</v>
      </c>
      <c r="E41" s="692" t="s">
        <v>726</v>
      </c>
      <c r="F41" s="692" t="s">
        <v>746</v>
      </c>
      <c r="G41" s="692" t="s">
        <v>748</v>
      </c>
      <c r="H41" s="692">
        <v>2015</v>
      </c>
      <c r="I41" s="644" t="s">
        <v>584</v>
      </c>
      <c r="J41" s="644" t="s">
        <v>589</v>
      </c>
      <c r="K41" s="633"/>
      <c r="L41" s="696"/>
      <c r="M41" s="697"/>
      <c r="N41" s="697"/>
      <c r="O41" s="697"/>
      <c r="P41" s="697">
        <v>69</v>
      </c>
      <c r="Q41" s="697">
        <v>69</v>
      </c>
      <c r="R41" s="697">
        <v>69</v>
      </c>
      <c r="S41" s="697">
        <v>66</v>
      </c>
      <c r="T41" s="697">
        <v>66</v>
      </c>
      <c r="U41" s="697">
        <v>66</v>
      </c>
      <c r="V41" s="697">
        <v>61</v>
      </c>
      <c r="W41" s="697">
        <v>61</v>
      </c>
      <c r="X41" s="697">
        <v>61</v>
      </c>
      <c r="Y41" s="697">
        <v>38</v>
      </c>
      <c r="Z41" s="697">
        <v>16</v>
      </c>
      <c r="AA41" s="697">
        <v>16</v>
      </c>
      <c r="AB41" s="697">
        <v>14</v>
      </c>
      <c r="AC41" s="697">
        <v>14</v>
      </c>
      <c r="AD41" s="697">
        <v>14</v>
      </c>
      <c r="AE41" s="697">
        <v>11</v>
      </c>
      <c r="AF41" s="697">
        <v>1</v>
      </c>
      <c r="AG41" s="697">
        <v>1</v>
      </c>
      <c r="AH41" s="697">
        <v>1</v>
      </c>
      <c r="AI41" s="697">
        <v>1</v>
      </c>
      <c r="AJ41" s="697">
        <v>0</v>
      </c>
      <c r="AK41" s="697">
        <v>0</v>
      </c>
      <c r="AL41" s="697">
        <v>0</v>
      </c>
      <c r="AM41" s="697"/>
      <c r="AN41" s="697"/>
      <c r="AO41" s="698"/>
      <c r="AP41" s="633"/>
      <c r="AQ41" s="696"/>
      <c r="AR41" s="697"/>
      <c r="AS41" s="697"/>
      <c r="AT41" s="697"/>
      <c r="AU41" s="697">
        <v>275170</v>
      </c>
      <c r="AV41" s="697">
        <v>275170</v>
      </c>
      <c r="AW41" s="697">
        <v>275170</v>
      </c>
      <c r="AX41" s="697">
        <v>268516</v>
      </c>
      <c r="AY41" s="697">
        <v>268516</v>
      </c>
      <c r="AZ41" s="697">
        <v>267035</v>
      </c>
      <c r="BA41" s="697">
        <v>243662</v>
      </c>
      <c r="BB41" s="697">
        <v>243662</v>
      </c>
      <c r="BC41" s="697">
        <v>243662</v>
      </c>
      <c r="BD41" s="697">
        <v>144643</v>
      </c>
      <c r="BE41" s="697">
        <v>43085</v>
      </c>
      <c r="BF41" s="697">
        <v>43085</v>
      </c>
      <c r="BG41" s="697">
        <v>17105</v>
      </c>
      <c r="BH41" s="697">
        <v>17105</v>
      </c>
      <c r="BI41" s="697">
        <v>17105</v>
      </c>
      <c r="BJ41" s="697">
        <v>13739</v>
      </c>
      <c r="BK41" s="697">
        <v>1427</v>
      </c>
      <c r="BL41" s="697">
        <v>1427</v>
      </c>
      <c r="BM41" s="697">
        <v>1427</v>
      </c>
      <c r="BN41" s="697">
        <v>1427</v>
      </c>
      <c r="BO41" s="697">
        <v>0</v>
      </c>
      <c r="BP41" s="697">
        <v>0</v>
      </c>
      <c r="BQ41" s="697">
        <v>0</v>
      </c>
      <c r="BR41" s="697"/>
      <c r="BS41" s="697"/>
      <c r="BT41" s="698"/>
      <c r="BU41" s="16"/>
    </row>
    <row r="42" spans="2:73" s="17" customFormat="1" ht="15.6">
      <c r="B42" s="692"/>
      <c r="C42" s="692" t="s">
        <v>743</v>
      </c>
      <c r="D42" s="774" t="s">
        <v>118</v>
      </c>
      <c r="E42" s="692" t="s">
        <v>726</v>
      </c>
      <c r="F42" s="692" t="s">
        <v>746</v>
      </c>
      <c r="G42" s="692" t="s">
        <v>748</v>
      </c>
      <c r="H42" s="692">
        <v>2015</v>
      </c>
      <c r="I42" s="644" t="s">
        <v>584</v>
      </c>
      <c r="J42" s="644" t="s">
        <v>589</v>
      </c>
      <c r="K42" s="633"/>
      <c r="L42" s="696"/>
      <c r="M42" s="697"/>
      <c r="N42" s="697"/>
      <c r="O42" s="697"/>
      <c r="P42" s="697">
        <v>6</v>
      </c>
      <c r="Q42" s="697">
        <v>6</v>
      </c>
      <c r="R42" s="697">
        <v>6</v>
      </c>
      <c r="S42" s="697">
        <v>6</v>
      </c>
      <c r="T42" s="697">
        <v>6</v>
      </c>
      <c r="U42" s="697">
        <v>6</v>
      </c>
      <c r="V42" s="697">
        <v>9</v>
      </c>
      <c r="W42" s="697">
        <v>9</v>
      </c>
      <c r="X42" s="697">
        <v>9</v>
      </c>
      <c r="Y42" s="697">
        <v>6</v>
      </c>
      <c r="Z42" s="697">
        <v>0</v>
      </c>
      <c r="AA42" s="697">
        <v>0</v>
      </c>
      <c r="AB42" s="697">
        <v>0</v>
      </c>
      <c r="AC42" s="697">
        <v>0</v>
      </c>
      <c r="AD42" s="697">
        <v>0</v>
      </c>
      <c r="AE42" s="697">
        <v>0</v>
      </c>
      <c r="AF42" s="697">
        <v>0</v>
      </c>
      <c r="AG42" s="697">
        <v>0</v>
      </c>
      <c r="AH42" s="697">
        <v>0</v>
      </c>
      <c r="AI42" s="697">
        <v>0</v>
      </c>
      <c r="AJ42" s="697">
        <v>0</v>
      </c>
      <c r="AK42" s="697">
        <v>0</v>
      </c>
      <c r="AL42" s="697">
        <v>0</v>
      </c>
      <c r="AM42" s="697"/>
      <c r="AN42" s="697"/>
      <c r="AO42" s="698"/>
      <c r="AP42" s="633"/>
      <c r="AQ42" s="696"/>
      <c r="AR42" s="697"/>
      <c r="AS42" s="697"/>
      <c r="AT42" s="697"/>
      <c r="AU42" s="697">
        <v>270321</v>
      </c>
      <c r="AV42" s="697">
        <v>270321</v>
      </c>
      <c r="AW42" s="697">
        <v>270321</v>
      </c>
      <c r="AX42" s="697">
        <v>270321</v>
      </c>
      <c r="AY42" s="697">
        <v>270321</v>
      </c>
      <c r="AZ42" s="697">
        <v>270321</v>
      </c>
      <c r="BA42" s="697">
        <v>288270</v>
      </c>
      <c r="BB42" s="697">
        <v>288270</v>
      </c>
      <c r="BC42" s="697">
        <v>288270</v>
      </c>
      <c r="BD42" s="697">
        <v>275091</v>
      </c>
      <c r="BE42" s="697">
        <v>237072</v>
      </c>
      <c r="BF42" s="697">
        <v>232294</v>
      </c>
      <c r="BG42" s="697">
        <v>209506</v>
      </c>
      <c r="BH42" s="697">
        <v>209506</v>
      </c>
      <c r="BI42" s="697">
        <v>209506</v>
      </c>
      <c r="BJ42" s="697">
        <v>144249</v>
      </c>
      <c r="BK42" s="697">
        <v>0</v>
      </c>
      <c r="BL42" s="697">
        <v>0</v>
      </c>
      <c r="BM42" s="697">
        <v>0</v>
      </c>
      <c r="BN42" s="697">
        <v>0</v>
      </c>
      <c r="BO42" s="697"/>
      <c r="BP42" s="697"/>
      <c r="BQ42" s="697"/>
      <c r="BR42" s="697"/>
      <c r="BS42" s="697"/>
      <c r="BT42" s="698"/>
      <c r="BU42" s="16"/>
    </row>
    <row r="43" spans="2:73" s="17" customFormat="1" ht="15.6">
      <c r="B43" s="692"/>
      <c r="C43" s="692" t="s">
        <v>742</v>
      </c>
      <c r="D43" s="774" t="s">
        <v>100</v>
      </c>
      <c r="E43" s="692" t="s">
        <v>726</v>
      </c>
      <c r="F43" s="692" t="s">
        <v>746</v>
      </c>
      <c r="G43" s="692" t="s">
        <v>748</v>
      </c>
      <c r="H43" s="692">
        <v>2015</v>
      </c>
      <c r="I43" s="644" t="s">
        <v>584</v>
      </c>
      <c r="J43" s="644" t="s">
        <v>589</v>
      </c>
      <c r="K43" s="633"/>
      <c r="L43" s="696"/>
      <c r="M43" s="697"/>
      <c r="N43" s="697"/>
      <c r="O43" s="697"/>
      <c r="P43" s="697">
        <v>-9</v>
      </c>
      <c r="Q43" s="697">
        <v>-9</v>
      </c>
      <c r="R43" s="697">
        <v>6</v>
      </c>
      <c r="S43" s="697">
        <v>13</v>
      </c>
      <c r="T43" s="697">
        <v>13</v>
      </c>
      <c r="U43" s="697">
        <v>13</v>
      </c>
      <c r="V43" s="697">
        <v>27</v>
      </c>
      <c r="W43" s="697">
        <v>27</v>
      </c>
      <c r="X43" s="697">
        <v>27</v>
      </c>
      <c r="Y43" s="697">
        <v>20</v>
      </c>
      <c r="Z43" s="697">
        <v>10</v>
      </c>
      <c r="AA43" s="697">
        <v>10</v>
      </c>
      <c r="AB43" s="697">
        <v>1</v>
      </c>
      <c r="AC43" s="697">
        <v>1</v>
      </c>
      <c r="AD43" s="697">
        <v>1</v>
      </c>
      <c r="AE43" s="697">
        <v>1</v>
      </c>
      <c r="AF43" s="697">
        <v>2</v>
      </c>
      <c r="AG43" s="697">
        <v>2</v>
      </c>
      <c r="AH43" s="697">
        <v>2</v>
      </c>
      <c r="AI43" s="697">
        <v>2</v>
      </c>
      <c r="AJ43" s="697">
        <v>0</v>
      </c>
      <c r="AK43" s="697">
        <v>0</v>
      </c>
      <c r="AL43" s="697">
        <v>0</v>
      </c>
      <c r="AM43" s="697"/>
      <c r="AN43" s="697"/>
      <c r="AO43" s="698"/>
      <c r="AP43" s="633"/>
      <c r="AQ43" s="696"/>
      <c r="AR43" s="697"/>
      <c r="AS43" s="697"/>
      <c r="AT43" s="697"/>
      <c r="AU43" s="697">
        <v>-43690</v>
      </c>
      <c r="AV43" s="697">
        <v>-43690</v>
      </c>
      <c r="AW43" s="697">
        <v>6767</v>
      </c>
      <c r="AX43" s="697">
        <v>26474</v>
      </c>
      <c r="AY43" s="697">
        <v>26474</v>
      </c>
      <c r="AZ43" s="697">
        <v>26492</v>
      </c>
      <c r="BA43" s="697">
        <v>98615</v>
      </c>
      <c r="BB43" s="697">
        <v>98615</v>
      </c>
      <c r="BC43" s="697">
        <v>142524</v>
      </c>
      <c r="BD43" s="697">
        <v>128824</v>
      </c>
      <c r="BE43" s="697">
        <v>43769</v>
      </c>
      <c r="BF43" s="697">
        <v>18201</v>
      </c>
      <c r="BG43" s="697">
        <v>4608</v>
      </c>
      <c r="BH43" s="697">
        <v>4608</v>
      </c>
      <c r="BI43" s="697">
        <v>4608</v>
      </c>
      <c r="BJ43" s="697">
        <v>4371</v>
      </c>
      <c r="BK43" s="697">
        <v>3506</v>
      </c>
      <c r="BL43" s="697">
        <v>3506</v>
      </c>
      <c r="BM43" s="697">
        <v>3506</v>
      </c>
      <c r="BN43" s="697">
        <v>3506</v>
      </c>
      <c r="BO43" s="697"/>
      <c r="BP43" s="697"/>
      <c r="BQ43" s="697"/>
      <c r="BR43" s="697"/>
      <c r="BS43" s="697"/>
      <c r="BT43" s="698"/>
      <c r="BU43" s="16"/>
    </row>
    <row r="44" spans="2:73" s="17" customFormat="1" ht="15.6">
      <c r="B44" s="692"/>
      <c r="C44" s="692" t="s">
        <v>10</v>
      </c>
      <c r="D44" s="774" t="s">
        <v>104</v>
      </c>
      <c r="E44" s="692" t="s">
        <v>726</v>
      </c>
      <c r="F44" s="692" t="s">
        <v>747</v>
      </c>
      <c r="G44" s="692" t="s">
        <v>748</v>
      </c>
      <c r="H44" s="692">
        <v>2015</v>
      </c>
      <c r="I44" s="644" t="s">
        <v>584</v>
      </c>
      <c r="J44" s="644" t="s">
        <v>589</v>
      </c>
      <c r="K44" s="633"/>
      <c r="L44" s="696"/>
      <c r="M44" s="697"/>
      <c r="N44" s="697"/>
      <c r="O44" s="697"/>
      <c r="P44" s="697">
        <v>734</v>
      </c>
      <c r="Q44" s="697">
        <v>734</v>
      </c>
      <c r="R44" s="697">
        <v>734</v>
      </c>
      <c r="S44" s="697">
        <v>734</v>
      </c>
      <c r="T44" s="697">
        <v>734</v>
      </c>
      <c r="U44" s="697">
        <v>734</v>
      </c>
      <c r="V44" s="697">
        <v>734</v>
      </c>
      <c r="W44" s="697">
        <v>734</v>
      </c>
      <c r="X44" s="697">
        <v>734</v>
      </c>
      <c r="Y44" s="697">
        <v>734</v>
      </c>
      <c r="Z44" s="697">
        <v>734</v>
      </c>
      <c r="AA44" s="697">
        <v>734</v>
      </c>
      <c r="AB44" s="697">
        <v>734</v>
      </c>
      <c r="AC44" s="697">
        <v>734</v>
      </c>
      <c r="AD44" s="697">
        <v>734</v>
      </c>
      <c r="AE44" s="697">
        <v>734</v>
      </c>
      <c r="AF44" s="697">
        <v>734</v>
      </c>
      <c r="AG44" s="697">
        <v>734</v>
      </c>
      <c r="AH44" s="697">
        <v>734</v>
      </c>
      <c r="AI44" s="697">
        <v>734</v>
      </c>
      <c r="AJ44" s="697">
        <v>0</v>
      </c>
      <c r="AK44" s="697">
        <v>0</v>
      </c>
      <c r="AL44" s="697">
        <v>0</v>
      </c>
      <c r="AM44" s="697"/>
      <c r="AN44" s="697"/>
      <c r="AO44" s="698"/>
      <c r="AP44" s="633"/>
      <c r="AQ44" s="696"/>
      <c r="AR44" s="697"/>
      <c r="AS44" s="697"/>
      <c r="AT44" s="697"/>
      <c r="AU44" s="697">
        <v>9012548</v>
      </c>
      <c r="AV44" s="697">
        <v>9012548</v>
      </c>
      <c r="AW44" s="697">
        <v>9012548</v>
      </c>
      <c r="AX44" s="697">
        <v>9012548</v>
      </c>
      <c r="AY44" s="697">
        <v>9012548</v>
      </c>
      <c r="AZ44" s="697">
        <v>9012548</v>
      </c>
      <c r="BA44" s="697">
        <v>9012548</v>
      </c>
      <c r="BB44" s="697">
        <v>9012548</v>
      </c>
      <c r="BC44" s="697">
        <v>9012548</v>
      </c>
      <c r="BD44" s="697">
        <v>9012548</v>
      </c>
      <c r="BE44" s="697">
        <v>9012548</v>
      </c>
      <c r="BF44" s="697">
        <v>9012548</v>
      </c>
      <c r="BG44" s="697">
        <v>9012548</v>
      </c>
      <c r="BH44" s="697">
        <v>9012548</v>
      </c>
      <c r="BI44" s="697">
        <v>9012548</v>
      </c>
      <c r="BJ44" s="697">
        <v>9012548</v>
      </c>
      <c r="BK44" s="697">
        <v>9012548</v>
      </c>
      <c r="BL44" s="697">
        <v>9012548</v>
      </c>
      <c r="BM44" s="697">
        <v>9012548</v>
      </c>
      <c r="BN44" s="697">
        <v>9012548</v>
      </c>
      <c r="BO44" s="697"/>
      <c r="BP44" s="697"/>
      <c r="BQ44" s="697"/>
      <c r="BR44" s="697"/>
      <c r="BS44" s="697"/>
      <c r="BT44" s="698"/>
      <c r="BU44" s="16"/>
    </row>
    <row r="45" spans="2:73" s="772" customFormat="1" ht="4.2" customHeight="1">
      <c r="B45" s="765"/>
      <c r="C45" s="765"/>
      <c r="D45" s="765"/>
      <c r="E45" s="765"/>
      <c r="F45" s="765"/>
      <c r="G45" s="765"/>
      <c r="H45" s="765"/>
      <c r="I45" s="766"/>
      <c r="J45" s="766"/>
      <c r="K45" s="767"/>
      <c r="L45" s="768"/>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769"/>
      <c r="AM45" s="769"/>
      <c r="AN45" s="769"/>
      <c r="AO45" s="770"/>
      <c r="AP45" s="767"/>
      <c r="AQ45" s="768"/>
      <c r="AR45" s="769"/>
      <c r="AS45" s="769"/>
      <c r="AT45" s="769"/>
      <c r="AU45" s="769"/>
      <c r="AV45" s="769"/>
      <c r="AW45" s="769"/>
      <c r="AX45" s="769"/>
      <c r="AY45" s="769"/>
      <c r="AZ45" s="769"/>
      <c r="BA45" s="769"/>
      <c r="BB45" s="769"/>
      <c r="BC45" s="769"/>
      <c r="BD45" s="769"/>
      <c r="BE45" s="769"/>
      <c r="BF45" s="769"/>
      <c r="BG45" s="769"/>
      <c r="BH45" s="769"/>
      <c r="BI45" s="769"/>
      <c r="BJ45" s="769"/>
      <c r="BK45" s="769"/>
      <c r="BL45" s="769"/>
      <c r="BM45" s="769"/>
      <c r="BN45" s="769"/>
      <c r="BO45" s="769"/>
      <c r="BP45" s="769"/>
      <c r="BQ45" s="769"/>
      <c r="BR45" s="769"/>
      <c r="BS45" s="769"/>
      <c r="BT45" s="770"/>
      <c r="BU45" s="771"/>
    </row>
    <row r="46" spans="2:73" s="17" customFormat="1" ht="15.6">
      <c r="B46" s="692"/>
      <c r="C46" s="692" t="s">
        <v>744</v>
      </c>
      <c r="D46" s="774" t="s">
        <v>113</v>
      </c>
      <c r="E46" s="692" t="s">
        <v>726</v>
      </c>
      <c r="F46" s="692" t="s">
        <v>29</v>
      </c>
      <c r="G46" s="692" t="s">
        <v>748</v>
      </c>
      <c r="H46" s="692">
        <v>2016</v>
      </c>
      <c r="I46" s="644" t="s">
        <v>584</v>
      </c>
      <c r="J46" s="644" t="s">
        <v>596</v>
      </c>
      <c r="K46" s="633"/>
      <c r="L46" s="696"/>
      <c r="M46" s="697"/>
      <c r="N46" s="697"/>
      <c r="O46" s="697"/>
      <c r="P46" s="697"/>
      <c r="Q46" s="697">
        <v>482</v>
      </c>
      <c r="R46" s="697">
        <v>482</v>
      </c>
      <c r="S46" s="697">
        <v>482</v>
      </c>
      <c r="T46" s="697">
        <v>482</v>
      </c>
      <c r="U46" s="697">
        <v>482</v>
      </c>
      <c r="V46" s="697">
        <v>482</v>
      </c>
      <c r="W46" s="697">
        <v>482</v>
      </c>
      <c r="X46" s="697">
        <v>482</v>
      </c>
      <c r="Y46" s="697">
        <v>482</v>
      </c>
      <c r="Z46" s="697">
        <v>480</v>
      </c>
      <c r="AA46" s="697">
        <v>464</v>
      </c>
      <c r="AB46" s="697">
        <v>464</v>
      </c>
      <c r="AC46" s="697">
        <v>464</v>
      </c>
      <c r="AD46" s="697">
        <v>463</v>
      </c>
      <c r="AE46" s="697">
        <v>403</v>
      </c>
      <c r="AF46" s="697">
        <v>403</v>
      </c>
      <c r="AG46" s="697">
        <v>168</v>
      </c>
      <c r="AH46" s="697">
        <v>0</v>
      </c>
      <c r="AI46" s="697">
        <v>0</v>
      </c>
      <c r="AJ46" s="697">
        <v>0</v>
      </c>
      <c r="AK46" s="697"/>
      <c r="AL46" s="697"/>
      <c r="AM46" s="697"/>
      <c r="AN46" s="697"/>
      <c r="AO46" s="698"/>
      <c r="AP46" s="633"/>
      <c r="AQ46" s="696"/>
      <c r="AR46" s="697"/>
      <c r="AS46" s="697"/>
      <c r="AT46" s="697"/>
      <c r="AU46" s="697"/>
      <c r="AV46" s="697">
        <v>7417669</v>
      </c>
      <c r="AW46" s="697">
        <v>7417669</v>
      </c>
      <c r="AX46" s="697">
        <v>7417669</v>
      </c>
      <c r="AY46" s="697">
        <v>7417669</v>
      </c>
      <c r="AZ46" s="697">
        <v>7417669</v>
      </c>
      <c r="BA46" s="697">
        <v>7417669</v>
      </c>
      <c r="BB46" s="697">
        <v>7417669</v>
      </c>
      <c r="BC46" s="697">
        <v>7416614</v>
      </c>
      <c r="BD46" s="697">
        <v>7416614</v>
      </c>
      <c r="BE46" s="697">
        <v>7385670</v>
      </c>
      <c r="BF46" s="697">
        <v>7299544</v>
      </c>
      <c r="BG46" s="697">
        <v>7295369</v>
      </c>
      <c r="BH46" s="697">
        <v>7295369</v>
      </c>
      <c r="BI46" s="697">
        <v>7257230</v>
      </c>
      <c r="BJ46" s="697">
        <v>6294208</v>
      </c>
      <c r="BK46" s="697">
        <v>6294208</v>
      </c>
      <c r="BL46" s="697">
        <v>2675769</v>
      </c>
      <c r="BM46" s="697">
        <v>0</v>
      </c>
      <c r="BN46" s="697">
        <v>0</v>
      </c>
      <c r="BO46" s="697">
        <v>0</v>
      </c>
      <c r="BP46" s="697"/>
      <c r="BQ46" s="697"/>
      <c r="BR46" s="697"/>
      <c r="BS46" s="697"/>
      <c r="BT46" s="698"/>
      <c r="BU46" s="16"/>
    </row>
    <row r="47" spans="2:73" s="17" customFormat="1" ht="15.6">
      <c r="B47" s="692"/>
      <c r="C47" s="692" t="s">
        <v>744</v>
      </c>
      <c r="D47" s="774" t="s">
        <v>738</v>
      </c>
      <c r="E47" s="692" t="s">
        <v>726</v>
      </c>
      <c r="F47" s="692" t="s">
        <v>29</v>
      </c>
      <c r="G47" s="692" t="s">
        <v>748</v>
      </c>
      <c r="H47" s="692">
        <v>2016</v>
      </c>
      <c r="I47" s="644" t="s">
        <v>584</v>
      </c>
      <c r="J47" s="644" t="s">
        <v>596</v>
      </c>
      <c r="K47" s="633"/>
      <c r="L47" s="696"/>
      <c r="M47" s="697"/>
      <c r="N47" s="697"/>
      <c r="O47" s="697"/>
      <c r="P47" s="697"/>
      <c r="Q47" s="697">
        <v>320</v>
      </c>
      <c r="R47" s="697">
        <v>320</v>
      </c>
      <c r="S47" s="697">
        <v>320</v>
      </c>
      <c r="T47" s="697">
        <v>320</v>
      </c>
      <c r="U47" s="697">
        <v>320</v>
      </c>
      <c r="V47" s="697">
        <v>320</v>
      </c>
      <c r="W47" s="697">
        <v>320</v>
      </c>
      <c r="X47" s="697">
        <v>320</v>
      </c>
      <c r="Y47" s="697">
        <v>320</v>
      </c>
      <c r="Z47" s="697">
        <v>320</v>
      </c>
      <c r="AA47" s="697">
        <v>320</v>
      </c>
      <c r="AB47" s="697">
        <v>320</v>
      </c>
      <c r="AC47" s="697">
        <v>320</v>
      </c>
      <c r="AD47" s="697">
        <v>320</v>
      </c>
      <c r="AE47" s="697">
        <v>320</v>
      </c>
      <c r="AF47" s="697">
        <v>320</v>
      </c>
      <c r="AG47" s="697">
        <v>320</v>
      </c>
      <c r="AH47" s="697">
        <v>320</v>
      </c>
      <c r="AI47" s="697">
        <v>286</v>
      </c>
      <c r="AJ47" s="697">
        <v>0</v>
      </c>
      <c r="AK47" s="697"/>
      <c r="AL47" s="697"/>
      <c r="AM47" s="697"/>
      <c r="AN47" s="697"/>
      <c r="AO47" s="698"/>
      <c r="AP47" s="633"/>
      <c r="AQ47" s="696"/>
      <c r="AR47" s="697"/>
      <c r="AS47" s="697"/>
      <c r="AT47" s="697"/>
      <c r="AU47" s="697"/>
      <c r="AV47" s="697">
        <v>1068465</v>
      </c>
      <c r="AW47" s="697">
        <v>1068465</v>
      </c>
      <c r="AX47" s="697">
        <v>1068465</v>
      </c>
      <c r="AY47" s="697">
        <v>1068465</v>
      </c>
      <c r="AZ47" s="697">
        <v>1068465</v>
      </c>
      <c r="BA47" s="697">
        <v>1068465</v>
      </c>
      <c r="BB47" s="697">
        <v>1068465</v>
      </c>
      <c r="BC47" s="697">
        <v>1068465</v>
      </c>
      <c r="BD47" s="697">
        <v>1068465</v>
      </c>
      <c r="BE47" s="697">
        <v>1068465</v>
      </c>
      <c r="BF47" s="697">
        <v>1068465</v>
      </c>
      <c r="BG47" s="697">
        <v>1068465</v>
      </c>
      <c r="BH47" s="697">
        <v>1068465</v>
      </c>
      <c r="BI47" s="697">
        <v>1068465</v>
      </c>
      <c r="BJ47" s="697">
        <v>1068465</v>
      </c>
      <c r="BK47" s="697">
        <v>1068465</v>
      </c>
      <c r="BL47" s="697">
        <v>1068465</v>
      </c>
      <c r="BM47" s="697">
        <v>1068465</v>
      </c>
      <c r="BN47" s="697">
        <v>1038128</v>
      </c>
      <c r="BO47" s="697">
        <v>0</v>
      </c>
      <c r="BP47" s="697"/>
      <c r="BQ47" s="697"/>
      <c r="BR47" s="697"/>
      <c r="BS47" s="697"/>
      <c r="BT47" s="698"/>
      <c r="BU47" s="16"/>
    </row>
    <row r="48" spans="2:73" s="17" customFormat="1" ht="15.6">
      <c r="B48" s="692"/>
      <c r="C48" s="692" t="s">
        <v>743</v>
      </c>
      <c r="D48" s="774" t="s">
        <v>118</v>
      </c>
      <c r="E48" s="692" t="s">
        <v>726</v>
      </c>
      <c r="F48" s="692" t="s">
        <v>746</v>
      </c>
      <c r="G48" s="692" t="s">
        <v>748</v>
      </c>
      <c r="H48" s="692">
        <v>2016</v>
      </c>
      <c r="I48" s="644" t="s">
        <v>584</v>
      </c>
      <c r="J48" s="644" t="s">
        <v>596</v>
      </c>
      <c r="K48" s="633"/>
      <c r="L48" s="696"/>
      <c r="M48" s="697"/>
      <c r="N48" s="697"/>
      <c r="O48" s="697"/>
      <c r="P48" s="697"/>
      <c r="Q48" s="697">
        <v>283</v>
      </c>
      <c r="R48" s="697">
        <v>278</v>
      </c>
      <c r="S48" s="697">
        <v>278</v>
      </c>
      <c r="T48" s="697">
        <v>278</v>
      </c>
      <c r="U48" s="697">
        <v>278</v>
      </c>
      <c r="V48" s="697">
        <v>277</v>
      </c>
      <c r="W48" s="697">
        <v>277</v>
      </c>
      <c r="X48" s="697">
        <v>277</v>
      </c>
      <c r="Y48" s="697">
        <v>277</v>
      </c>
      <c r="Z48" s="697">
        <v>277</v>
      </c>
      <c r="AA48" s="697">
        <v>273</v>
      </c>
      <c r="AB48" s="697">
        <v>215</v>
      </c>
      <c r="AC48" s="697">
        <v>126</v>
      </c>
      <c r="AD48" s="697">
        <v>126</v>
      </c>
      <c r="AE48" s="697">
        <v>39</v>
      </c>
      <c r="AF48" s="697">
        <v>8</v>
      </c>
      <c r="AG48" s="697">
        <v>8</v>
      </c>
      <c r="AH48" s="697">
        <v>8</v>
      </c>
      <c r="AI48" s="697">
        <v>8</v>
      </c>
      <c r="AJ48" s="697">
        <v>8</v>
      </c>
      <c r="AK48" s="697"/>
      <c r="AL48" s="697"/>
      <c r="AM48" s="697"/>
      <c r="AN48" s="697"/>
      <c r="AO48" s="698"/>
      <c r="AP48" s="633"/>
      <c r="AQ48" s="696"/>
      <c r="AR48" s="697"/>
      <c r="AS48" s="697"/>
      <c r="AT48" s="697"/>
      <c r="AU48" s="697"/>
      <c r="AV48" s="697">
        <v>1842371</v>
      </c>
      <c r="AW48" s="697">
        <v>1819642</v>
      </c>
      <c r="AX48" s="697">
        <v>1819642</v>
      </c>
      <c r="AY48" s="697">
        <v>1819642</v>
      </c>
      <c r="AZ48" s="697">
        <v>1819642</v>
      </c>
      <c r="BA48" s="697">
        <v>1799644</v>
      </c>
      <c r="BB48" s="697">
        <v>1799644</v>
      </c>
      <c r="BC48" s="697">
        <v>1799644</v>
      </c>
      <c r="BD48" s="697">
        <v>1798901</v>
      </c>
      <c r="BE48" s="697">
        <v>1798901</v>
      </c>
      <c r="BF48" s="697">
        <v>1730765</v>
      </c>
      <c r="BG48" s="697">
        <v>1447636</v>
      </c>
      <c r="BH48" s="697">
        <v>800655</v>
      </c>
      <c r="BI48" s="697">
        <v>800655</v>
      </c>
      <c r="BJ48" s="697">
        <v>146631</v>
      </c>
      <c r="BK48" s="697">
        <v>5404</v>
      </c>
      <c r="BL48" s="697">
        <v>5404</v>
      </c>
      <c r="BM48" s="697">
        <v>5404</v>
      </c>
      <c r="BN48" s="697">
        <v>5404</v>
      </c>
      <c r="BO48" s="697">
        <v>5404</v>
      </c>
      <c r="BP48" s="697"/>
      <c r="BQ48" s="697"/>
      <c r="BR48" s="697"/>
      <c r="BS48" s="697"/>
      <c r="BT48" s="698"/>
      <c r="BU48" s="16"/>
    </row>
    <row r="49" spans="2:73" s="17" customFormat="1" ht="15.6">
      <c r="B49" s="692"/>
      <c r="C49" s="692" t="s">
        <v>743</v>
      </c>
      <c r="D49" s="774" t="s">
        <v>119</v>
      </c>
      <c r="E49" s="692" t="s">
        <v>726</v>
      </c>
      <c r="F49" s="692" t="s">
        <v>746</v>
      </c>
      <c r="G49" s="692" t="s">
        <v>748</v>
      </c>
      <c r="H49" s="692">
        <v>2016</v>
      </c>
      <c r="I49" s="644" t="s">
        <v>584</v>
      </c>
      <c r="J49" s="644" t="s">
        <v>596</v>
      </c>
      <c r="K49" s="633"/>
      <c r="L49" s="696"/>
      <c r="M49" s="697"/>
      <c r="N49" s="697"/>
      <c r="O49" s="697"/>
      <c r="P49" s="697"/>
      <c r="Q49" s="697">
        <v>236</v>
      </c>
      <c r="R49" s="697">
        <v>236</v>
      </c>
      <c r="S49" s="697">
        <v>236</v>
      </c>
      <c r="T49" s="697">
        <v>226</v>
      </c>
      <c r="U49" s="697">
        <v>215</v>
      </c>
      <c r="V49" s="697">
        <v>167</v>
      </c>
      <c r="W49" s="697">
        <v>135</v>
      </c>
      <c r="X49" s="697">
        <v>118</v>
      </c>
      <c r="Y49" s="697">
        <v>93</v>
      </c>
      <c r="Z49" s="697">
        <v>58</v>
      </c>
      <c r="AA49" s="697">
        <v>28</v>
      </c>
      <c r="AB49" s="697">
        <v>19</v>
      </c>
      <c r="AC49" s="697">
        <v>9</v>
      </c>
      <c r="AD49" s="697">
        <v>5</v>
      </c>
      <c r="AE49" s="697">
        <v>3</v>
      </c>
      <c r="AF49" s="697">
        <v>1</v>
      </c>
      <c r="AG49" s="697">
        <v>1</v>
      </c>
      <c r="AH49" s="697">
        <v>1</v>
      </c>
      <c r="AI49" s="697">
        <v>0</v>
      </c>
      <c r="AJ49" s="697">
        <v>0</v>
      </c>
      <c r="AK49" s="697"/>
      <c r="AL49" s="697"/>
      <c r="AM49" s="697"/>
      <c r="AN49" s="697"/>
      <c r="AO49" s="698"/>
      <c r="AP49" s="633"/>
      <c r="AQ49" s="696"/>
      <c r="AR49" s="697"/>
      <c r="AS49" s="697"/>
      <c r="AT49" s="697"/>
      <c r="AU49" s="697"/>
      <c r="AV49" s="697">
        <v>1354329</v>
      </c>
      <c r="AW49" s="697">
        <v>1354329</v>
      </c>
      <c r="AX49" s="697">
        <v>1343623</v>
      </c>
      <c r="AY49" s="697">
        <v>1228531</v>
      </c>
      <c r="AZ49" s="697">
        <v>1137843</v>
      </c>
      <c r="BA49" s="697">
        <v>777056</v>
      </c>
      <c r="BB49" s="697">
        <v>543064</v>
      </c>
      <c r="BC49" s="697">
        <v>455457</v>
      </c>
      <c r="BD49" s="697">
        <v>338799</v>
      </c>
      <c r="BE49" s="697">
        <v>198524</v>
      </c>
      <c r="BF49" s="697">
        <v>87429</v>
      </c>
      <c r="BG49" s="697">
        <v>55480</v>
      </c>
      <c r="BH49" s="697">
        <v>25127</v>
      </c>
      <c r="BI49" s="697">
        <v>15511</v>
      </c>
      <c r="BJ49" s="697">
        <v>9958</v>
      </c>
      <c r="BK49" s="697">
        <v>4951</v>
      </c>
      <c r="BL49" s="697">
        <v>4951</v>
      </c>
      <c r="BM49" s="697">
        <v>3050</v>
      </c>
      <c r="BN49" s="697">
        <v>0</v>
      </c>
      <c r="BO49" s="697">
        <v>0</v>
      </c>
      <c r="BP49" s="697"/>
      <c r="BQ49" s="697"/>
      <c r="BR49" s="697"/>
      <c r="BS49" s="697"/>
      <c r="BT49" s="698"/>
      <c r="BU49" s="16"/>
    </row>
    <row r="50" spans="2:73" s="17" customFormat="1" ht="15.6">
      <c r="B50" s="692"/>
      <c r="C50" s="692" t="s">
        <v>743</v>
      </c>
      <c r="D50" s="774" t="s">
        <v>120</v>
      </c>
      <c r="E50" s="692" t="s">
        <v>726</v>
      </c>
      <c r="F50" s="692" t="s">
        <v>746</v>
      </c>
      <c r="G50" s="692" t="s">
        <v>748</v>
      </c>
      <c r="H50" s="692">
        <v>2016</v>
      </c>
      <c r="I50" s="644" t="s">
        <v>584</v>
      </c>
      <c r="J50" s="644" t="s">
        <v>596</v>
      </c>
      <c r="K50" s="633"/>
      <c r="L50" s="696"/>
      <c r="M50" s="697"/>
      <c r="N50" s="697"/>
      <c r="O50" s="697"/>
      <c r="P50" s="697"/>
      <c r="Q50" s="697">
        <v>8</v>
      </c>
      <c r="R50" s="697">
        <v>8</v>
      </c>
      <c r="S50" s="697">
        <v>8</v>
      </c>
      <c r="T50" s="697">
        <v>8</v>
      </c>
      <c r="U50" s="697">
        <v>8</v>
      </c>
      <c r="V50" s="697">
        <v>8</v>
      </c>
      <c r="W50" s="697">
        <v>8</v>
      </c>
      <c r="X50" s="697">
        <v>8</v>
      </c>
      <c r="Y50" s="697">
        <v>8</v>
      </c>
      <c r="Z50" s="697">
        <v>8</v>
      </c>
      <c r="AA50" s="697">
        <v>8</v>
      </c>
      <c r="AB50" s="697">
        <v>8</v>
      </c>
      <c r="AC50" s="697">
        <v>8</v>
      </c>
      <c r="AD50" s="697">
        <v>8</v>
      </c>
      <c r="AE50" s="697">
        <v>8</v>
      </c>
      <c r="AF50" s="697">
        <v>3</v>
      </c>
      <c r="AG50" s="697">
        <v>0</v>
      </c>
      <c r="AH50" s="697">
        <v>0</v>
      </c>
      <c r="AI50" s="697">
        <v>0</v>
      </c>
      <c r="AJ50" s="697">
        <v>0</v>
      </c>
      <c r="AK50" s="697"/>
      <c r="AL50" s="697"/>
      <c r="AM50" s="697"/>
      <c r="AN50" s="697"/>
      <c r="AO50" s="698"/>
      <c r="AP50" s="633"/>
      <c r="AQ50" s="696"/>
      <c r="AR50" s="697"/>
      <c r="AS50" s="697"/>
      <c r="AT50" s="697"/>
      <c r="AU50" s="697"/>
      <c r="AV50" s="697">
        <v>5102</v>
      </c>
      <c r="AW50" s="697">
        <v>5102</v>
      </c>
      <c r="AX50" s="697">
        <v>5102</v>
      </c>
      <c r="AY50" s="697">
        <v>5102</v>
      </c>
      <c r="AZ50" s="697">
        <v>5102</v>
      </c>
      <c r="BA50" s="697">
        <v>5102</v>
      </c>
      <c r="BB50" s="697">
        <v>5102</v>
      </c>
      <c r="BC50" s="697">
        <v>5102</v>
      </c>
      <c r="BD50" s="697">
        <v>5102</v>
      </c>
      <c r="BE50" s="697">
        <v>5102</v>
      </c>
      <c r="BF50" s="697">
        <v>5102</v>
      </c>
      <c r="BG50" s="697">
        <v>5102</v>
      </c>
      <c r="BH50" s="697">
        <v>5102</v>
      </c>
      <c r="BI50" s="697">
        <v>5102</v>
      </c>
      <c r="BJ50" s="697">
        <v>5102</v>
      </c>
      <c r="BK50" s="697">
        <v>1833</v>
      </c>
      <c r="BL50" s="697">
        <v>0</v>
      </c>
      <c r="BM50" s="697">
        <v>0</v>
      </c>
      <c r="BN50" s="697">
        <v>0</v>
      </c>
      <c r="BO50" s="697">
        <v>0</v>
      </c>
      <c r="BP50" s="697"/>
      <c r="BQ50" s="697"/>
      <c r="BR50" s="697"/>
      <c r="BS50" s="697"/>
      <c r="BT50" s="698"/>
      <c r="BU50" s="16"/>
    </row>
    <row r="51" spans="2:73" s="17" customFormat="1" ht="15.6">
      <c r="B51" s="692"/>
      <c r="C51" s="692" t="s">
        <v>745</v>
      </c>
      <c r="D51" s="774" t="s">
        <v>739</v>
      </c>
      <c r="E51" s="692" t="s">
        <v>726</v>
      </c>
      <c r="F51" s="692" t="s">
        <v>29</v>
      </c>
      <c r="G51" s="692" t="s">
        <v>748</v>
      </c>
      <c r="H51" s="692">
        <v>2016</v>
      </c>
      <c r="I51" s="644" t="s">
        <v>584</v>
      </c>
      <c r="J51" s="644" t="s">
        <v>596</v>
      </c>
      <c r="K51" s="633"/>
      <c r="L51" s="696"/>
      <c r="M51" s="697"/>
      <c r="N51" s="697"/>
      <c r="O51" s="697"/>
      <c r="P51" s="697"/>
      <c r="Q51" s="697">
        <v>0</v>
      </c>
      <c r="R51" s="697">
        <v>0</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c r="AL51" s="697"/>
      <c r="AM51" s="697"/>
      <c r="AN51" s="697"/>
      <c r="AO51" s="698"/>
      <c r="AP51" s="633"/>
      <c r="AQ51" s="696"/>
      <c r="AR51" s="697"/>
      <c r="AS51" s="697"/>
      <c r="AT51" s="697"/>
      <c r="AU51" s="697"/>
      <c r="AV51" s="697">
        <v>813</v>
      </c>
      <c r="AW51" s="697">
        <v>813</v>
      </c>
      <c r="AX51" s="697">
        <v>813</v>
      </c>
      <c r="AY51" s="697">
        <v>813</v>
      </c>
      <c r="AZ51" s="697">
        <v>813</v>
      </c>
      <c r="BA51" s="697">
        <v>813</v>
      </c>
      <c r="BB51" s="697">
        <v>813</v>
      </c>
      <c r="BC51" s="697">
        <v>813</v>
      </c>
      <c r="BD51" s="697">
        <v>813</v>
      </c>
      <c r="BE51" s="697">
        <v>813</v>
      </c>
      <c r="BF51" s="697">
        <v>813</v>
      </c>
      <c r="BG51" s="697">
        <v>813</v>
      </c>
      <c r="BH51" s="697">
        <v>813</v>
      </c>
      <c r="BI51" s="697">
        <v>813</v>
      </c>
      <c r="BJ51" s="697">
        <v>570</v>
      </c>
      <c r="BK51" s="697">
        <v>570</v>
      </c>
      <c r="BL51" s="697">
        <v>570</v>
      </c>
      <c r="BM51" s="697">
        <v>570</v>
      </c>
      <c r="BN51" s="697">
        <v>0</v>
      </c>
      <c r="BO51" s="697">
        <v>0</v>
      </c>
      <c r="BP51" s="697"/>
      <c r="BQ51" s="697"/>
      <c r="BR51" s="697"/>
      <c r="BS51" s="697"/>
      <c r="BT51" s="698"/>
      <c r="BU51" s="16"/>
    </row>
    <row r="52" spans="2:73" s="772" customFormat="1" ht="6.6" customHeight="1">
      <c r="B52" s="765"/>
      <c r="C52" s="765"/>
      <c r="D52" s="765"/>
      <c r="E52" s="765"/>
      <c r="F52" s="765"/>
      <c r="G52" s="765"/>
      <c r="H52" s="765"/>
      <c r="I52" s="766"/>
      <c r="J52" s="766"/>
      <c r="K52" s="767"/>
      <c r="L52" s="768"/>
      <c r="M52" s="769"/>
      <c r="N52" s="769"/>
      <c r="O52" s="769"/>
      <c r="P52" s="769"/>
      <c r="Q52" s="769"/>
      <c r="R52" s="769"/>
      <c r="S52" s="769"/>
      <c r="T52" s="769"/>
      <c r="U52" s="769"/>
      <c r="V52" s="769"/>
      <c r="W52" s="769"/>
      <c r="X52" s="769"/>
      <c r="Y52" s="769"/>
      <c r="Z52" s="769"/>
      <c r="AA52" s="769"/>
      <c r="AB52" s="769"/>
      <c r="AC52" s="769"/>
      <c r="AD52" s="769"/>
      <c r="AE52" s="769"/>
      <c r="AF52" s="769"/>
      <c r="AG52" s="769"/>
      <c r="AH52" s="769"/>
      <c r="AI52" s="769"/>
      <c r="AJ52" s="769"/>
      <c r="AK52" s="769"/>
      <c r="AL52" s="769"/>
      <c r="AM52" s="769"/>
      <c r="AN52" s="769"/>
      <c r="AO52" s="770"/>
      <c r="AP52" s="767"/>
      <c r="AQ52" s="768"/>
      <c r="AR52" s="769"/>
      <c r="AS52" s="769"/>
      <c r="AT52" s="769"/>
      <c r="AU52" s="769"/>
      <c r="AV52" s="769"/>
      <c r="AW52" s="769"/>
      <c r="AX52" s="769"/>
      <c r="AY52" s="769"/>
      <c r="AZ52" s="769"/>
      <c r="BA52" s="769"/>
      <c r="BB52" s="769"/>
      <c r="BC52" s="769"/>
      <c r="BD52" s="769"/>
      <c r="BE52" s="769"/>
      <c r="BF52" s="769"/>
      <c r="BG52" s="769"/>
      <c r="BH52" s="769"/>
      <c r="BI52" s="769"/>
      <c r="BJ52" s="769"/>
      <c r="BK52" s="769"/>
      <c r="BL52" s="769"/>
      <c r="BM52" s="769"/>
      <c r="BN52" s="769"/>
      <c r="BO52" s="769"/>
      <c r="BP52" s="769"/>
      <c r="BQ52" s="769"/>
      <c r="BR52" s="769"/>
      <c r="BS52" s="769"/>
      <c r="BT52" s="770"/>
      <c r="BU52" s="771"/>
    </row>
    <row r="53" spans="2:73" s="17" customFormat="1" ht="15.6">
      <c r="B53" s="692"/>
      <c r="C53" s="692" t="s">
        <v>744</v>
      </c>
      <c r="D53" s="774" t="s">
        <v>113</v>
      </c>
      <c r="E53" s="692" t="s">
        <v>726</v>
      </c>
      <c r="F53" s="692" t="s">
        <v>29</v>
      </c>
      <c r="G53" s="692" t="s">
        <v>748</v>
      </c>
      <c r="H53" s="692">
        <v>2016</v>
      </c>
      <c r="I53" s="644" t="s">
        <v>584</v>
      </c>
      <c r="J53" s="644" t="s">
        <v>589</v>
      </c>
      <c r="K53" s="633"/>
      <c r="L53" s="696"/>
      <c r="M53" s="697"/>
      <c r="N53" s="697"/>
      <c r="O53" s="697"/>
      <c r="P53" s="697"/>
      <c r="Q53" s="697">
        <v>51</v>
      </c>
      <c r="R53" s="697">
        <v>51</v>
      </c>
      <c r="S53" s="697">
        <v>51</v>
      </c>
      <c r="T53" s="697">
        <v>51</v>
      </c>
      <c r="U53" s="697">
        <v>51</v>
      </c>
      <c r="V53" s="697">
        <v>51</v>
      </c>
      <c r="W53" s="697">
        <v>51</v>
      </c>
      <c r="X53" s="697">
        <v>51</v>
      </c>
      <c r="Y53" s="697">
        <v>51</v>
      </c>
      <c r="Z53" s="697">
        <v>51</v>
      </c>
      <c r="AA53" s="697">
        <v>52</v>
      </c>
      <c r="AB53" s="697">
        <v>52</v>
      </c>
      <c r="AC53" s="697">
        <v>52</v>
      </c>
      <c r="AD53" s="697">
        <v>52</v>
      </c>
      <c r="AE53" s="697">
        <v>45</v>
      </c>
      <c r="AF53" s="697">
        <v>45</v>
      </c>
      <c r="AG53" s="697">
        <v>18</v>
      </c>
      <c r="AH53" s="697">
        <v>0</v>
      </c>
      <c r="AI53" s="697">
        <v>0</v>
      </c>
      <c r="AJ53" s="697">
        <v>0</v>
      </c>
      <c r="AK53" s="697">
        <v>0</v>
      </c>
      <c r="AL53" s="697"/>
      <c r="AM53" s="697"/>
      <c r="AN53" s="697"/>
      <c r="AO53" s="698"/>
      <c r="AP53" s="633"/>
      <c r="AQ53" s="696"/>
      <c r="AR53" s="697"/>
      <c r="AS53" s="697"/>
      <c r="AT53" s="697"/>
      <c r="AU53" s="697"/>
      <c r="AV53" s="697">
        <v>807124</v>
      </c>
      <c r="AW53" s="697">
        <v>807124</v>
      </c>
      <c r="AX53" s="697">
        <v>807124</v>
      </c>
      <c r="AY53" s="697">
        <v>807124</v>
      </c>
      <c r="AZ53" s="697">
        <v>807124</v>
      </c>
      <c r="BA53" s="697">
        <v>807124</v>
      </c>
      <c r="BB53" s="697">
        <v>807124</v>
      </c>
      <c r="BC53" s="697">
        <v>807056</v>
      </c>
      <c r="BD53" s="697">
        <v>807056</v>
      </c>
      <c r="BE53" s="697">
        <v>808265</v>
      </c>
      <c r="BF53" s="697">
        <v>808803</v>
      </c>
      <c r="BG53" s="697">
        <v>809570</v>
      </c>
      <c r="BH53" s="697">
        <v>809570</v>
      </c>
      <c r="BI53" s="697">
        <v>807425</v>
      </c>
      <c r="BJ53" s="697">
        <v>699371</v>
      </c>
      <c r="BK53" s="697">
        <v>699371</v>
      </c>
      <c r="BL53" s="697">
        <v>288222</v>
      </c>
      <c r="BM53" s="697">
        <v>0</v>
      </c>
      <c r="BN53" s="697">
        <v>0</v>
      </c>
      <c r="BO53" s="697">
        <v>0</v>
      </c>
      <c r="BP53" s="697"/>
      <c r="BQ53" s="697"/>
      <c r="BR53" s="697"/>
      <c r="BS53" s="697"/>
      <c r="BT53" s="698"/>
      <c r="BU53" s="16"/>
    </row>
    <row r="54" spans="2:73" s="17" customFormat="1" ht="15.6">
      <c r="B54" s="692"/>
      <c r="C54" s="692" t="s">
        <v>744</v>
      </c>
      <c r="D54" s="774" t="s">
        <v>738</v>
      </c>
      <c r="E54" s="692" t="s">
        <v>726</v>
      </c>
      <c r="F54" s="692" t="s">
        <v>29</v>
      </c>
      <c r="G54" s="692" t="s">
        <v>748</v>
      </c>
      <c r="H54" s="692">
        <v>2016</v>
      </c>
      <c r="I54" s="644" t="s">
        <v>584</v>
      </c>
      <c r="J54" s="644" t="s">
        <v>589</v>
      </c>
      <c r="K54" s="633"/>
      <c r="L54" s="696"/>
      <c r="M54" s="697"/>
      <c r="N54" s="697"/>
      <c r="O54" s="697"/>
      <c r="P54" s="697"/>
      <c r="Q54" s="697">
        <v>0</v>
      </c>
      <c r="R54" s="697">
        <v>0</v>
      </c>
      <c r="S54" s="697">
        <v>0</v>
      </c>
      <c r="T54" s="697">
        <v>0</v>
      </c>
      <c r="U54" s="697">
        <v>0</v>
      </c>
      <c r="V54" s="697">
        <v>0</v>
      </c>
      <c r="W54" s="697">
        <v>0</v>
      </c>
      <c r="X54" s="697">
        <v>0</v>
      </c>
      <c r="Y54" s="697">
        <v>0</v>
      </c>
      <c r="Z54" s="697">
        <v>0</v>
      </c>
      <c r="AA54" s="697">
        <v>0</v>
      </c>
      <c r="AB54" s="697">
        <v>0</v>
      </c>
      <c r="AC54" s="697">
        <v>0</v>
      </c>
      <c r="AD54" s="697">
        <v>0</v>
      </c>
      <c r="AE54" s="697">
        <v>0</v>
      </c>
      <c r="AF54" s="697">
        <v>0</v>
      </c>
      <c r="AG54" s="697">
        <v>0</v>
      </c>
      <c r="AH54" s="697">
        <v>0</v>
      </c>
      <c r="AI54" s="697">
        <v>0</v>
      </c>
      <c r="AJ54" s="697">
        <v>0</v>
      </c>
      <c r="AK54" s="697">
        <v>0</v>
      </c>
      <c r="AL54" s="697"/>
      <c r="AM54" s="697"/>
      <c r="AN54" s="697"/>
      <c r="AO54" s="698"/>
      <c r="AP54" s="633"/>
      <c r="AQ54" s="696"/>
      <c r="AR54" s="697"/>
      <c r="AS54" s="697"/>
      <c r="AT54" s="697"/>
      <c r="AU54" s="697"/>
      <c r="AV54" s="697">
        <v>1020</v>
      </c>
      <c r="AW54" s="697">
        <v>1020</v>
      </c>
      <c r="AX54" s="697">
        <v>1020</v>
      </c>
      <c r="AY54" s="697">
        <v>1020</v>
      </c>
      <c r="AZ54" s="697">
        <v>1020</v>
      </c>
      <c r="BA54" s="697">
        <v>1020</v>
      </c>
      <c r="BB54" s="697">
        <v>1020</v>
      </c>
      <c r="BC54" s="697">
        <v>1020</v>
      </c>
      <c r="BD54" s="697">
        <v>1020</v>
      </c>
      <c r="BE54" s="697">
        <v>1020</v>
      </c>
      <c r="BF54" s="697">
        <v>1020</v>
      </c>
      <c r="BG54" s="697">
        <v>1020</v>
      </c>
      <c r="BH54" s="697">
        <v>1020</v>
      </c>
      <c r="BI54" s="697">
        <v>1020</v>
      </c>
      <c r="BJ54" s="697">
        <v>1020</v>
      </c>
      <c r="BK54" s="697">
        <v>1020</v>
      </c>
      <c r="BL54" s="697">
        <v>1020</v>
      </c>
      <c r="BM54" s="697">
        <v>1020</v>
      </c>
      <c r="BN54" s="697">
        <v>957</v>
      </c>
      <c r="BO54" s="697">
        <v>0</v>
      </c>
      <c r="BP54" s="697"/>
      <c r="BQ54" s="697"/>
      <c r="BR54" s="697"/>
      <c r="BS54" s="697"/>
      <c r="BT54" s="698"/>
      <c r="BU54" s="16"/>
    </row>
    <row r="55" spans="2:73">
      <c r="B55" s="692"/>
      <c r="C55" s="692" t="s">
        <v>744</v>
      </c>
      <c r="D55" s="774" t="s">
        <v>115</v>
      </c>
      <c r="E55" s="692" t="s">
        <v>726</v>
      </c>
      <c r="F55" s="692" t="s">
        <v>29</v>
      </c>
      <c r="G55" s="692" t="s">
        <v>748</v>
      </c>
      <c r="H55" s="692">
        <v>2016</v>
      </c>
      <c r="I55" s="644" t="s">
        <v>584</v>
      </c>
      <c r="J55" s="644" t="s">
        <v>589</v>
      </c>
      <c r="K55" s="633"/>
      <c r="L55" s="696"/>
      <c r="M55" s="697"/>
      <c r="N55" s="697"/>
      <c r="O55" s="697"/>
      <c r="P55" s="697"/>
      <c r="Q55" s="697">
        <v>19</v>
      </c>
      <c r="R55" s="697">
        <v>19</v>
      </c>
      <c r="S55" s="697">
        <v>19</v>
      </c>
      <c r="T55" s="697">
        <v>19</v>
      </c>
      <c r="U55" s="697">
        <v>19</v>
      </c>
      <c r="V55" s="697">
        <v>19</v>
      </c>
      <c r="W55" s="697">
        <v>19</v>
      </c>
      <c r="X55" s="697">
        <v>19</v>
      </c>
      <c r="Y55" s="697">
        <v>19</v>
      </c>
      <c r="Z55" s="697">
        <v>19</v>
      </c>
      <c r="AA55" s="697">
        <v>19</v>
      </c>
      <c r="AB55" s="697">
        <v>19</v>
      </c>
      <c r="AC55" s="697">
        <v>19</v>
      </c>
      <c r="AD55" s="697">
        <v>19</v>
      </c>
      <c r="AE55" s="697">
        <v>19</v>
      </c>
      <c r="AF55" s="697">
        <v>0</v>
      </c>
      <c r="AG55" s="697">
        <v>0</v>
      </c>
      <c r="AH55" s="697">
        <v>0</v>
      </c>
      <c r="AI55" s="697">
        <v>0</v>
      </c>
      <c r="AJ55" s="697">
        <v>0</v>
      </c>
      <c r="AK55" s="697">
        <v>0</v>
      </c>
      <c r="AL55" s="697"/>
      <c r="AM55" s="697"/>
      <c r="AN55" s="697"/>
      <c r="AO55" s="698"/>
      <c r="AP55" s="633"/>
      <c r="AQ55" s="696"/>
      <c r="AR55" s="697"/>
      <c r="AS55" s="697"/>
      <c r="AT55" s="697"/>
      <c r="AU55" s="697"/>
      <c r="AV55" s="697">
        <v>64856</v>
      </c>
      <c r="AW55" s="697">
        <v>64856</v>
      </c>
      <c r="AX55" s="697">
        <v>64856</v>
      </c>
      <c r="AY55" s="697">
        <v>64856</v>
      </c>
      <c r="AZ55" s="697">
        <v>64856</v>
      </c>
      <c r="BA55" s="697">
        <v>64856</v>
      </c>
      <c r="BB55" s="697">
        <v>64856</v>
      </c>
      <c r="BC55" s="697">
        <v>64856</v>
      </c>
      <c r="BD55" s="697">
        <v>64856</v>
      </c>
      <c r="BE55" s="697">
        <v>64856</v>
      </c>
      <c r="BF55" s="697">
        <v>64760</v>
      </c>
      <c r="BG55" s="697">
        <v>64760</v>
      </c>
      <c r="BH55" s="697">
        <v>64760</v>
      </c>
      <c r="BI55" s="697">
        <v>64760</v>
      </c>
      <c r="BJ55" s="697">
        <v>64760</v>
      </c>
      <c r="BK55" s="697">
        <v>7680</v>
      </c>
      <c r="BL55" s="697">
        <v>7680</v>
      </c>
      <c r="BM55" s="697">
        <v>0</v>
      </c>
      <c r="BN55" s="697">
        <v>0</v>
      </c>
      <c r="BO55" s="697">
        <v>0</v>
      </c>
      <c r="BP55" s="697"/>
      <c r="BQ55" s="697"/>
      <c r="BR55" s="697"/>
      <c r="BS55" s="697"/>
      <c r="BT55" s="698"/>
    </row>
    <row r="56" spans="2:73">
      <c r="B56" s="692"/>
      <c r="C56" s="692" t="s">
        <v>743</v>
      </c>
      <c r="D56" s="774" t="s">
        <v>117</v>
      </c>
      <c r="E56" s="692" t="s">
        <v>726</v>
      </c>
      <c r="F56" s="692" t="s">
        <v>746</v>
      </c>
      <c r="G56" s="692" t="s">
        <v>748</v>
      </c>
      <c r="H56" s="692">
        <v>2016</v>
      </c>
      <c r="I56" s="644" t="s">
        <v>584</v>
      </c>
      <c r="J56" s="644" t="s">
        <v>589</v>
      </c>
      <c r="K56" s="633"/>
      <c r="L56" s="696"/>
      <c r="M56" s="697"/>
      <c r="N56" s="697"/>
      <c r="O56" s="697"/>
      <c r="P56" s="697"/>
      <c r="Q56" s="697">
        <v>9</v>
      </c>
      <c r="R56" s="697">
        <v>9</v>
      </c>
      <c r="S56" s="697">
        <v>9</v>
      </c>
      <c r="T56" s="697">
        <v>9</v>
      </c>
      <c r="U56" s="697">
        <v>9</v>
      </c>
      <c r="V56" s="697">
        <v>9</v>
      </c>
      <c r="W56" s="697">
        <v>9</v>
      </c>
      <c r="X56" s="697">
        <v>9</v>
      </c>
      <c r="Y56" s="697">
        <v>9</v>
      </c>
      <c r="Z56" s="697">
        <v>9</v>
      </c>
      <c r="AA56" s="697">
        <v>2</v>
      </c>
      <c r="AB56" s="697">
        <v>0</v>
      </c>
      <c r="AC56" s="697">
        <v>0</v>
      </c>
      <c r="AD56" s="697">
        <v>0</v>
      </c>
      <c r="AE56" s="697">
        <v>0</v>
      </c>
      <c r="AF56" s="697">
        <v>0</v>
      </c>
      <c r="AG56" s="697">
        <v>0</v>
      </c>
      <c r="AH56" s="697">
        <v>0</v>
      </c>
      <c r="AI56" s="697">
        <v>0</v>
      </c>
      <c r="AJ56" s="697">
        <v>0</v>
      </c>
      <c r="AK56" s="697">
        <v>0</v>
      </c>
      <c r="AL56" s="697"/>
      <c r="AM56" s="697"/>
      <c r="AN56" s="697"/>
      <c r="AO56" s="698"/>
      <c r="AP56" s="633"/>
      <c r="AQ56" s="696"/>
      <c r="AR56" s="697"/>
      <c r="AS56" s="697"/>
      <c r="AT56" s="697"/>
      <c r="AU56" s="697"/>
      <c r="AV56" s="697">
        <v>65713</v>
      </c>
      <c r="AW56" s="697">
        <v>65713</v>
      </c>
      <c r="AX56" s="697">
        <v>65713</v>
      </c>
      <c r="AY56" s="697">
        <v>65713</v>
      </c>
      <c r="AZ56" s="697">
        <v>65713</v>
      </c>
      <c r="BA56" s="697">
        <v>65713</v>
      </c>
      <c r="BB56" s="697">
        <v>65713</v>
      </c>
      <c r="BC56" s="697">
        <v>65713</v>
      </c>
      <c r="BD56" s="697">
        <v>65713</v>
      </c>
      <c r="BE56" s="697">
        <v>65713</v>
      </c>
      <c r="BF56" s="697">
        <v>16224</v>
      </c>
      <c r="BG56" s="697">
        <v>0</v>
      </c>
      <c r="BH56" s="697">
        <v>0</v>
      </c>
      <c r="BI56" s="697">
        <v>0</v>
      </c>
      <c r="BJ56" s="697">
        <v>0</v>
      </c>
      <c r="BK56" s="697">
        <v>0</v>
      </c>
      <c r="BL56" s="697">
        <v>0</v>
      </c>
      <c r="BM56" s="697">
        <v>0</v>
      </c>
      <c r="BN56" s="697">
        <v>0</v>
      </c>
      <c r="BO56" s="697">
        <v>0</v>
      </c>
      <c r="BP56" s="697"/>
      <c r="BQ56" s="697"/>
      <c r="BR56" s="697"/>
      <c r="BS56" s="697"/>
      <c r="BT56" s="698"/>
    </row>
    <row r="57" spans="2:73">
      <c r="B57" s="692"/>
      <c r="C57" s="692" t="s">
        <v>743</v>
      </c>
      <c r="D57" s="774" t="s">
        <v>118</v>
      </c>
      <c r="E57" s="692" t="s">
        <v>726</v>
      </c>
      <c r="F57" s="692" t="s">
        <v>746</v>
      </c>
      <c r="G57" s="692" t="s">
        <v>748</v>
      </c>
      <c r="H57" s="692">
        <v>2016</v>
      </c>
      <c r="I57" s="644" t="s">
        <v>584</v>
      </c>
      <c r="J57" s="644" t="s">
        <v>589</v>
      </c>
      <c r="K57" s="633"/>
      <c r="L57" s="696"/>
      <c r="M57" s="697"/>
      <c r="N57" s="697"/>
      <c r="O57" s="697"/>
      <c r="P57" s="697"/>
      <c r="Q57" s="697">
        <v>117</v>
      </c>
      <c r="R57" s="697">
        <v>121</v>
      </c>
      <c r="S57" s="697">
        <v>124</v>
      </c>
      <c r="T57" s="697">
        <v>124</v>
      </c>
      <c r="U57" s="697">
        <v>124</v>
      </c>
      <c r="V57" s="697">
        <v>124</v>
      </c>
      <c r="W57" s="697">
        <v>124</v>
      </c>
      <c r="X57" s="697">
        <v>124</v>
      </c>
      <c r="Y57" s="697">
        <v>123</v>
      </c>
      <c r="Z57" s="697">
        <v>123</v>
      </c>
      <c r="AA57" s="697">
        <v>120</v>
      </c>
      <c r="AB57" s="697">
        <v>110</v>
      </c>
      <c r="AC57" s="697">
        <v>62</v>
      </c>
      <c r="AD57" s="697">
        <v>62</v>
      </c>
      <c r="AE57" s="697">
        <v>56</v>
      </c>
      <c r="AF57" s="697">
        <v>2</v>
      </c>
      <c r="AG57" s="697">
        <v>2</v>
      </c>
      <c r="AH57" s="697">
        <v>2</v>
      </c>
      <c r="AI57" s="697">
        <v>2</v>
      </c>
      <c r="AJ57" s="697">
        <v>2</v>
      </c>
      <c r="AK57" s="697">
        <v>0</v>
      </c>
      <c r="AL57" s="697"/>
      <c r="AM57" s="697"/>
      <c r="AN57" s="697"/>
      <c r="AO57" s="698"/>
      <c r="AP57" s="633"/>
      <c r="AQ57" s="696"/>
      <c r="AR57" s="697"/>
      <c r="AS57" s="697"/>
      <c r="AT57" s="697"/>
      <c r="AU57" s="697"/>
      <c r="AV57" s="697">
        <v>1035652</v>
      </c>
      <c r="AW57" s="697">
        <v>1058380</v>
      </c>
      <c r="AX57" s="697">
        <v>1073529</v>
      </c>
      <c r="AY57" s="697">
        <v>1073529</v>
      </c>
      <c r="AZ57" s="697">
        <v>1073529</v>
      </c>
      <c r="BA57" s="697">
        <v>1073529</v>
      </c>
      <c r="BB57" s="697">
        <v>1073529</v>
      </c>
      <c r="BC57" s="697">
        <v>1073529</v>
      </c>
      <c r="BD57" s="697">
        <v>1068922</v>
      </c>
      <c r="BE57" s="697">
        <v>1068922</v>
      </c>
      <c r="BF57" s="697">
        <v>1027483</v>
      </c>
      <c r="BG57" s="697">
        <v>959739</v>
      </c>
      <c r="BH57" s="697">
        <v>618178</v>
      </c>
      <c r="BI57" s="697">
        <v>618178</v>
      </c>
      <c r="BJ57" s="697">
        <v>217759</v>
      </c>
      <c r="BK57" s="697">
        <v>1299</v>
      </c>
      <c r="BL57" s="697">
        <v>1299</v>
      </c>
      <c r="BM57" s="697">
        <v>1299</v>
      </c>
      <c r="BN57" s="697">
        <v>1299</v>
      </c>
      <c r="BO57" s="697">
        <v>1299</v>
      </c>
      <c r="BP57" s="697"/>
      <c r="BQ57" s="697"/>
      <c r="BR57" s="697"/>
      <c r="BS57" s="697"/>
      <c r="BT57" s="698"/>
    </row>
    <row r="58" spans="2:73">
      <c r="B58" s="692"/>
      <c r="C58" s="692" t="s">
        <v>743</v>
      </c>
      <c r="D58" s="774" t="s">
        <v>119</v>
      </c>
      <c r="E58" s="692" t="s">
        <v>726</v>
      </c>
      <c r="F58" s="692" t="s">
        <v>746</v>
      </c>
      <c r="G58" s="692" t="s">
        <v>748</v>
      </c>
      <c r="H58" s="692">
        <v>2016</v>
      </c>
      <c r="I58" s="644" t="s">
        <v>584</v>
      </c>
      <c r="J58" s="644" t="s">
        <v>589</v>
      </c>
      <c r="K58" s="633"/>
      <c r="L58" s="696"/>
      <c r="M58" s="697"/>
      <c r="N58" s="697"/>
      <c r="O58" s="697"/>
      <c r="P58" s="697"/>
      <c r="Q58" s="697">
        <v>60</v>
      </c>
      <c r="R58" s="697">
        <v>60</v>
      </c>
      <c r="S58" s="697">
        <v>60</v>
      </c>
      <c r="T58" s="697">
        <v>56</v>
      </c>
      <c r="U58" s="697">
        <v>53</v>
      </c>
      <c r="V58" s="697">
        <v>40</v>
      </c>
      <c r="W58" s="697">
        <v>34</v>
      </c>
      <c r="X58" s="697">
        <v>29</v>
      </c>
      <c r="Y58" s="697">
        <v>21</v>
      </c>
      <c r="Z58" s="697">
        <v>14</v>
      </c>
      <c r="AA58" s="697">
        <v>8</v>
      </c>
      <c r="AB58" s="697">
        <v>6</v>
      </c>
      <c r="AC58" s="697">
        <v>3</v>
      </c>
      <c r="AD58" s="697">
        <v>2</v>
      </c>
      <c r="AE58" s="697">
        <v>1</v>
      </c>
      <c r="AF58" s="697">
        <v>0</v>
      </c>
      <c r="AG58" s="697">
        <v>0</v>
      </c>
      <c r="AH58" s="697">
        <v>0</v>
      </c>
      <c r="AI58" s="697">
        <v>0</v>
      </c>
      <c r="AJ58" s="697">
        <v>0</v>
      </c>
      <c r="AK58" s="697">
        <v>0</v>
      </c>
      <c r="AL58" s="697"/>
      <c r="AM58" s="697"/>
      <c r="AN58" s="697"/>
      <c r="AO58" s="698"/>
      <c r="AP58" s="633"/>
      <c r="AQ58" s="696"/>
      <c r="AR58" s="697"/>
      <c r="AS58" s="697"/>
      <c r="AT58" s="697"/>
      <c r="AU58" s="697"/>
      <c r="AV58" s="697">
        <v>348309</v>
      </c>
      <c r="AW58" s="697">
        <v>348309</v>
      </c>
      <c r="AX58" s="697">
        <v>343808</v>
      </c>
      <c r="AY58" s="697">
        <v>297661</v>
      </c>
      <c r="AZ58" s="697">
        <v>268410</v>
      </c>
      <c r="BA58" s="697">
        <v>178494</v>
      </c>
      <c r="BB58" s="697">
        <v>134546</v>
      </c>
      <c r="BC58" s="697">
        <v>109443</v>
      </c>
      <c r="BD58" s="697">
        <v>76319</v>
      </c>
      <c r="BE58" s="697">
        <v>45141</v>
      </c>
      <c r="BF58" s="697">
        <v>25223</v>
      </c>
      <c r="BG58" s="697">
        <v>17114</v>
      </c>
      <c r="BH58" s="697">
        <v>7454</v>
      </c>
      <c r="BI58" s="697">
        <v>5623</v>
      </c>
      <c r="BJ58" s="697">
        <v>2813</v>
      </c>
      <c r="BK58" s="697">
        <v>5</v>
      </c>
      <c r="BL58" s="697">
        <v>5</v>
      </c>
      <c r="BM58" s="697">
        <v>3</v>
      </c>
      <c r="BN58" s="697">
        <v>0</v>
      </c>
      <c r="BO58" s="697">
        <v>0</v>
      </c>
      <c r="BP58" s="697"/>
      <c r="BQ58" s="697"/>
      <c r="BR58" s="697"/>
      <c r="BS58" s="697"/>
      <c r="BT58" s="698"/>
    </row>
    <row r="59" spans="2:73">
      <c r="B59" s="692"/>
      <c r="C59" s="692" t="s">
        <v>743</v>
      </c>
      <c r="D59" s="774" t="s">
        <v>124</v>
      </c>
      <c r="E59" s="692" t="s">
        <v>726</v>
      </c>
      <c r="F59" s="692" t="s">
        <v>747</v>
      </c>
      <c r="G59" s="692" t="s">
        <v>748</v>
      </c>
      <c r="H59" s="692">
        <v>2016</v>
      </c>
      <c r="I59" s="644" t="s">
        <v>584</v>
      </c>
      <c r="J59" s="644" t="s">
        <v>589</v>
      </c>
      <c r="K59" s="633"/>
      <c r="L59" s="696"/>
      <c r="M59" s="697"/>
      <c r="N59" s="697"/>
      <c r="O59" s="697"/>
      <c r="P59" s="697"/>
      <c r="Q59" s="697">
        <v>0</v>
      </c>
      <c r="R59" s="697">
        <v>0</v>
      </c>
      <c r="S59" s="697">
        <v>0</v>
      </c>
      <c r="T59" s="697">
        <v>0</v>
      </c>
      <c r="U59" s="697">
        <v>0</v>
      </c>
      <c r="V59" s="697">
        <v>0</v>
      </c>
      <c r="W59" s="697">
        <v>0</v>
      </c>
      <c r="X59" s="697">
        <v>0</v>
      </c>
      <c r="Y59" s="697">
        <v>0</v>
      </c>
      <c r="Z59" s="697">
        <v>0</v>
      </c>
      <c r="AA59" s="697">
        <v>0</v>
      </c>
      <c r="AB59" s="697">
        <v>0</v>
      </c>
      <c r="AC59" s="697">
        <v>0</v>
      </c>
      <c r="AD59" s="697">
        <v>0</v>
      </c>
      <c r="AE59" s="697">
        <v>0</v>
      </c>
      <c r="AF59" s="697">
        <v>0</v>
      </c>
      <c r="AG59" s="697">
        <v>0</v>
      </c>
      <c r="AH59" s="697">
        <v>0</v>
      </c>
      <c r="AI59" s="697">
        <v>0</v>
      </c>
      <c r="AJ59" s="697">
        <v>0</v>
      </c>
      <c r="AK59" s="697">
        <v>0</v>
      </c>
      <c r="AL59" s="697"/>
      <c r="AM59" s="697"/>
      <c r="AN59" s="697"/>
      <c r="AO59" s="698"/>
      <c r="AP59" s="633"/>
      <c r="AQ59" s="696"/>
      <c r="AR59" s="697"/>
      <c r="AS59" s="697"/>
      <c r="AT59" s="697"/>
      <c r="AU59" s="697"/>
      <c r="AV59" s="697">
        <v>835</v>
      </c>
      <c r="AW59" s="697">
        <v>835</v>
      </c>
      <c r="AX59" s="697">
        <v>835</v>
      </c>
      <c r="AY59" s="697">
        <v>835</v>
      </c>
      <c r="AZ59" s="697">
        <v>835</v>
      </c>
      <c r="BA59" s="697">
        <v>835</v>
      </c>
      <c r="BB59" s="697">
        <v>835</v>
      </c>
      <c r="BC59" s="697">
        <v>835</v>
      </c>
      <c r="BD59" s="697">
        <v>835</v>
      </c>
      <c r="BE59" s="697">
        <v>835</v>
      </c>
      <c r="BF59" s="697">
        <v>835</v>
      </c>
      <c r="BG59" s="697">
        <v>835</v>
      </c>
      <c r="BH59" s="697">
        <v>0</v>
      </c>
      <c r="BI59" s="697">
        <v>0</v>
      </c>
      <c r="BJ59" s="697">
        <v>0</v>
      </c>
      <c r="BK59" s="697">
        <v>0</v>
      </c>
      <c r="BL59" s="697">
        <v>0</v>
      </c>
      <c r="BM59" s="697">
        <v>0</v>
      </c>
      <c r="BN59" s="697">
        <v>0</v>
      </c>
      <c r="BO59" s="697">
        <v>0</v>
      </c>
      <c r="BP59" s="697"/>
      <c r="BQ59" s="697"/>
      <c r="BR59" s="697"/>
      <c r="BS59" s="697"/>
      <c r="BT59" s="698"/>
    </row>
    <row r="60" spans="2:73" s="773" customFormat="1" ht="6.6" customHeight="1">
      <c r="B60" s="765"/>
      <c r="C60" s="765"/>
      <c r="D60" s="765"/>
      <c r="E60" s="765"/>
      <c r="F60" s="765"/>
      <c r="G60" s="765"/>
      <c r="H60" s="765"/>
      <c r="I60" s="766"/>
      <c r="J60" s="766"/>
      <c r="K60" s="767"/>
      <c r="L60" s="768"/>
      <c r="M60" s="769"/>
      <c r="N60" s="769"/>
      <c r="O60" s="769"/>
      <c r="P60" s="769"/>
      <c r="Q60" s="769"/>
      <c r="R60" s="769"/>
      <c r="S60" s="769"/>
      <c r="T60" s="769"/>
      <c r="U60" s="769"/>
      <c r="V60" s="769"/>
      <c r="W60" s="769"/>
      <c r="X60" s="769"/>
      <c r="Y60" s="769"/>
      <c r="Z60" s="769"/>
      <c r="AA60" s="769"/>
      <c r="AB60" s="769"/>
      <c r="AC60" s="769"/>
      <c r="AD60" s="769"/>
      <c r="AE60" s="769"/>
      <c r="AF60" s="769"/>
      <c r="AG60" s="769"/>
      <c r="AH60" s="769"/>
      <c r="AI60" s="769"/>
      <c r="AJ60" s="769"/>
      <c r="AK60" s="769"/>
      <c r="AL60" s="769"/>
      <c r="AM60" s="769"/>
      <c r="AN60" s="769"/>
      <c r="AO60" s="770"/>
      <c r="AP60" s="767"/>
      <c r="AQ60" s="768"/>
      <c r="AR60" s="769"/>
      <c r="AS60" s="769"/>
      <c r="AT60" s="769"/>
      <c r="AU60" s="769"/>
      <c r="AV60" s="769"/>
      <c r="AW60" s="769"/>
      <c r="AX60" s="769"/>
      <c r="AY60" s="769"/>
      <c r="AZ60" s="769"/>
      <c r="BA60" s="769"/>
      <c r="BB60" s="769"/>
      <c r="BC60" s="769"/>
      <c r="BD60" s="769"/>
      <c r="BE60" s="769"/>
      <c r="BF60" s="769"/>
      <c r="BG60" s="769"/>
      <c r="BH60" s="769"/>
      <c r="BI60" s="769"/>
      <c r="BJ60" s="769"/>
      <c r="BK60" s="769"/>
      <c r="BL60" s="769"/>
      <c r="BM60" s="769"/>
      <c r="BN60" s="769"/>
      <c r="BO60" s="769"/>
      <c r="BP60" s="769"/>
      <c r="BQ60" s="769"/>
      <c r="BR60" s="769"/>
      <c r="BS60" s="769"/>
      <c r="BT60" s="770"/>
      <c r="BU60" s="771"/>
    </row>
    <row r="61" spans="2:73">
      <c r="B61" s="692"/>
      <c r="C61" s="692" t="s">
        <v>744</v>
      </c>
      <c r="D61" s="774" t="s">
        <v>113</v>
      </c>
      <c r="E61" s="692" t="s">
        <v>726</v>
      </c>
      <c r="F61" s="692" t="s">
        <v>29</v>
      </c>
      <c r="G61" s="692" t="s">
        <v>748</v>
      </c>
      <c r="H61" s="692">
        <v>2017</v>
      </c>
      <c r="I61" s="644" t="s">
        <v>584</v>
      </c>
      <c r="J61" s="644" t="s">
        <v>596</v>
      </c>
      <c r="K61" s="633"/>
      <c r="L61" s="696"/>
      <c r="M61" s="697"/>
      <c r="N61" s="697"/>
      <c r="O61" s="697"/>
      <c r="P61" s="697"/>
      <c r="Q61" s="697"/>
      <c r="R61" s="697">
        <v>627</v>
      </c>
      <c r="S61" s="697">
        <v>508</v>
      </c>
      <c r="T61" s="697">
        <v>508</v>
      </c>
      <c r="U61" s="697">
        <v>508</v>
      </c>
      <c r="V61" s="697">
        <v>508</v>
      </c>
      <c r="W61" s="697">
        <v>508</v>
      </c>
      <c r="X61" s="697">
        <v>508</v>
      </c>
      <c r="Y61" s="697">
        <v>508</v>
      </c>
      <c r="Z61" s="697">
        <v>508</v>
      </c>
      <c r="AA61" s="697">
        <v>507</v>
      </c>
      <c r="AB61" s="697">
        <v>478</v>
      </c>
      <c r="AC61" s="697">
        <v>478</v>
      </c>
      <c r="AD61" s="697">
        <v>478</v>
      </c>
      <c r="AE61" s="697">
        <v>478</v>
      </c>
      <c r="AF61" s="697">
        <v>421</v>
      </c>
      <c r="AG61" s="697">
        <v>421</v>
      </c>
      <c r="AH61" s="697">
        <v>38</v>
      </c>
      <c r="AI61" s="697">
        <v>0</v>
      </c>
      <c r="AJ61" s="697">
        <v>0</v>
      </c>
      <c r="AK61" s="697">
        <v>0</v>
      </c>
      <c r="AL61" s="697"/>
      <c r="AM61" s="697"/>
      <c r="AN61" s="697"/>
      <c r="AO61" s="698"/>
      <c r="AP61" s="633"/>
      <c r="AQ61" s="696"/>
      <c r="AR61" s="697"/>
      <c r="AS61" s="697"/>
      <c r="AT61" s="697"/>
      <c r="AU61" s="697"/>
      <c r="AV61" s="697"/>
      <c r="AW61" s="697">
        <v>9110804</v>
      </c>
      <c r="AX61" s="697">
        <v>7342121</v>
      </c>
      <c r="AY61" s="697">
        <v>7342121</v>
      </c>
      <c r="AZ61" s="697">
        <v>7342121</v>
      </c>
      <c r="BA61" s="697">
        <v>7342121</v>
      </c>
      <c r="BB61" s="697">
        <v>7342121</v>
      </c>
      <c r="BC61" s="697">
        <v>7342121</v>
      </c>
      <c r="BD61" s="697">
        <v>7342063</v>
      </c>
      <c r="BE61" s="697">
        <v>7342063</v>
      </c>
      <c r="BF61" s="697">
        <v>7328142</v>
      </c>
      <c r="BG61" s="697">
        <v>7134909</v>
      </c>
      <c r="BH61" s="697">
        <v>7134008</v>
      </c>
      <c r="BI61" s="697">
        <v>7134008</v>
      </c>
      <c r="BJ61" s="697">
        <v>7133539</v>
      </c>
      <c r="BK61" s="697">
        <v>6281419</v>
      </c>
      <c r="BL61" s="697">
        <v>6281419</v>
      </c>
      <c r="BM61" s="697">
        <v>564291</v>
      </c>
      <c r="BN61" s="697">
        <v>0</v>
      </c>
      <c r="BO61" s="697">
        <v>0</v>
      </c>
      <c r="BP61" s="697">
        <v>0</v>
      </c>
      <c r="BQ61" s="697"/>
      <c r="BR61" s="697"/>
      <c r="BS61" s="697"/>
      <c r="BT61" s="698"/>
    </row>
    <row r="62" spans="2:73">
      <c r="B62" s="692"/>
      <c r="C62" s="692" t="s">
        <v>491</v>
      </c>
      <c r="D62" s="774" t="s">
        <v>740</v>
      </c>
      <c r="E62" s="692" t="s">
        <v>726</v>
      </c>
      <c r="F62" s="692" t="s">
        <v>491</v>
      </c>
      <c r="G62" s="692"/>
      <c r="H62" s="692">
        <v>2017</v>
      </c>
      <c r="I62" s="644" t="s">
        <v>584</v>
      </c>
      <c r="J62" s="644" t="s">
        <v>596</v>
      </c>
      <c r="K62" s="633"/>
      <c r="L62" s="696"/>
      <c r="M62" s="697"/>
      <c r="N62" s="697"/>
      <c r="O62" s="697"/>
      <c r="P62" s="697"/>
      <c r="Q62" s="697"/>
      <c r="R62" s="697">
        <v>451</v>
      </c>
      <c r="S62" s="697">
        <v>329</v>
      </c>
      <c r="T62" s="697">
        <v>329</v>
      </c>
      <c r="U62" s="697">
        <v>329</v>
      </c>
      <c r="V62" s="697">
        <v>329</v>
      </c>
      <c r="W62" s="697">
        <v>329</v>
      </c>
      <c r="X62" s="697">
        <v>329</v>
      </c>
      <c r="Y62" s="697">
        <v>329</v>
      </c>
      <c r="Z62" s="697">
        <v>329</v>
      </c>
      <c r="AA62" s="697">
        <v>329</v>
      </c>
      <c r="AB62" s="697">
        <v>312</v>
      </c>
      <c r="AC62" s="697">
        <v>312</v>
      </c>
      <c r="AD62" s="697">
        <v>312</v>
      </c>
      <c r="AE62" s="697">
        <v>264</v>
      </c>
      <c r="AF62" s="697">
        <v>264</v>
      </c>
      <c r="AG62" s="697">
        <v>205</v>
      </c>
      <c r="AH62" s="697">
        <v>162</v>
      </c>
      <c r="AI62" s="697">
        <v>0</v>
      </c>
      <c r="AJ62" s="697">
        <v>0</v>
      </c>
      <c r="AK62" s="697">
        <v>0</v>
      </c>
      <c r="AL62" s="697"/>
      <c r="AM62" s="697"/>
      <c r="AN62" s="697"/>
      <c r="AO62" s="698"/>
      <c r="AP62" s="633"/>
      <c r="AQ62" s="696"/>
      <c r="AR62" s="697"/>
      <c r="AS62" s="697"/>
      <c r="AT62" s="697"/>
      <c r="AU62" s="697"/>
      <c r="AV62" s="697"/>
      <c r="AW62" s="697">
        <v>6573748</v>
      </c>
      <c r="AX62" s="697">
        <v>4760633</v>
      </c>
      <c r="AY62" s="697">
        <v>4760633</v>
      </c>
      <c r="AZ62" s="697">
        <v>4760633</v>
      </c>
      <c r="BA62" s="697">
        <v>4760633</v>
      </c>
      <c r="BB62" s="697">
        <v>4760633</v>
      </c>
      <c r="BC62" s="697">
        <v>4760633</v>
      </c>
      <c r="BD62" s="697">
        <v>4760541</v>
      </c>
      <c r="BE62" s="697">
        <v>4760541</v>
      </c>
      <c r="BF62" s="697">
        <v>4760541</v>
      </c>
      <c r="BG62" s="697">
        <v>4673870</v>
      </c>
      <c r="BH62" s="697">
        <v>4665723</v>
      </c>
      <c r="BI62" s="697">
        <v>4665723</v>
      </c>
      <c r="BJ62" s="697">
        <v>3939574</v>
      </c>
      <c r="BK62" s="697">
        <v>3939574</v>
      </c>
      <c r="BL62" s="697">
        <v>3051378</v>
      </c>
      <c r="BM62" s="697">
        <v>2418438</v>
      </c>
      <c r="BN62" s="697">
        <v>0</v>
      </c>
      <c r="BO62" s="697">
        <v>0</v>
      </c>
      <c r="BP62" s="697">
        <v>0</v>
      </c>
      <c r="BQ62" s="697"/>
      <c r="BR62" s="697"/>
      <c r="BS62" s="697"/>
      <c r="BT62" s="698"/>
    </row>
    <row r="63" spans="2:73" ht="15.6">
      <c r="B63" s="692"/>
      <c r="C63" s="692" t="s">
        <v>744</v>
      </c>
      <c r="D63" s="774" t="s">
        <v>738</v>
      </c>
      <c r="E63" s="692" t="s">
        <v>726</v>
      </c>
      <c r="F63" s="692" t="s">
        <v>29</v>
      </c>
      <c r="G63" s="692" t="s">
        <v>748</v>
      </c>
      <c r="H63" s="692">
        <v>2017</v>
      </c>
      <c r="I63" s="644" t="s">
        <v>584</v>
      </c>
      <c r="J63" s="644" t="s">
        <v>596</v>
      </c>
      <c r="K63" s="633"/>
      <c r="L63" s="696"/>
      <c r="M63" s="697"/>
      <c r="N63" s="697"/>
      <c r="O63" s="697"/>
      <c r="P63" s="697"/>
      <c r="Q63" s="697"/>
      <c r="R63" s="697">
        <v>256</v>
      </c>
      <c r="S63" s="697">
        <v>256</v>
      </c>
      <c r="T63" s="697">
        <v>256</v>
      </c>
      <c r="U63" s="697">
        <v>256</v>
      </c>
      <c r="V63" s="697">
        <v>256</v>
      </c>
      <c r="W63" s="697">
        <v>256</v>
      </c>
      <c r="X63" s="697">
        <v>256</v>
      </c>
      <c r="Y63" s="697">
        <v>256</v>
      </c>
      <c r="Z63" s="697">
        <v>256</v>
      </c>
      <c r="AA63" s="697">
        <v>256</v>
      </c>
      <c r="AB63" s="697">
        <v>256</v>
      </c>
      <c r="AC63" s="697">
        <v>256</v>
      </c>
      <c r="AD63" s="697">
        <v>256</v>
      </c>
      <c r="AE63" s="697">
        <v>256</v>
      </c>
      <c r="AF63" s="697">
        <v>256</v>
      </c>
      <c r="AG63" s="697">
        <v>256</v>
      </c>
      <c r="AH63" s="697">
        <v>256</v>
      </c>
      <c r="AI63" s="697">
        <v>256</v>
      </c>
      <c r="AJ63" s="697">
        <v>229</v>
      </c>
      <c r="AK63" s="697">
        <v>0</v>
      </c>
      <c r="AL63" s="697"/>
      <c r="AM63" s="697"/>
      <c r="AN63" s="697"/>
      <c r="AO63" s="698"/>
      <c r="AP63" s="633"/>
      <c r="AQ63" s="696"/>
      <c r="AR63" s="697"/>
      <c r="AS63" s="697"/>
      <c r="AT63" s="697"/>
      <c r="AU63" s="697"/>
      <c r="AV63" s="697"/>
      <c r="AW63" s="697">
        <v>898827</v>
      </c>
      <c r="AX63" s="697">
        <v>898827</v>
      </c>
      <c r="AY63" s="697">
        <v>898827</v>
      </c>
      <c r="AZ63" s="697">
        <v>898827</v>
      </c>
      <c r="BA63" s="697">
        <v>898827</v>
      </c>
      <c r="BB63" s="697">
        <v>898827</v>
      </c>
      <c r="BC63" s="697">
        <v>898827</v>
      </c>
      <c r="BD63" s="697">
        <v>898827</v>
      </c>
      <c r="BE63" s="697">
        <v>898827</v>
      </c>
      <c r="BF63" s="697">
        <v>898827</v>
      </c>
      <c r="BG63" s="697">
        <v>898827</v>
      </c>
      <c r="BH63" s="697">
        <v>898827</v>
      </c>
      <c r="BI63" s="697">
        <v>898827</v>
      </c>
      <c r="BJ63" s="697">
        <v>898827</v>
      </c>
      <c r="BK63" s="697">
        <v>898827</v>
      </c>
      <c r="BL63" s="697">
        <v>898827</v>
      </c>
      <c r="BM63" s="697">
        <v>898827</v>
      </c>
      <c r="BN63" s="697">
        <v>898827</v>
      </c>
      <c r="BO63" s="697">
        <v>849378</v>
      </c>
      <c r="BP63" s="697">
        <v>0</v>
      </c>
      <c r="BQ63" s="697"/>
      <c r="BR63" s="697"/>
      <c r="BS63" s="697"/>
      <c r="BT63" s="698"/>
      <c r="BU63" s="163"/>
    </row>
    <row r="64" spans="2:73">
      <c r="B64" s="692"/>
      <c r="C64" s="692" t="s">
        <v>744</v>
      </c>
      <c r="D64" s="774" t="s">
        <v>116</v>
      </c>
      <c r="E64" s="692" t="s">
        <v>726</v>
      </c>
      <c r="F64" s="692" t="s">
        <v>29</v>
      </c>
      <c r="G64" s="692" t="s">
        <v>748</v>
      </c>
      <c r="H64" s="692">
        <v>2017</v>
      </c>
      <c r="I64" s="644" t="s">
        <v>584</v>
      </c>
      <c r="J64" s="644" t="s">
        <v>596</v>
      </c>
      <c r="K64" s="633"/>
      <c r="L64" s="696"/>
      <c r="M64" s="697"/>
      <c r="N64" s="697"/>
      <c r="O64" s="697"/>
      <c r="P64" s="697"/>
      <c r="Q64" s="697"/>
      <c r="R64" s="697">
        <v>16</v>
      </c>
      <c r="S64" s="697">
        <v>16</v>
      </c>
      <c r="T64" s="697">
        <v>16</v>
      </c>
      <c r="U64" s="697">
        <v>16</v>
      </c>
      <c r="V64" s="697">
        <v>16</v>
      </c>
      <c r="W64" s="697">
        <v>16</v>
      </c>
      <c r="X64" s="697">
        <v>16</v>
      </c>
      <c r="Y64" s="697">
        <v>16</v>
      </c>
      <c r="Z64" s="697">
        <v>16</v>
      </c>
      <c r="AA64" s="697">
        <v>16</v>
      </c>
      <c r="AB64" s="697">
        <v>5</v>
      </c>
      <c r="AC64" s="697">
        <v>5</v>
      </c>
      <c r="AD64" s="697">
        <v>4</v>
      </c>
      <c r="AE64" s="697">
        <v>4</v>
      </c>
      <c r="AF64" s="697">
        <v>4</v>
      </c>
      <c r="AG64" s="697">
        <v>3</v>
      </c>
      <c r="AH64" s="697">
        <v>3</v>
      </c>
      <c r="AI64" s="697">
        <v>3</v>
      </c>
      <c r="AJ64" s="697">
        <v>3</v>
      </c>
      <c r="AK64" s="697">
        <v>3</v>
      </c>
      <c r="AL64" s="697"/>
      <c r="AM64" s="697"/>
      <c r="AN64" s="697"/>
      <c r="AO64" s="698"/>
      <c r="AP64" s="633"/>
      <c r="AQ64" s="696"/>
      <c r="AR64" s="697"/>
      <c r="AS64" s="697"/>
      <c r="AT64" s="697"/>
      <c r="AU64" s="697"/>
      <c r="AV64" s="697"/>
      <c r="AW64" s="697">
        <v>78940</v>
      </c>
      <c r="AX64" s="697">
        <v>78940</v>
      </c>
      <c r="AY64" s="697">
        <v>78940</v>
      </c>
      <c r="AZ64" s="697">
        <v>78940</v>
      </c>
      <c r="BA64" s="697">
        <v>78940</v>
      </c>
      <c r="BB64" s="697">
        <v>78940</v>
      </c>
      <c r="BC64" s="697">
        <v>78940</v>
      </c>
      <c r="BD64" s="697">
        <v>78940</v>
      </c>
      <c r="BE64" s="697">
        <v>78940</v>
      </c>
      <c r="BF64" s="697">
        <v>78370</v>
      </c>
      <c r="BG64" s="697">
        <v>60057</v>
      </c>
      <c r="BH64" s="697">
        <v>59634</v>
      </c>
      <c r="BI64" s="697">
        <v>54899</v>
      </c>
      <c r="BJ64" s="697">
        <v>54899</v>
      </c>
      <c r="BK64" s="697">
        <v>52579</v>
      </c>
      <c r="BL64" s="697">
        <v>52192</v>
      </c>
      <c r="BM64" s="697">
        <v>52192</v>
      </c>
      <c r="BN64" s="697">
        <v>52192</v>
      </c>
      <c r="BO64" s="697">
        <v>52192</v>
      </c>
      <c r="BP64" s="697">
        <v>52192</v>
      </c>
      <c r="BQ64" s="697"/>
      <c r="BR64" s="697"/>
      <c r="BS64" s="697"/>
      <c r="BT64" s="698"/>
    </row>
    <row r="65" spans="2:73">
      <c r="B65" s="692"/>
      <c r="C65" s="692" t="s">
        <v>743</v>
      </c>
      <c r="D65" s="774" t="s">
        <v>118</v>
      </c>
      <c r="E65" s="692" t="s">
        <v>726</v>
      </c>
      <c r="F65" s="692" t="s">
        <v>746</v>
      </c>
      <c r="G65" s="692" t="s">
        <v>748</v>
      </c>
      <c r="H65" s="692">
        <v>2017</v>
      </c>
      <c r="I65" s="644" t="s">
        <v>584</v>
      </c>
      <c r="J65" s="644" t="s">
        <v>596</v>
      </c>
      <c r="K65" s="633"/>
      <c r="L65" s="696"/>
      <c r="M65" s="697"/>
      <c r="N65" s="697"/>
      <c r="O65" s="697"/>
      <c r="P65" s="697"/>
      <c r="Q65" s="697"/>
      <c r="R65" s="819">
        <v>661</v>
      </c>
      <c r="S65" s="697">
        <v>662</v>
      </c>
      <c r="T65" s="697">
        <v>662</v>
      </c>
      <c r="U65" s="697">
        <v>662</v>
      </c>
      <c r="V65" s="697">
        <v>662</v>
      </c>
      <c r="W65" s="697">
        <v>611</v>
      </c>
      <c r="X65" s="697">
        <v>611</v>
      </c>
      <c r="Y65" s="697">
        <v>611</v>
      </c>
      <c r="Z65" s="697">
        <v>611</v>
      </c>
      <c r="AA65" s="697">
        <v>611</v>
      </c>
      <c r="AB65" s="697">
        <v>590</v>
      </c>
      <c r="AC65" s="697">
        <v>586</v>
      </c>
      <c r="AD65" s="697">
        <v>173</v>
      </c>
      <c r="AE65" s="697">
        <v>106</v>
      </c>
      <c r="AF65" s="697">
        <v>11</v>
      </c>
      <c r="AG65" s="697">
        <v>0</v>
      </c>
      <c r="AH65" s="697">
        <v>0</v>
      </c>
      <c r="AI65" s="697">
        <v>0</v>
      </c>
      <c r="AJ65" s="697">
        <v>0</v>
      </c>
      <c r="AK65" s="697">
        <v>0</v>
      </c>
      <c r="AL65" s="697"/>
      <c r="AM65" s="697"/>
      <c r="AN65" s="697"/>
      <c r="AO65" s="698"/>
      <c r="AP65" s="633"/>
      <c r="AQ65" s="696"/>
      <c r="AR65" s="697"/>
      <c r="AS65" s="697"/>
      <c r="AT65" s="697"/>
      <c r="AU65" s="697"/>
      <c r="AV65" s="697"/>
      <c r="AW65" s="819">
        <f>9198528-7898120</f>
        <v>1300408</v>
      </c>
      <c r="AX65" s="819">
        <f>9203461-7898120</f>
        <v>1305341</v>
      </c>
      <c r="AY65" s="819">
        <f>9203461-7898120</f>
        <v>1305341</v>
      </c>
      <c r="AZ65" s="819">
        <f>9203461-7898120</f>
        <v>1305341</v>
      </c>
      <c r="BA65" s="819">
        <f>9203461-7898120</f>
        <v>1305341</v>
      </c>
      <c r="BB65" s="819">
        <f>8951413-7898120</f>
        <v>1053293</v>
      </c>
      <c r="BC65" s="819">
        <f>8951413-7898120</f>
        <v>1053293</v>
      </c>
      <c r="BD65" s="819">
        <f>8951413-7898120</f>
        <v>1053293</v>
      </c>
      <c r="BE65" s="819">
        <f>8948494-7898120</f>
        <v>1050374</v>
      </c>
      <c r="BF65" s="819">
        <f>8948494-7898120</f>
        <v>1050374</v>
      </c>
      <c r="BG65" s="819">
        <f>8846694-7898120</f>
        <v>948574</v>
      </c>
      <c r="BH65" s="819">
        <f>8819114-7898120</f>
        <v>920994</v>
      </c>
      <c r="BI65" s="697">
        <v>684209</v>
      </c>
      <c r="BJ65" s="697">
        <v>411867</v>
      </c>
      <c r="BK65" s="697">
        <v>57330</v>
      </c>
      <c r="BL65" s="697">
        <v>0</v>
      </c>
      <c r="BM65" s="697">
        <v>0</v>
      </c>
      <c r="BN65" s="697">
        <v>0</v>
      </c>
      <c r="BO65" s="697">
        <v>0</v>
      </c>
      <c r="BP65" s="697">
        <v>0</v>
      </c>
      <c r="BQ65" s="697"/>
      <c r="BR65" s="697"/>
      <c r="BS65" s="697"/>
      <c r="BT65" s="698"/>
    </row>
    <row r="66" spans="2:73">
      <c r="B66" s="692"/>
      <c r="C66" s="692" t="s">
        <v>743</v>
      </c>
      <c r="D66" s="774" t="s">
        <v>119</v>
      </c>
      <c r="E66" s="692" t="s">
        <v>726</v>
      </c>
      <c r="F66" s="692" t="s">
        <v>746</v>
      </c>
      <c r="G66" s="692" t="s">
        <v>748</v>
      </c>
      <c r="H66" s="692">
        <v>2017</v>
      </c>
      <c r="I66" s="644" t="s">
        <v>584</v>
      </c>
      <c r="J66" s="644" t="s">
        <v>596</v>
      </c>
      <c r="K66" s="633"/>
      <c r="L66" s="696"/>
      <c r="M66" s="697"/>
      <c r="N66" s="697"/>
      <c r="O66" s="697"/>
      <c r="P66" s="697"/>
      <c r="Q66" s="697"/>
      <c r="R66" s="697">
        <v>149</v>
      </c>
      <c r="S66" s="697">
        <v>149</v>
      </c>
      <c r="T66" s="697">
        <v>149</v>
      </c>
      <c r="U66" s="697">
        <v>145</v>
      </c>
      <c r="V66" s="697">
        <v>139</v>
      </c>
      <c r="W66" s="697">
        <v>120</v>
      </c>
      <c r="X66" s="697">
        <v>90</v>
      </c>
      <c r="Y66" s="697">
        <v>87</v>
      </c>
      <c r="Z66" s="697">
        <v>76</v>
      </c>
      <c r="AA66" s="697">
        <v>59</v>
      </c>
      <c r="AB66" s="697">
        <v>33</v>
      </c>
      <c r="AC66" s="697">
        <v>20</v>
      </c>
      <c r="AD66" s="697">
        <v>12</v>
      </c>
      <c r="AE66" s="697">
        <v>6</v>
      </c>
      <c r="AF66" s="697">
        <v>3</v>
      </c>
      <c r="AG66" s="697">
        <v>1</v>
      </c>
      <c r="AH66" s="697">
        <v>0</v>
      </c>
      <c r="AI66" s="697">
        <v>0</v>
      </c>
      <c r="AJ66" s="697">
        <v>0</v>
      </c>
      <c r="AK66" s="697">
        <v>0</v>
      </c>
      <c r="AL66" s="697"/>
      <c r="AM66" s="697"/>
      <c r="AN66" s="697"/>
      <c r="AO66" s="698"/>
      <c r="AP66" s="633"/>
      <c r="AQ66" s="696"/>
      <c r="AR66" s="697"/>
      <c r="AS66" s="697"/>
      <c r="AT66" s="697"/>
      <c r="AU66" s="697"/>
      <c r="AV66" s="697"/>
      <c r="AW66" s="697">
        <v>740956</v>
      </c>
      <c r="AX66" s="697">
        <v>740956</v>
      </c>
      <c r="AY66" s="697">
        <v>734673</v>
      </c>
      <c r="AZ66" s="697">
        <v>695741</v>
      </c>
      <c r="BA66" s="697">
        <v>649974</v>
      </c>
      <c r="BB66" s="697">
        <v>516856</v>
      </c>
      <c r="BC66" s="697">
        <v>301939</v>
      </c>
      <c r="BD66" s="697">
        <v>284356</v>
      </c>
      <c r="BE66" s="697">
        <v>236406</v>
      </c>
      <c r="BF66" s="697">
        <v>177740</v>
      </c>
      <c r="BG66" s="697">
        <v>88319</v>
      </c>
      <c r="BH66" s="697">
        <v>47860</v>
      </c>
      <c r="BI66" s="697">
        <v>28250</v>
      </c>
      <c r="BJ66" s="697">
        <v>12271</v>
      </c>
      <c r="BK66" s="697">
        <v>6473</v>
      </c>
      <c r="BL66" s="697">
        <v>1176</v>
      </c>
      <c r="BM66" s="697">
        <v>0</v>
      </c>
      <c r="BN66" s="697">
        <v>0</v>
      </c>
      <c r="BO66" s="697">
        <v>0</v>
      </c>
      <c r="BP66" s="697">
        <v>0</v>
      </c>
      <c r="BQ66" s="697"/>
      <c r="BR66" s="697"/>
      <c r="BS66" s="697"/>
      <c r="BT66" s="698"/>
    </row>
    <row r="67" spans="2:73">
      <c r="B67" s="692"/>
      <c r="C67" s="692" t="s">
        <v>491</v>
      </c>
      <c r="D67" s="774" t="s">
        <v>741</v>
      </c>
      <c r="E67" s="692" t="s">
        <v>726</v>
      </c>
      <c r="F67" s="692" t="s">
        <v>491</v>
      </c>
      <c r="G67" s="692"/>
      <c r="H67" s="692">
        <v>2017</v>
      </c>
      <c r="I67" s="644" t="s">
        <v>584</v>
      </c>
      <c r="J67" s="644" t="s">
        <v>596</v>
      </c>
      <c r="K67" s="633"/>
      <c r="L67" s="696"/>
      <c r="M67" s="697"/>
      <c r="N67" s="697"/>
      <c r="O67" s="697"/>
      <c r="P67" s="697"/>
      <c r="Q67" s="697"/>
      <c r="R67" s="697">
        <v>6</v>
      </c>
      <c r="S67" s="697">
        <v>6</v>
      </c>
      <c r="T67" s="697">
        <v>6</v>
      </c>
      <c r="U67" s="697">
        <v>6</v>
      </c>
      <c r="V67" s="697">
        <v>6</v>
      </c>
      <c r="W67" s="697">
        <v>6</v>
      </c>
      <c r="X67" s="697">
        <v>6</v>
      </c>
      <c r="Y67" s="697">
        <v>6</v>
      </c>
      <c r="Z67" s="697">
        <v>6</v>
      </c>
      <c r="AA67" s="697">
        <v>6</v>
      </c>
      <c r="AB67" s="697">
        <v>6</v>
      </c>
      <c r="AC67" s="697">
        <v>6</v>
      </c>
      <c r="AD67" s="697">
        <v>6</v>
      </c>
      <c r="AE67" s="697">
        <v>6</v>
      </c>
      <c r="AF67" s="697">
        <v>6</v>
      </c>
      <c r="AG67" s="697">
        <v>6</v>
      </c>
      <c r="AH67" s="697">
        <v>6</v>
      </c>
      <c r="AI67" s="697">
        <v>6</v>
      </c>
      <c r="AJ67" s="697">
        <v>5</v>
      </c>
      <c r="AK67" s="697">
        <v>2</v>
      </c>
      <c r="AL67" s="697"/>
      <c r="AM67" s="697"/>
      <c r="AN67" s="697"/>
      <c r="AO67" s="698"/>
      <c r="AP67" s="633"/>
      <c r="AQ67" s="696"/>
      <c r="AR67" s="697"/>
      <c r="AS67" s="697"/>
      <c r="AT67" s="697"/>
      <c r="AU67" s="697"/>
      <c r="AV67" s="697"/>
      <c r="AW67" s="697">
        <v>60121</v>
      </c>
      <c r="AX67" s="697">
        <v>60121</v>
      </c>
      <c r="AY67" s="697">
        <v>60121</v>
      </c>
      <c r="AZ67" s="697">
        <v>60121</v>
      </c>
      <c r="BA67" s="697">
        <v>59840</v>
      </c>
      <c r="BB67" s="697">
        <v>59178</v>
      </c>
      <c r="BC67" s="697">
        <v>59178</v>
      </c>
      <c r="BD67" s="697">
        <v>59178</v>
      </c>
      <c r="BE67" s="697">
        <v>59178</v>
      </c>
      <c r="BF67" s="697">
        <v>59178</v>
      </c>
      <c r="BG67" s="697">
        <v>59178</v>
      </c>
      <c r="BH67" s="697">
        <v>59178</v>
      </c>
      <c r="BI67" s="697">
        <v>59178</v>
      </c>
      <c r="BJ67" s="697">
        <v>59178</v>
      </c>
      <c r="BK67" s="697">
        <v>59178</v>
      </c>
      <c r="BL67" s="697">
        <v>58845</v>
      </c>
      <c r="BM67" s="697">
        <v>58845</v>
      </c>
      <c r="BN67" s="697">
        <v>58763</v>
      </c>
      <c r="BO67" s="697">
        <v>57624</v>
      </c>
      <c r="BP67" s="697">
        <v>2929</v>
      </c>
      <c r="BQ67" s="697"/>
      <c r="BR67" s="697"/>
      <c r="BS67" s="697"/>
      <c r="BT67" s="698"/>
    </row>
    <row r="68" spans="2:73" s="773" customFormat="1" ht="5.4" customHeight="1">
      <c r="B68" s="765"/>
      <c r="C68" s="765"/>
      <c r="D68" s="765"/>
      <c r="E68" s="765"/>
      <c r="F68" s="765"/>
      <c r="G68" s="765"/>
      <c r="H68" s="765"/>
      <c r="I68" s="766"/>
      <c r="J68" s="766"/>
      <c r="K68" s="767"/>
      <c r="L68" s="768"/>
      <c r="M68" s="769"/>
      <c r="N68" s="769"/>
      <c r="O68" s="769"/>
      <c r="P68" s="769"/>
      <c r="Q68" s="769"/>
      <c r="R68" s="769"/>
      <c r="S68" s="769"/>
      <c r="T68" s="769"/>
      <c r="U68" s="769"/>
      <c r="V68" s="769"/>
      <c r="W68" s="769"/>
      <c r="X68" s="769"/>
      <c r="Y68" s="769"/>
      <c r="Z68" s="769"/>
      <c r="AA68" s="769"/>
      <c r="AB68" s="769"/>
      <c r="AC68" s="769"/>
      <c r="AD68" s="769"/>
      <c r="AE68" s="769"/>
      <c r="AF68" s="769"/>
      <c r="AG68" s="769"/>
      <c r="AH68" s="769"/>
      <c r="AI68" s="769"/>
      <c r="AJ68" s="769"/>
      <c r="AK68" s="769"/>
      <c r="AL68" s="769"/>
      <c r="AM68" s="769"/>
      <c r="AN68" s="769"/>
      <c r="AO68" s="770"/>
      <c r="AP68" s="767"/>
      <c r="AQ68" s="768"/>
      <c r="AR68" s="769"/>
      <c r="AS68" s="769"/>
      <c r="AT68" s="769"/>
      <c r="AU68" s="769"/>
      <c r="AV68" s="769"/>
      <c r="AW68" s="769"/>
      <c r="AX68" s="769"/>
      <c r="AY68" s="769"/>
      <c r="AZ68" s="769"/>
      <c r="BA68" s="769"/>
      <c r="BB68" s="769"/>
      <c r="BC68" s="769"/>
      <c r="BD68" s="769"/>
      <c r="BE68" s="769"/>
      <c r="BF68" s="769"/>
      <c r="BG68" s="769"/>
      <c r="BH68" s="769"/>
      <c r="BI68" s="769"/>
      <c r="BJ68" s="769"/>
      <c r="BK68" s="769"/>
      <c r="BL68" s="769"/>
      <c r="BM68" s="769"/>
      <c r="BN68" s="769"/>
      <c r="BO68" s="769"/>
      <c r="BP68" s="769"/>
      <c r="BQ68" s="769"/>
      <c r="BR68" s="769"/>
      <c r="BS68" s="769"/>
      <c r="BT68" s="770"/>
      <c r="BU68" s="771"/>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6"/>
      <c r="AR72" s="697"/>
      <c r="AS72" s="697"/>
      <c r="AT72" s="697"/>
      <c r="AU72" s="697"/>
      <c r="AV72" s="697"/>
      <c r="AW72" s="697"/>
      <c r="AX72" s="697"/>
      <c r="AY72" s="697"/>
      <c r="AZ72" s="697"/>
      <c r="BA72" s="697"/>
      <c r="BB72" s="697"/>
      <c r="BC72" s="697"/>
      <c r="BD72" s="697"/>
      <c r="BE72" s="697"/>
      <c r="BF72" s="697"/>
      <c r="BG72" s="697"/>
      <c r="BH72" s="697"/>
      <c r="BI72" s="697"/>
      <c r="BJ72" s="697"/>
      <c r="BK72" s="697"/>
      <c r="BL72" s="697"/>
      <c r="BM72" s="697"/>
      <c r="BN72" s="697"/>
      <c r="BO72" s="697"/>
      <c r="BP72" s="697"/>
      <c r="BQ72" s="697"/>
      <c r="BR72" s="697"/>
      <c r="BS72" s="697"/>
      <c r="BT72" s="698"/>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9"/>
      <c r="AR74" s="700"/>
      <c r="AS74" s="700"/>
      <c r="AT74" s="700"/>
      <c r="AU74" s="700"/>
      <c r="AV74" s="700"/>
      <c r="AW74" s="700"/>
      <c r="AX74" s="700"/>
      <c r="AY74" s="700"/>
      <c r="AZ74" s="700"/>
      <c r="BA74" s="700"/>
      <c r="BB74" s="700"/>
      <c r="BC74" s="700"/>
      <c r="BD74" s="700"/>
      <c r="BE74" s="700"/>
      <c r="BF74" s="700"/>
      <c r="BG74" s="700"/>
      <c r="BH74" s="700"/>
      <c r="BI74" s="700"/>
      <c r="BJ74" s="700"/>
      <c r="BK74" s="700"/>
      <c r="BL74" s="700"/>
      <c r="BM74" s="700"/>
      <c r="BN74" s="700"/>
      <c r="BO74" s="700"/>
      <c r="BP74" s="700"/>
      <c r="BQ74" s="700"/>
      <c r="BR74" s="700"/>
      <c r="BS74" s="700"/>
      <c r="BT74" s="701"/>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3"/>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row>
    <row r="80" spans="2:73">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6">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row>
    <row r="85" spans="2:73" ht="15.6">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c r="BU85" s="163"/>
    </row>
    <row r="86" spans="2:73" ht="15.6">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c r="BU86" s="163"/>
    </row>
    <row r="87" spans="2:73" ht="15.6">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c r="BU87" s="163"/>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6"/>
      <c r="AR89" s="697"/>
      <c r="AS89" s="697"/>
      <c r="AT89" s="697"/>
      <c r="AU89" s="697"/>
      <c r="AV89" s="697"/>
      <c r="AW89" s="697"/>
      <c r="AX89" s="697"/>
      <c r="AY89" s="697"/>
      <c r="AZ89" s="697"/>
      <c r="BA89" s="697"/>
      <c r="BB89" s="697"/>
      <c r="BC89" s="697"/>
      <c r="BD89" s="697"/>
      <c r="BE89" s="697"/>
      <c r="BF89" s="697"/>
      <c r="BG89" s="697"/>
      <c r="BH89" s="697"/>
      <c r="BI89" s="697"/>
      <c r="BJ89" s="697"/>
      <c r="BK89" s="697"/>
      <c r="BL89" s="697"/>
      <c r="BM89" s="697"/>
      <c r="BN89" s="697"/>
      <c r="BO89" s="697"/>
      <c r="BP89" s="697"/>
      <c r="BQ89" s="697"/>
      <c r="BR89" s="697"/>
      <c r="BS89" s="697"/>
      <c r="BT89" s="698"/>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9"/>
      <c r="AR91" s="700"/>
      <c r="AS91" s="700"/>
      <c r="AT91" s="700"/>
      <c r="AU91" s="700"/>
      <c r="AV91" s="700"/>
      <c r="AW91" s="700"/>
      <c r="AX91" s="700"/>
      <c r="AY91" s="700"/>
      <c r="AZ91" s="700"/>
      <c r="BA91" s="700"/>
      <c r="BB91" s="700"/>
      <c r="BC91" s="700"/>
      <c r="BD91" s="700"/>
      <c r="BE91" s="700"/>
      <c r="BF91" s="700"/>
      <c r="BG91" s="700"/>
      <c r="BH91" s="700"/>
      <c r="BI91" s="700"/>
      <c r="BJ91" s="700"/>
      <c r="BK91" s="700"/>
      <c r="BL91" s="700"/>
      <c r="BM91" s="700"/>
      <c r="BN91" s="700"/>
      <c r="BO91" s="700"/>
      <c r="BP91" s="700"/>
      <c r="BQ91" s="700"/>
      <c r="BR91" s="700"/>
      <c r="BS91" s="700"/>
      <c r="BT91" s="701"/>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3"/>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5"/>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row>
    <row r="99" spans="2:73">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row>
    <row r="100" spans="2:73">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row>
    <row r="101" spans="2:73" ht="15.6">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c r="BU101" s="163"/>
    </row>
    <row r="102" spans="2:73" ht="15.6">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row>
    <row r="105" spans="2:73" ht="15.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3"/>
    </row>
    <row r="108" spans="2:73" ht="15.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6"/>
      <c r="AR108" s="697"/>
      <c r="AS108" s="697"/>
      <c r="AT108" s="697"/>
      <c r="AU108" s="697"/>
      <c r="AV108" s="697"/>
      <c r="AW108" s="697"/>
      <c r="AX108" s="697"/>
      <c r="AY108" s="697"/>
      <c r="AZ108" s="697"/>
      <c r="BA108" s="697"/>
      <c r="BB108" s="697"/>
      <c r="BC108" s="697"/>
      <c r="BD108" s="697"/>
      <c r="BE108" s="697"/>
      <c r="BF108" s="697"/>
      <c r="BG108" s="697"/>
      <c r="BH108" s="697"/>
      <c r="BI108" s="697"/>
      <c r="BJ108" s="697"/>
      <c r="BK108" s="697"/>
      <c r="BL108" s="697"/>
      <c r="BM108" s="697"/>
      <c r="BN108" s="697"/>
      <c r="BO108" s="697"/>
      <c r="BP108" s="697"/>
      <c r="BQ108" s="697"/>
      <c r="BR108" s="697"/>
      <c r="BS108" s="697"/>
      <c r="BT108" s="698"/>
      <c r="BU108" s="163"/>
    </row>
    <row r="109" spans="2:73" ht="15.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9"/>
      <c r="AR110" s="700"/>
      <c r="AS110" s="700"/>
      <c r="AT110" s="700"/>
      <c r="AU110" s="700"/>
      <c r="AV110" s="700"/>
      <c r="AW110" s="700"/>
      <c r="AX110" s="700"/>
      <c r="AY110" s="700"/>
      <c r="AZ110" s="700"/>
      <c r="BA110" s="700"/>
      <c r="BB110" s="700"/>
      <c r="BC110" s="700"/>
      <c r="BD110" s="700"/>
      <c r="BE110" s="700"/>
      <c r="BF110" s="700"/>
      <c r="BG110" s="700"/>
      <c r="BH110" s="700"/>
      <c r="BI110" s="700"/>
      <c r="BJ110" s="700"/>
      <c r="BK110" s="700"/>
      <c r="BL110" s="700"/>
      <c r="BM110" s="700"/>
      <c r="BN110" s="700"/>
      <c r="BO110" s="700"/>
      <c r="BP110" s="700"/>
      <c r="BQ110" s="700"/>
      <c r="BR110" s="700"/>
      <c r="BS110" s="700"/>
      <c r="BT110" s="701"/>
      <c r="BU110" s="163"/>
    </row>
    <row r="111" spans="2:73" ht="15.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3"/>
      <c r="AR111" s="694"/>
      <c r="AS111" s="694"/>
      <c r="AT111" s="694"/>
      <c r="AU111" s="694"/>
      <c r="AV111" s="694"/>
      <c r="AW111" s="694"/>
      <c r="AX111" s="694"/>
      <c r="AY111" s="694"/>
      <c r="AZ111" s="694"/>
      <c r="BA111" s="694"/>
      <c r="BB111" s="694"/>
      <c r="BC111" s="694"/>
      <c r="BD111" s="694"/>
      <c r="BE111" s="694"/>
      <c r="BF111" s="694"/>
      <c r="BG111" s="694"/>
      <c r="BH111" s="694"/>
      <c r="BI111" s="694"/>
      <c r="BJ111" s="694"/>
      <c r="BK111" s="694"/>
      <c r="BL111" s="694"/>
      <c r="BM111" s="694"/>
      <c r="BN111" s="694"/>
      <c r="BO111" s="694"/>
      <c r="BP111" s="694"/>
      <c r="BQ111" s="694"/>
      <c r="BR111" s="694"/>
      <c r="BS111" s="694"/>
      <c r="BT111" s="695"/>
      <c r="BU111" s="163"/>
    </row>
    <row r="112" spans="2:73" ht="15.6">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c r="BU112" s="163"/>
    </row>
    <row r="113" spans="2:73" ht="15.6">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c r="BU113" s="163"/>
    </row>
    <row r="114" spans="2:73" ht="15.6">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c r="BU114" s="163"/>
    </row>
    <row r="115" spans="2:73">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row>
    <row r="116" spans="2:73">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row>
    <row r="117" spans="2:73">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row>
    <row r="118" spans="2:73" ht="15.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ht="15.6">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c r="BU120" s="163"/>
    </row>
    <row r="121" spans="2:73" ht="15.6">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6">
      <c r="B122" s="692"/>
      <c r="C122" s="692"/>
      <c r="D122" s="692"/>
      <c r="E122" s="692"/>
      <c r="F122" s="692"/>
      <c r="G122" s="692"/>
      <c r="H122" s="692"/>
      <c r="I122" s="644"/>
      <c r="J122" s="644"/>
      <c r="K122" s="633"/>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3"/>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row r="123" spans="2:73">
      <c r="B123" s="692"/>
      <c r="C123" s="692"/>
      <c r="D123" s="692"/>
      <c r="E123" s="692"/>
      <c r="F123" s="692"/>
      <c r="G123" s="692"/>
      <c r="H123" s="692"/>
      <c r="I123" s="644"/>
      <c r="J123" s="644"/>
      <c r="K123" s="633"/>
      <c r="L123" s="696"/>
      <c r="M123" s="697"/>
      <c r="N123" s="697"/>
      <c r="O123" s="697"/>
      <c r="P123" s="697"/>
      <c r="Q123" s="697"/>
      <c r="R123" s="697"/>
      <c r="S123" s="697"/>
      <c r="T123" s="697"/>
      <c r="U123" s="697"/>
      <c r="V123" s="697"/>
      <c r="W123" s="697"/>
      <c r="X123" s="697"/>
      <c r="Y123" s="697"/>
      <c r="Z123" s="697"/>
      <c r="AA123" s="697"/>
      <c r="AB123" s="697"/>
      <c r="AC123" s="697"/>
      <c r="AD123" s="697"/>
      <c r="AE123" s="697"/>
      <c r="AF123" s="697"/>
      <c r="AG123" s="697"/>
      <c r="AH123" s="697"/>
      <c r="AI123" s="697"/>
      <c r="AJ123" s="697"/>
      <c r="AK123" s="697"/>
      <c r="AL123" s="697"/>
      <c r="AM123" s="697"/>
      <c r="AN123" s="697"/>
      <c r="AO123" s="698"/>
      <c r="AP123" s="633"/>
      <c r="AQ123" s="696"/>
      <c r="AR123" s="697"/>
      <c r="AS123" s="697"/>
      <c r="AT123" s="697"/>
      <c r="AU123" s="697"/>
      <c r="AV123" s="697"/>
      <c r="AW123" s="697"/>
      <c r="AX123" s="697"/>
      <c r="AY123" s="697"/>
      <c r="AZ123" s="697"/>
      <c r="BA123" s="697"/>
      <c r="BB123" s="697"/>
      <c r="BC123" s="697"/>
      <c r="BD123" s="697"/>
      <c r="BE123" s="697"/>
      <c r="BF123" s="697"/>
      <c r="BG123" s="697"/>
      <c r="BH123" s="697"/>
      <c r="BI123" s="697"/>
      <c r="BJ123" s="697"/>
      <c r="BK123" s="697"/>
      <c r="BL123" s="697"/>
      <c r="BM123" s="697"/>
      <c r="BN123" s="697"/>
      <c r="BO123" s="697"/>
      <c r="BP123" s="697"/>
      <c r="BQ123" s="697"/>
      <c r="BR123" s="697"/>
      <c r="BS123" s="697"/>
      <c r="BT123" s="698"/>
    </row>
    <row r="124" spans="2:73" ht="15.6">
      <c r="B124" s="692"/>
      <c r="C124" s="692"/>
      <c r="D124" s="692"/>
      <c r="E124" s="692"/>
      <c r="F124" s="692"/>
      <c r="G124" s="692"/>
      <c r="H124" s="692"/>
      <c r="I124" s="644"/>
      <c r="J124" s="644"/>
      <c r="K124" s="633"/>
      <c r="L124" s="696"/>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7"/>
      <c r="AL124" s="697"/>
      <c r="AM124" s="697"/>
      <c r="AN124" s="697"/>
      <c r="AO124" s="698"/>
      <c r="AP124" s="633"/>
      <c r="AQ124" s="696"/>
      <c r="AR124" s="697"/>
      <c r="AS124" s="697"/>
      <c r="AT124" s="697"/>
      <c r="AU124" s="697"/>
      <c r="AV124" s="697"/>
      <c r="AW124" s="697"/>
      <c r="AX124" s="697"/>
      <c r="AY124" s="697"/>
      <c r="AZ124" s="697"/>
      <c r="BA124" s="697"/>
      <c r="BB124" s="697"/>
      <c r="BC124" s="697"/>
      <c r="BD124" s="697"/>
      <c r="BE124" s="697"/>
      <c r="BF124" s="697"/>
      <c r="BG124" s="697"/>
      <c r="BH124" s="697"/>
      <c r="BI124" s="697"/>
      <c r="BJ124" s="697"/>
      <c r="BK124" s="697"/>
      <c r="BL124" s="697"/>
      <c r="BM124" s="697"/>
      <c r="BN124" s="697"/>
      <c r="BO124" s="697"/>
      <c r="BP124" s="697"/>
      <c r="BQ124" s="697"/>
      <c r="BR124" s="697"/>
      <c r="BS124" s="697"/>
      <c r="BT124" s="698"/>
      <c r="BU124" s="163"/>
    </row>
    <row r="125" spans="2:73" ht="15.6">
      <c r="B125" s="692"/>
      <c r="C125" s="692"/>
      <c r="D125" s="692"/>
      <c r="E125" s="692"/>
      <c r="F125" s="692"/>
      <c r="G125" s="692"/>
      <c r="H125" s="692"/>
      <c r="I125" s="644"/>
      <c r="J125" s="644"/>
      <c r="K125" s="633"/>
      <c r="L125" s="699"/>
      <c r="M125" s="700"/>
      <c r="N125" s="700"/>
      <c r="O125" s="700"/>
      <c r="P125" s="700"/>
      <c r="Q125" s="700"/>
      <c r="R125" s="700"/>
      <c r="S125" s="700"/>
      <c r="T125" s="700"/>
      <c r="U125" s="700"/>
      <c r="V125" s="700"/>
      <c r="W125" s="700"/>
      <c r="X125" s="700"/>
      <c r="Y125" s="700"/>
      <c r="Z125" s="700"/>
      <c r="AA125" s="700"/>
      <c r="AB125" s="700"/>
      <c r="AC125" s="700"/>
      <c r="AD125" s="700"/>
      <c r="AE125" s="700"/>
      <c r="AF125" s="700"/>
      <c r="AG125" s="700"/>
      <c r="AH125" s="700"/>
      <c r="AI125" s="700"/>
      <c r="AJ125" s="700"/>
      <c r="AK125" s="700"/>
      <c r="AL125" s="700"/>
      <c r="AM125" s="700"/>
      <c r="AN125" s="700"/>
      <c r="AO125" s="701"/>
      <c r="AP125" s="633"/>
      <c r="AQ125" s="699"/>
      <c r="AR125" s="700"/>
      <c r="AS125" s="700"/>
      <c r="AT125" s="700"/>
      <c r="AU125" s="700"/>
      <c r="AV125" s="700"/>
      <c r="AW125" s="700"/>
      <c r="AX125" s="700"/>
      <c r="AY125" s="700"/>
      <c r="AZ125" s="700"/>
      <c r="BA125" s="700"/>
      <c r="BB125" s="700"/>
      <c r="BC125" s="700"/>
      <c r="BD125" s="700"/>
      <c r="BE125" s="700"/>
      <c r="BF125" s="700"/>
      <c r="BG125" s="700"/>
      <c r="BH125" s="700"/>
      <c r="BI125" s="700"/>
      <c r="BJ125" s="700"/>
      <c r="BK125" s="700"/>
      <c r="BL125" s="700"/>
      <c r="BM125" s="700"/>
      <c r="BN125" s="700"/>
      <c r="BO125" s="700"/>
      <c r="BP125" s="700"/>
      <c r="BQ125" s="700"/>
      <c r="BR125" s="700"/>
      <c r="BS125" s="700"/>
      <c r="BT125" s="701"/>
      <c r="BU125" s="163"/>
    </row>
  </sheetData>
  <autoFilter ref="C26:BT26">
    <sortState ref="C26:BT42">
      <sortCondition ref="H25"/>
    </sortState>
  </autoFilter>
  <mergeCells count="1">
    <mergeCell ref="C24:G24"/>
  </mergeCells>
  <conditionalFormatting sqref="L27:AO72 AQ37:BT74">
    <cfRule type="cellIs" dxfId="10" priority="12" operator="equal">
      <formula>0</formula>
    </cfRule>
  </conditionalFormatting>
  <conditionalFormatting sqref="L113:AO125 AQ111:BT125">
    <cfRule type="cellIs" dxfId="9" priority="9" operator="equal">
      <formula>0</formula>
    </cfRule>
  </conditionalFormatting>
  <conditionalFormatting sqref="L77:AO89 AQ75:BT91">
    <cfRule type="cellIs" dxfId="8" priority="11" operator="equal">
      <formula>0</formula>
    </cfRule>
  </conditionalFormatting>
  <conditionalFormatting sqref="L94:AO108 AQ92:BT110">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3:AO76">
    <cfRule type="cellIs" dxfId="4" priority="6" operator="equal">
      <formula>0</formula>
    </cfRule>
  </conditionalFormatting>
  <conditionalFormatting sqref="L90:AO93">
    <cfRule type="cellIs" dxfId="3" priority="5" operator="equal">
      <formula>0</formula>
    </cfRule>
  </conditionalFormatting>
  <conditionalFormatting sqref="L109:AO112">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76"/>
  <sheetViews>
    <sheetView topLeftCell="A4" zoomScale="70" zoomScaleNormal="70" workbookViewId="0">
      <selection activeCell="F81" sqref="F81"/>
    </sheetView>
  </sheetViews>
  <sheetFormatPr defaultColWidth="9.109375" defaultRowHeight="14.4" outlineLevelRow="1"/>
  <cols>
    <col min="1" max="1" width="13.109375" style="12" customWidth="1"/>
    <col min="2" max="2" width="13.77734375" style="12" customWidth="1"/>
    <col min="3" max="3" width="16.5546875" style="12" customWidth="1"/>
    <col min="4" max="4" width="17.33203125" style="12" customWidth="1"/>
    <col min="5" max="5" width="15" style="12" customWidth="1"/>
    <col min="6" max="6" width="16.77734375" style="12" customWidth="1"/>
    <col min="7" max="7" width="11" style="12" customWidth="1"/>
    <col min="8" max="8" width="17.21875" style="12" customWidth="1"/>
    <col min="9" max="9" width="11.109375" style="12" customWidth="1"/>
    <col min="10" max="10" width="9.109375" style="12"/>
    <col min="11" max="11" width="11.5546875" style="12" customWidth="1"/>
    <col min="12" max="12" width="10.6640625" style="12" customWidth="1"/>
    <col min="13" max="13" width="26" style="12" customWidth="1"/>
    <col min="14" max="14" width="14.21875" style="12" customWidth="1"/>
    <col min="15" max="15" width="13.21875" style="12" customWidth="1"/>
    <col min="16" max="16" width="13.88671875" style="12" customWidth="1"/>
    <col min="17" max="17" width="17.44140625" style="12" customWidth="1"/>
    <col min="18" max="16384" width="9.109375" style="12"/>
  </cols>
  <sheetData>
    <row r="12" spans="1:17" ht="24" customHeight="1" thickBot="1"/>
    <row r="13" spans="1:17" s="9" customFormat="1" ht="23.4"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6">
      <c r="B15" s="588" t="s">
        <v>507</v>
      </c>
    </row>
    <row r="16" spans="1:17" ht="15.6">
      <c r="B16" s="588"/>
    </row>
    <row r="17" spans="2:21" s="668" customFormat="1" ht="20.399999999999999" customHeight="1">
      <c r="B17" s="666" t="s">
        <v>671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11" t="s">
        <v>724</v>
      </c>
      <c r="C18" s="911"/>
      <c r="D18" s="911"/>
      <c r="E18" s="911"/>
      <c r="F18" s="911"/>
      <c r="G18" s="911"/>
      <c r="H18" s="911"/>
      <c r="I18" s="911"/>
      <c r="J18" s="911"/>
      <c r="K18" s="911"/>
      <c r="L18" s="911"/>
      <c r="M18" s="911"/>
      <c r="N18" s="911"/>
      <c r="O18" s="911"/>
      <c r="P18" s="911"/>
      <c r="Q18" s="911"/>
      <c r="R18" s="911"/>
      <c r="S18" s="911"/>
      <c r="T18" s="911"/>
      <c r="U18" s="911"/>
    </row>
    <row r="21" spans="2:21" ht="21">
      <c r="B21" s="744" t="s">
        <v>755</v>
      </c>
    </row>
    <row r="23" spans="2:21" ht="21" hidden="1" outlineLevel="1">
      <c r="B23" s="744" t="s">
        <v>709</v>
      </c>
      <c r="C23" s="745"/>
      <c r="E23" s="745"/>
      <c r="F23" s="745"/>
      <c r="H23" s="744" t="s">
        <v>710</v>
      </c>
    </row>
    <row r="24" spans="2:21" ht="18.600000000000001" hidden="1" customHeight="1" outlineLevel="1">
      <c r="B24" s="910" t="s">
        <v>687</v>
      </c>
      <c r="C24" s="910"/>
      <c r="D24" s="910"/>
      <c r="E24" s="910"/>
      <c r="F24" s="910"/>
      <c r="H24" s="12" t="s">
        <v>695</v>
      </c>
      <c r="M24" s="12" t="s">
        <v>696</v>
      </c>
    </row>
    <row r="25" spans="2:21" ht="43.2" hidden="1" outlineLevel="1">
      <c r="B25" s="741" t="s">
        <v>62</v>
      </c>
      <c r="C25" s="741" t="s">
        <v>688</v>
      </c>
      <c r="D25" s="741" t="s">
        <v>689</v>
      </c>
      <c r="E25" s="741" t="s">
        <v>691</v>
      </c>
      <c r="F25" s="741" t="s">
        <v>690</v>
      </c>
      <c r="H25" s="741" t="s">
        <v>692</v>
      </c>
      <c r="I25" s="741" t="s">
        <v>693</v>
      </c>
      <c r="J25" s="741" t="s">
        <v>694</v>
      </c>
      <c r="K25" s="741" t="s">
        <v>688</v>
      </c>
      <c r="M25" s="741" t="s">
        <v>692</v>
      </c>
      <c r="N25" s="741" t="s">
        <v>693</v>
      </c>
      <c r="O25" s="741" t="s">
        <v>694</v>
      </c>
      <c r="P25" s="741" t="s">
        <v>688</v>
      </c>
    </row>
    <row r="26" spans="2:21" ht="15.6" hidden="1" outlineLevel="1">
      <c r="B26" s="748"/>
      <c r="C26" s="748" t="s">
        <v>699</v>
      </c>
      <c r="D26" s="748" t="s">
        <v>700</v>
      </c>
      <c r="E26" s="748" t="s">
        <v>701</v>
      </c>
      <c r="F26" s="748" t="s">
        <v>702</v>
      </c>
      <c r="H26" s="748"/>
      <c r="I26" s="748" t="s">
        <v>703</v>
      </c>
      <c r="J26" s="748" t="s">
        <v>704</v>
      </c>
      <c r="K26" s="748" t="s">
        <v>705</v>
      </c>
      <c r="M26" s="748"/>
      <c r="N26" s="748" t="s">
        <v>706</v>
      </c>
      <c r="O26" s="748" t="s">
        <v>707</v>
      </c>
      <c r="P26" s="748" t="s">
        <v>708</v>
      </c>
    </row>
    <row r="27" spans="2:21" ht="15.6" hidden="1" customHeight="1" outlineLevel="1">
      <c r="B27" s="743" t="s">
        <v>712</v>
      </c>
      <c r="C27" s="751">
        <f>K49</f>
        <v>0</v>
      </c>
      <c r="D27" s="749"/>
      <c r="E27" s="742"/>
      <c r="F27" s="742"/>
      <c r="H27" s="742"/>
      <c r="I27" s="742"/>
      <c r="J27" s="742"/>
      <c r="K27" s="742">
        <f>I27*J27</f>
        <v>0</v>
      </c>
      <c r="M27" s="742"/>
      <c r="N27" s="742"/>
      <c r="O27" s="742"/>
      <c r="P27" s="742">
        <f>N27*O27</f>
        <v>0</v>
      </c>
    </row>
    <row r="28" spans="2:21" ht="15.6" hidden="1" customHeight="1" outlineLevel="1">
      <c r="B28" s="743" t="s">
        <v>713</v>
      </c>
      <c r="C28" s="752">
        <f>P49</f>
        <v>0</v>
      </c>
      <c r="D28" s="753">
        <f>C28-C27</f>
        <v>0</v>
      </c>
      <c r="E28" s="742"/>
      <c r="F28" s="750">
        <f>D28*E28</f>
        <v>0</v>
      </c>
      <c r="H28" s="742"/>
      <c r="I28" s="742"/>
      <c r="J28" s="742"/>
      <c r="K28" s="742"/>
      <c r="M28" s="742"/>
      <c r="N28" s="742"/>
      <c r="O28" s="742"/>
      <c r="P28" s="742"/>
    </row>
    <row r="29" spans="2:21" ht="15.6" hidden="1" customHeight="1" outlineLevel="1">
      <c r="B29" s="743" t="s">
        <v>714</v>
      </c>
      <c r="C29" s="742"/>
      <c r="D29" s="742"/>
      <c r="E29" s="742"/>
      <c r="F29" s="742"/>
      <c r="H29" s="742"/>
      <c r="I29" s="742"/>
      <c r="J29" s="742"/>
      <c r="K29" s="742"/>
      <c r="M29" s="742"/>
      <c r="N29" s="742"/>
      <c r="O29" s="742"/>
      <c r="P29" s="742"/>
    </row>
    <row r="30" spans="2:21" ht="15.6" hidden="1" customHeight="1" outlineLevel="1">
      <c r="B30" s="743" t="s">
        <v>715</v>
      </c>
      <c r="C30" s="742"/>
      <c r="D30" s="742"/>
      <c r="E30" s="742"/>
      <c r="F30" s="742"/>
      <c r="H30" s="742"/>
      <c r="I30" s="742"/>
      <c r="J30" s="742"/>
      <c r="K30" s="742"/>
      <c r="M30" s="742"/>
      <c r="N30" s="742"/>
      <c r="O30" s="742"/>
      <c r="P30" s="742"/>
    </row>
    <row r="31" spans="2:21" ht="15.6" hidden="1" customHeight="1" outlineLevel="1">
      <c r="B31" s="743" t="s">
        <v>716</v>
      </c>
      <c r="C31" s="742"/>
      <c r="D31" s="742"/>
      <c r="E31" s="742"/>
      <c r="F31" s="742"/>
      <c r="H31" s="742"/>
      <c r="I31" s="742"/>
      <c r="J31" s="742"/>
      <c r="K31" s="742"/>
      <c r="M31" s="742"/>
      <c r="N31" s="742"/>
      <c r="O31" s="742"/>
      <c r="P31" s="742"/>
    </row>
    <row r="32" spans="2:21" ht="15.6" hidden="1" customHeight="1" outlineLevel="1">
      <c r="B32" s="743" t="s">
        <v>717</v>
      </c>
      <c r="C32" s="742"/>
      <c r="D32" s="742"/>
      <c r="E32" s="742"/>
      <c r="F32" s="742"/>
      <c r="H32" s="742"/>
      <c r="I32" s="742"/>
      <c r="J32" s="742"/>
      <c r="K32" s="742"/>
      <c r="M32" s="742"/>
      <c r="N32" s="742"/>
      <c r="O32" s="742"/>
      <c r="P32" s="742"/>
    </row>
    <row r="33" spans="2:16" ht="15.6" hidden="1" customHeight="1" outlineLevel="1">
      <c r="B33" s="743" t="s">
        <v>718</v>
      </c>
      <c r="C33" s="742"/>
      <c r="D33" s="742"/>
      <c r="E33" s="742"/>
      <c r="F33" s="742"/>
      <c r="H33" s="742"/>
      <c r="I33" s="742"/>
      <c r="J33" s="742"/>
      <c r="K33" s="742"/>
      <c r="M33" s="742"/>
      <c r="N33" s="742"/>
      <c r="O33" s="742"/>
      <c r="P33" s="742"/>
    </row>
    <row r="34" spans="2:16" ht="15.6" hidden="1" customHeight="1" outlineLevel="1">
      <c r="B34" s="743" t="s">
        <v>719</v>
      </c>
      <c r="C34" s="742"/>
      <c r="D34" s="742"/>
      <c r="E34" s="742"/>
      <c r="F34" s="742"/>
      <c r="H34" s="742"/>
      <c r="I34" s="742"/>
      <c r="J34" s="742"/>
      <c r="K34" s="742"/>
      <c r="M34" s="742"/>
      <c r="N34" s="742"/>
      <c r="O34" s="742"/>
      <c r="P34" s="742"/>
    </row>
    <row r="35" spans="2:16" ht="15.6" hidden="1" customHeight="1" outlineLevel="1">
      <c r="B35" s="743" t="s">
        <v>720</v>
      </c>
      <c r="C35" s="742"/>
      <c r="D35" s="742"/>
      <c r="E35" s="742"/>
      <c r="F35" s="742"/>
      <c r="H35" s="742"/>
      <c r="I35" s="742"/>
      <c r="J35" s="742"/>
      <c r="K35" s="742"/>
      <c r="M35" s="742"/>
      <c r="N35" s="742"/>
      <c r="O35" s="742"/>
      <c r="P35" s="742"/>
    </row>
    <row r="36" spans="2:16" ht="15.6" hidden="1" customHeight="1" outlineLevel="1">
      <c r="B36" s="743" t="s">
        <v>721</v>
      </c>
      <c r="C36" s="742"/>
      <c r="D36" s="742"/>
      <c r="E36" s="742"/>
      <c r="F36" s="742"/>
      <c r="H36" s="742"/>
      <c r="I36" s="742"/>
      <c r="J36" s="742"/>
      <c r="K36" s="742"/>
      <c r="M36" s="742"/>
      <c r="N36" s="742"/>
      <c r="O36" s="742"/>
      <c r="P36" s="742"/>
    </row>
    <row r="37" spans="2:16" ht="15.6" hidden="1" customHeight="1" outlineLevel="1">
      <c r="B37" s="743" t="s">
        <v>722</v>
      </c>
      <c r="C37" s="742"/>
      <c r="D37" s="742"/>
      <c r="E37" s="742"/>
      <c r="F37" s="742"/>
      <c r="H37" s="742"/>
      <c r="I37" s="742"/>
      <c r="J37" s="742"/>
      <c r="K37" s="742"/>
      <c r="M37" s="742"/>
      <c r="N37" s="742"/>
      <c r="O37" s="742"/>
      <c r="P37" s="742"/>
    </row>
    <row r="38" spans="2:16" ht="15.6" hidden="1" customHeight="1" outlineLevel="1">
      <c r="B38" s="743" t="s">
        <v>723</v>
      </c>
      <c r="C38" s="742"/>
      <c r="D38" s="742"/>
      <c r="E38" s="742"/>
      <c r="F38" s="742"/>
      <c r="H38" s="742"/>
      <c r="I38" s="742"/>
      <c r="J38" s="742"/>
      <c r="K38" s="742"/>
      <c r="M38" s="742"/>
      <c r="N38" s="742"/>
      <c r="O38" s="742"/>
      <c r="P38" s="742"/>
    </row>
    <row r="39" spans="2:16" ht="16.2" hidden="1" customHeight="1" outlineLevel="1">
      <c r="B39" s="754" t="s">
        <v>26</v>
      </c>
      <c r="C39" s="755"/>
      <c r="D39" s="755"/>
      <c r="E39" s="755"/>
      <c r="F39" s="756">
        <f>SUM(F28:F38)</f>
        <v>0</v>
      </c>
      <c r="H39" s="742"/>
      <c r="I39" s="742"/>
      <c r="J39" s="742"/>
      <c r="K39" s="742"/>
      <c r="M39" s="742"/>
      <c r="N39" s="742"/>
      <c r="O39" s="742"/>
      <c r="P39" s="742"/>
    </row>
    <row r="40" spans="2:16" hidden="1" outlineLevel="1">
      <c r="B40" s="743" t="s">
        <v>711</v>
      </c>
      <c r="C40" s="742"/>
      <c r="D40" s="742"/>
      <c r="E40" s="742"/>
      <c r="F40" s="742"/>
      <c r="H40" s="742"/>
      <c r="I40" s="742"/>
      <c r="J40" s="742"/>
      <c r="K40" s="742"/>
      <c r="M40" s="742"/>
      <c r="N40" s="742"/>
      <c r="O40" s="742"/>
      <c r="P40" s="742"/>
    </row>
    <row r="41" spans="2:16" hidden="1" outlineLevel="1">
      <c r="B41" s="743" t="s">
        <v>711</v>
      </c>
      <c r="C41" s="742"/>
      <c r="D41" s="742"/>
      <c r="E41" s="742"/>
      <c r="F41" s="742"/>
      <c r="H41" s="742"/>
      <c r="I41" s="742"/>
      <c r="J41" s="742"/>
      <c r="K41" s="742"/>
      <c r="M41" s="742"/>
      <c r="N41" s="742"/>
      <c r="O41" s="742"/>
      <c r="P41" s="742"/>
    </row>
    <row r="42" spans="2:16" hidden="1" outlineLevel="1">
      <c r="B42" s="743" t="s">
        <v>711</v>
      </c>
      <c r="C42" s="742"/>
      <c r="D42" s="742"/>
      <c r="E42" s="742"/>
      <c r="F42" s="742"/>
      <c r="H42" s="742"/>
      <c r="I42" s="742"/>
      <c r="J42" s="742"/>
      <c r="K42" s="742"/>
      <c r="M42" s="742"/>
      <c r="N42" s="742"/>
      <c r="O42" s="742"/>
      <c r="P42" s="742"/>
    </row>
    <row r="43" spans="2:16" hidden="1" outlineLevel="1">
      <c r="B43" s="743" t="s">
        <v>711</v>
      </c>
      <c r="C43" s="742"/>
      <c r="D43" s="742"/>
      <c r="E43" s="742"/>
      <c r="F43" s="742"/>
      <c r="H43" s="742"/>
      <c r="I43" s="742"/>
      <c r="J43" s="742"/>
      <c r="K43" s="742"/>
      <c r="M43" s="742"/>
      <c r="N43" s="742"/>
      <c r="O43" s="742"/>
      <c r="P43" s="742"/>
    </row>
    <row r="44" spans="2:16" hidden="1" outlineLevel="1">
      <c r="H44" s="742"/>
      <c r="I44" s="742"/>
      <c r="J44" s="742"/>
      <c r="K44" s="742"/>
      <c r="M44" s="742"/>
      <c r="N44" s="742"/>
      <c r="O44" s="742"/>
      <c r="P44" s="742"/>
    </row>
    <row r="45" spans="2:16" hidden="1" outlineLevel="1">
      <c r="H45" s="742"/>
      <c r="I45" s="742"/>
      <c r="J45" s="742"/>
      <c r="K45" s="742"/>
      <c r="M45" s="742"/>
      <c r="N45" s="742"/>
      <c r="O45" s="742"/>
      <c r="P45" s="742"/>
    </row>
    <row r="46" spans="2:16" hidden="1" outlineLevel="1">
      <c r="H46" s="742"/>
      <c r="I46" s="742"/>
      <c r="J46" s="742"/>
      <c r="K46" s="742"/>
      <c r="M46" s="742"/>
      <c r="N46" s="742"/>
      <c r="O46" s="742"/>
      <c r="P46" s="742"/>
    </row>
    <row r="47" spans="2:16" hidden="1" outlineLevel="1">
      <c r="H47" s="742"/>
      <c r="I47" s="742"/>
      <c r="J47" s="742"/>
      <c r="K47" s="742"/>
      <c r="M47" s="742"/>
      <c r="N47" s="742"/>
      <c r="O47" s="742"/>
      <c r="P47" s="742"/>
    </row>
    <row r="48" spans="2:16" hidden="1" outlineLevel="1">
      <c r="H48" s="742"/>
      <c r="I48" s="742"/>
      <c r="J48" s="742"/>
      <c r="K48" s="742"/>
      <c r="M48" s="742"/>
      <c r="N48" s="742"/>
      <c r="O48" s="742"/>
      <c r="P48" s="742"/>
    </row>
    <row r="49" spans="1:17" hidden="1" outlineLevel="1">
      <c r="H49" s="754" t="s">
        <v>26</v>
      </c>
      <c r="I49" s="755"/>
      <c r="J49" s="755"/>
      <c r="K49" s="751">
        <f>SUM(K27:K48)</f>
        <v>0</v>
      </c>
      <c r="M49" s="754" t="s">
        <v>26</v>
      </c>
      <c r="N49" s="755"/>
      <c r="O49" s="755"/>
      <c r="P49" s="752">
        <f>SUM(P27:P48)</f>
        <v>0</v>
      </c>
    </row>
    <row r="50" spans="1:17" hidden="1" outlineLevel="1"/>
    <row r="51" spans="1:17" hidden="1" outlineLevel="1">
      <c r="A51"/>
      <c r="B51"/>
      <c r="C51"/>
      <c r="D51"/>
      <c r="E51"/>
      <c r="F51"/>
      <c r="G51"/>
      <c r="H51"/>
      <c r="I51"/>
      <c r="J51"/>
      <c r="K51"/>
      <c r="L51"/>
      <c r="M51"/>
      <c r="N51"/>
      <c r="O51"/>
      <c r="P51"/>
      <c r="Q51"/>
    </row>
    <row r="52" spans="1:17" hidden="1" outlineLevel="1">
      <c r="A52"/>
      <c r="B52"/>
      <c r="C52"/>
      <c r="D52"/>
      <c r="E52"/>
      <c r="F52"/>
      <c r="G52"/>
      <c r="H52"/>
      <c r="I52"/>
      <c r="J52"/>
      <c r="K52"/>
      <c r="L52"/>
      <c r="M52"/>
      <c r="N52"/>
      <c r="O52"/>
      <c r="P52"/>
      <c r="Q52"/>
    </row>
    <row r="53" spans="1:17" hidden="1" outlineLevel="1">
      <c r="A53"/>
      <c r="B53"/>
      <c r="C53"/>
      <c r="D53"/>
      <c r="E53"/>
      <c r="F53"/>
      <c r="G53"/>
      <c r="H53"/>
      <c r="I53"/>
      <c r="J53"/>
      <c r="K53"/>
      <c r="L53"/>
      <c r="M53"/>
      <c r="N53"/>
      <c r="O53"/>
      <c r="P53"/>
      <c r="Q53"/>
    </row>
    <row r="54" spans="1:17" hidden="1" outlineLevel="1">
      <c r="A54"/>
      <c r="B54"/>
      <c r="C54"/>
      <c r="D54"/>
      <c r="E54"/>
      <c r="F54"/>
      <c r="G54"/>
      <c r="H54"/>
      <c r="I54"/>
      <c r="J54"/>
      <c r="K54"/>
      <c r="L54"/>
      <c r="M54"/>
      <c r="N54"/>
      <c r="O54"/>
      <c r="P54"/>
      <c r="Q54"/>
    </row>
    <row r="55" spans="1:17" collapsed="1"/>
    <row r="57" spans="1:17" ht="15" thickBot="1"/>
    <row r="58" spans="1:17" ht="43.2">
      <c r="B58" s="822" t="s">
        <v>62</v>
      </c>
      <c r="C58" s="823" t="s">
        <v>782</v>
      </c>
      <c r="D58" s="824" t="s">
        <v>783</v>
      </c>
      <c r="E58" s="823" t="s">
        <v>784</v>
      </c>
      <c r="F58" s="824" t="s">
        <v>785</v>
      </c>
      <c r="G58" s="824" t="s">
        <v>786</v>
      </c>
      <c r="H58" s="824" t="s">
        <v>787</v>
      </c>
      <c r="I58" s="823" t="s">
        <v>788</v>
      </c>
      <c r="J58" s="824" t="s">
        <v>783</v>
      </c>
      <c r="K58" s="824" t="s">
        <v>784</v>
      </c>
      <c r="L58" s="824" t="s">
        <v>785</v>
      </c>
      <c r="M58" s="824" t="s">
        <v>786</v>
      </c>
      <c r="N58" s="824" t="s">
        <v>787</v>
      </c>
      <c r="O58" s="824" t="s">
        <v>789</v>
      </c>
      <c r="P58" s="824" t="s">
        <v>787</v>
      </c>
      <c r="Q58" s="825" t="s">
        <v>790</v>
      </c>
    </row>
    <row r="59" spans="1:17">
      <c r="B59" s="826">
        <v>42644</v>
      </c>
      <c r="C59" s="827">
        <v>325</v>
      </c>
      <c r="D59" s="828">
        <v>0.11604367527959893</v>
      </c>
      <c r="E59" s="827">
        <v>30</v>
      </c>
      <c r="F59" s="827">
        <v>10.833333333333334</v>
      </c>
      <c r="G59" s="829">
        <v>18.857097232934827</v>
      </c>
      <c r="H59" s="829">
        <v>18.857097232934827</v>
      </c>
      <c r="I59" s="827">
        <v>0</v>
      </c>
      <c r="J59" s="828">
        <v>3.3145417750795026E-3</v>
      </c>
      <c r="K59" s="827">
        <v>30</v>
      </c>
      <c r="L59" s="827">
        <v>0</v>
      </c>
      <c r="M59" s="829">
        <v>0</v>
      </c>
      <c r="N59" s="829">
        <v>0</v>
      </c>
      <c r="O59" s="829">
        <v>18.857097232934827</v>
      </c>
      <c r="P59" s="829">
        <v>18.857097232934827</v>
      </c>
      <c r="Q59" s="830">
        <v>18.857097232934827</v>
      </c>
    </row>
    <row r="60" spans="1:17">
      <c r="B60" s="826">
        <v>42675</v>
      </c>
      <c r="C60" s="827">
        <v>3574</v>
      </c>
      <c r="D60" s="828">
        <v>0.11604367527959893</v>
      </c>
      <c r="E60" s="827">
        <v>30</v>
      </c>
      <c r="F60" s="827">
        <v>119.13333333333334</v>
      </c>
      <c r="G60" s="829">
        <v>207.37004772464329</v>
      </c>
      <c r="H60" s="829">
        <v>245.08424219051295</v>
      </c>
      <c r="I60" s="827">
        <v>164</v>
      </c>
      <c r="J60" s="828">
        <v>3.3145417750795026E-3</v>
      </c>
      <c r="K60" s="827">
        <v>30</v>
      </c>
      <c r="L60" s="827">
        <v>5.4666666666666668</v>
      </c>
      <c r="M60" s="829">
        <v>8.1537727666955764</v>
      </c>
      <c r="N60" s="829">
        <v>8.1537727666955764</v>
      </c>
      <c r="O60" s="829">
        <v>215.52382049133885</v>
      </c>
      <c r="P60" s="829">
        <v>253.23801495720852</v>
      </c>
      <c r="Q60" s="830">
        <v>272.09511219014337</v>
      </c>
    </row>
    <row r="61" spans="1:17">
      <c r="B61" s="826">
        <v>42705</v>
      </c>
      <c r="C61" s="827">
        <v>3806</v>
      </c>
      <c r="D61" s="828">
        <v>0.11604367527959893</v>
      </c>
      <c r="E61" s="827">
        <v>30</v>
      </c>
      <c r="F61" s="827">
        <v>126.86666666666666</v>
      </c>
      <c r="G61" s="829">
        <v>220.83111405707675</v>
      </c>
      <c r="H61" s="829">
        <v>673.28540397223298</v>
      </c>
      <c r="I61" s="827">
        <v>244</v>
      </c>
      <c r="J61" s="828">
        <v>3.3145417750795026E-3</v>
      </c>
      <c r="K61" s="827">
        <v>30</v>
      </c>
      <c r="L61" s="827">
        <v>8.1333333333333329</v>
      </c>
      <c r="M61" s="829">
        <v>12.131222896790979</v>
      </c>
      <c r="N61" s="829">
        <v>28.43876843018213</v>
      </c>
      <c r="O61" s="829">
        <v>232.96233695386772</v>
      </c>
      <c r="P61" s="829">
        <v>701.72417240241509</v>
      </c>
      <c r="Q61" s="831">
        <v>973.81928459255846</v>
      </c>
    </row>
    <row r="62" spans="1:17">
      <c r="B62" s="826">
        <v>42736</v>
      </c>
      <c r="C62" s="827">
        <v>1030</v>
      </c>
      <c r="D62" s="828">
        <v>0.11604367527959893</v>
      </c>
      <c r="E62" s="827">
        <v>30</v>
      </c>
      <c r="F62" s="827">
        <v>34.333333333333336</v>
      </c>
      <c r="G62" s="829">
        <v>59.762492768993447</v>
      </c>
      <c r="H62" s="829">
        <v>953.87901079830317</v>
      </c>
      <c r="I62" s="827">
        <v>612</v>
      </c>
      <c r="J62" s="828">
        <v>3.3145417750795026E-3</v>
      </c>
      <c r="K62" s="827">
        <v>30</v>
      </c>
      <c r="L62" s="827">
        <v>20.399999999999999</v>
      </c>
      <c r="M62" s="829">
        <v>30.427493495229832</v>
      </c>
      <c r="N62" s="829">
        <v>70.997484822202949</v>
      </c>
      <c r="O62" s="829">
        <v>90.189986264223279</v>
      </c>
      <c r="P62" s="829">
        <v>1024.8764956205061</v>
      </c>
      <c r="Q62" s="830">
        <v>1024.8764956205061</v>
      </c>
    </row>
    <row r="63" spans="1:17">
      <c r="B63" s="826">
        <v>42767</v>
      </c>
      <c r="C63" s="827">
        <v>587</v>
      </c>
      <c r="D63" s="828">
        <v>0.11604367527959893</v>
      </c>
      <c r="E63" s="827">
        <v>30</v>
      </c>
      <c r="F63" s="827">
        <v>19.566666666666666</v>
      </c>
      <c r="G63" s="829">
        <v>34.058818694562284</v>
      </c>
      <c r="H63" s="829">
        <v>1047.7003222618589</v>
      </c>
      <c r="I63" s="827">
        <v>790</v>
      </c>
      <c r="J63" s="828">
        <v>3.3145417750795026E-3</v>
      </c>
      <c r="K63" s="827">
        <v>30</v>
      </c>
      <c r="L63" s="827">
        <v>26.333333333333332</v>
      </c>
      <c r="M63" s="829">
        <v>39.277320034692103</v>
      </c>
      <c r="N63" s="829">
        <v>140.7022983521249</v>
      </c>
      <c r="O63" s="829">
        <v>73.336138729254387</v>
      </c>
      <c r="P63" s="829">
        <v>1188.4026206139838</v>
      </c>
      <c r="Q63" s="830">
        <v>2213.2791162344902</v>
      </c>
    </row>
    <row r="64" spans="1:17">
      <c r="B64" s="826">
        <v>42795</v>
      </c>
      <c r="C64" s="827">
        <v>711</v>
      </c>
      <c r="D64" s="828">
        <v>0.11604367527959893</v>
      </c>
      <c r="E64" s="827">
        <v>30</v>
      </c>
      <c r="F64" s="827">
        <v>23.7</v>
      </c>
      <c r="G64" s="829">
        <v>41.253526561897417</v>
      </c>
      <c r="H64" s="829">
        <v>1123.0126675183185</v>
      </c>
      <c r="I64" s="827">
        <v>15</v>
      </c>
      <c r="J64" s="828">
        <v>3.3145417750795026E-3</v>
      </c>
      <c r="K64" s="827">
        <v>30</v>
      </c>
      <c r="L64" s="827">
        <v>0.5</v>
      </c>
      <c r="M64" s="829">
        <v>0.74577189939288802</v>
      </c>
      <c r="N64" s="829">
        <v>180.72539028620989</v>
      </c>
      <c r="O64" s="829">
        <v>41.999298461290302</v>
      </c>
      <c r="P64" s="829">
        <v>1303.7380578045284</v>
      </c>
      <c r="Q64" s="830">
        <v>3517.0171740390188</v>
      </c>
    </row>
    <row r="65" spans="2:17">
      <c r="B65" s="826">
        <v>42826</v>
      </c>
      <c r="C65" s="827">
        <v>191</v>
      </c>
      <c r="D65" s="828">
        <v>0.11604367527959893</v>
      </c>
      <c r="E65" s="827">
        <v>30</v>
      </c>
      <c r="F65" s="827">
        <v>6.3666666666666663</v>
      </c>
      <c r="G65" s="829">
        <v>11.082170989201698</v>
      </c>
      <c r="H65" s="829">
        <v>1175.3483650694175</v>
      </c>
      <c r="I65" s="827">
        <v>38</v>
      </c>
      <c r="J65" s="828">
        <v>3.3145417750795026E-3</v>
      </c>
      <c r="K65" s="827">
        <v>30</v>
      </c>
      <c r="L65" s="827">
        <v>1.2666666666666666</v>
      </c>
      <c r="M65" s="829">
        <v>1.8892888117953164</v>
      </c>
      <c r="N65" s="829">
        <v>183.36045099739809</v>
      </c>
      <c r="O65" s="829">
        <v>12.971459800997014</v>
      </c>
      <c r="P65" s="829">
        <v>1358.7088160668156</v>
      </c>
      <c r="Q65" s="830">
        <v>4875.7259901058342</v>
      </c>
    </row>
    <row r="66" spans="2:17">
      <c r="B66" s="826">
        <v>42856</v>
      </c>
      <c r="C66" s="827">
        <v>0</v>
      </c>
      <c r="D66" s="828">
        <v>0.11604367527959893</v>
      </c>
      <c r="E66" s="827">
        <v>30</v>
      </c>
      <c r="F66" s="827">
        <v>0</v>
      </c>
      <c r="G66" s="829">
        <v>0</v>
      </c>
      <c r="H66" s="829">
        <v>1186.4305360586191</v>
      </c>
      <c r="I66" s="827">
        <v>4</v>
      </c>
      <c r="J66" s="828">
        <v>3.3145417750795026E-3</v>
      </c>
      <c r="K66" s="827">
        <v>30</v>
      </c>
      <c r="L66" s="827">
        <v>0.13333333333333333</v>
      </c>
      <c r="M66" s="829">
        <v>0.19887250650477015</v>
      </c>
      <c r="N66" s="829">
        <v>185.44861231569817</v>
      </c>
      <c r="O66" s="829">
        <v>0.19887250650477015</v>
      </c>
      <c r="P66" s="829">
        <v>1371.8791483743175</v>
      </c>
      <c r="Q66" s="830">
        <v>6247.6051384801522</v>
      </c>
    </row>
    <row r="67" spans="2:17">
      <c r="B67" s="826">
        <v>42887</v>
      </c>
      <c r="C67" s="827">
        <v>99</v>
      </c>
      <c r="D67" s="828">
        <v>0.11604367527959893</v>
      </c>
      <c r="E67" s="827">
        <v>30</v>
      </c>
      <c r="F67" s="827">
        <v>3.3</v>
      </c>
      <c r="G67" s="829">
        <v>5.7441619263401469</v>
      </c>
      <c r="H67" s="829">
        <v>1192.1746979849593</v>
      </c>
      <c r="I67" s="827">
        <v>370</v>
      </c>
      <c r="J67" s="828">
        <v>3.3145417750795026E-3</v>
      </c>
      <c r="K67" s="827">
        <v>30</v>
      </c>
      <c r="L67" s="827">
        <v>12.333333333333334</v>
      </c>
      <c r="M67" s="829">
        <v>18.395706851691237</v>
      </c>
      <c r="N67" s="829">
        <v>204.04319167389417</v>
      </c>
      <c r="O67" s="829">
        <v>24.139868778031385</v>
      </c>
      <c r="P67" s="829">
        <v>1396.2178896588537</v>
      </c>
      <c r="Q67" s="830">
        <v>7643.8230281390061</v>
      </c>
    </row>
    <row r="68" spans="2:17">
      <c r="B68" s="826">
        <v>42917</v>
      </c>
      <c r="C68" s="827">
        <v>29</v>
      </c>
      <c r="D68" s="828">
        <v>0.11604367527959893</v>
      </c>
      <c r="E68" s="827">
        <v>30</v>
      </c>
      <c r="F68" s="827">
        <v>0.96666666666666667</v>
      </c>
      <c r="G68" s="829">
        <v>1.6826332915541844</v>
      </c>
      <c r="H68" s="829">
        <v>1199.6014932028536</v>
      </c>
      <c r="I68" s="827">
        <v>68</v>
      </c>
      <c r="J68" s="828">
        <v>3.3145417750795026E-3</v>
      </c>
      <c r="K68" s="827">
        <v>30</v>
      </c>
      <c r="L68" s="827">
        <v>2.2666666666666666</v>
      </c>
      <c r="M68" s="829">
        <v>3.3808326105810926</v>
      </c>
      <c r="N68" s="829">
        <v>225.8197311361665</v>
      </c>
      <c r="O68" s="829">
        <v>5.0634659021352775</v>
      </c>
      <c r="P68" s="829">
        <v>1425.4212243390202</v>
      </c>
      <c r="Q68" s="830">
        <v>9069.2442524780272</v>
      </c>
    </row>
    <row r="69" spans="2:17">
      <c r="B69" s="826">
        <v>42948</v>
      </c>
      <c r="C69" s="827">
        <v>20</v>
      </c>
      <c r="D69" s="828">
        <v>0.11604367527959893</v>
      </c>
      <c r="E69" s="827">
        <v>30</v>
      </c>
      <c r="F69" s="827">
        <v>0.66666666666666663</v>
      </c>
      <c r="G69" s="829">
        <v>1.1604367527959893</v>
      </c>
      <c r="H69" s="829">
        <v>1202.4445632472036</v>
      </c>
      <c r="I69" s="827">
        <v>1</v>
      </c>
      <c r="J69" s="828">
        <v>3.3145417750795026E-3</v>
      </c>
      <c r="K69" s="827">
        <v>30</v>
      </c>
      <c r="L69" s="827">
        <v>3.3333333333333333E-2</v>
      </c>
      <c r="M69" s="829">
        <v>4.9718126626192537E-2</v>
      </c>
      <c r="N69" s="829">
        <v>229.25028187337378</v>
      </c>
      <c r="O69" s="829">
        <v>1.2101548794221819</v>
      </c>
      <c r="P69" s="829">
        <v>1431.6948451205776</v>
      </c>
      <c r="Q69" s="830">
        <v>10500.939097598604</v>
      </c>
    </row>
    <row r="70" spans="2:17">
      <c r="B70" s="826">
        <v>42979</v>
      </c>
      <c r="C70" s="827">
        <v>0</v>
      </c>
      <c r="D70" s="828">
        <v>0.11604367527959893</v>
      </c>
      <c r="E70" s="827">
        <v>30</v>
      </c>
      <c r="F70" s="827">
        <v>0</v>
      </c>
      <c r="G70" s="829">
        <v>0</v>
      </c>
      <c r="H70" s="829">
        <v>1203.6049999999996</v>
      </c>
      <c r="I70" s="827">
        <v>0</v>
      </c>
      <c r="J70" s="828">
        <v>3.3145417750795026E-3</v>
      </c>
      <c r="K70" s="827">
        <v>30</v>
      </c>
      <c r="L70" s="827">
        <v>0</v>
      </c>
      <c r="M70" s="829">
        <v>0</v>
      </c>
      <c r="N70" s="829">
        <v>229.29999999999998</v>
      </c>
      <c r="O70" s="829">
        <v>0</v>
      </c>
      <c r="P70" s="829">
        <v>1432.9049999999997</v>
      </c>
      <c r="Q70" s="830">
        <v>11933.844097598605</v>
      </c>
    </row>
    <row r="71" spans="2:17">
      <c r="B71" s="826">
        <v>43009</v>
      </c>
      <c r="C71" s="827">
        <v>0</v>
      </c>
      <c r="D71" s="828">
        <v>0.11604367527959893</v>
      </c>
      <c r="E71" s="827">
        <v>30</v>
      </c>
      <c r="F71" s="827">
        <v>0</v>
      </c>
      <c r="G71" s="829">
        <v>0</v>
      </c>
      <c r="H71" s="829">
        <v>1203.6049999999996</v>
      </c>
      <c r="I71" s="827">
        <v>0</v>
      </c>
      <c r="J71" s="828">
        <v>3.3145417750795026E-3</v>
      </c>
      <c r="K71" s="827">
        <v>30</v>
      </c>
      <c r="L71" s="827">
        <v>0</v>
      </c>
      <c r="M71" s="829">
        <v>0</v>
      </c>
      <c r="N71" s="829">
        <v>229.29999999999998</v>
      </c>
      <c r="O71" s="829">
        <v>0</v>
      </c>
      <c r="P71" s="829">
        <v>1432.9049999999997</v>
      </c>
      <c r="Q71" s="830">
        <v>13366.749097598604</v>
      </c>
    </row>
    <row r="72" spans="2:17">
      <c r="B72" s="826">
        <v>43040</v>
      </c>
      <c r="C72" s="827">
        <v>0</v>
      </c>
      <c r="D72" s="828">
        <v>0.11604367527959893</v>
      </c>
      <c r="E72" s="827">
        <v>30</v>
      </c>
      <c r="F72" s="827">
        <v>0</v>
      </c>
      <c r="G72" s="829">
        <v>0</v>
      </c>
      <c r="H72" s="829">
        <v>1203.6049999999996</v>
      </c>
      <c r="I72" s="827">
        <v>0</v>
      </c>
      <c r="J72" s="828">
        <v>3.3145417750795026E-3</v>
      </c>
      <c r="K72" s="827">
        <v>30</v>
      </c>
      <c r="L72" s="827">
        <v>0</v>
      </c>
      <c r="M72" s="829">
        <v>0</v>
      </c>
      <c r="N72" s="829">
        <v>229.29999999999998</v>
      </c>
      <c r="O72" s="829">
        <v>0</v>
      </c>
      <c r="P72" s="829">
        <v>1432.9049999999997</v>
      </c>
      <c r="Q72" s="830">
        <v>14799.654097598603</v>
      </c>
    </row>
    <row r="73" spans="2:17">
      <c r="B73" s="826">
        <v>43070</v>
      </c>
      <c r="C73" s="827">
        <v>0</v>
      </c>
      <c r="D73" s="828">
        <v>0.11604367527959893</v>
      </c>
      <c r="E73" s="827">
        <v>30</v>
      </c>
      <c r="F73" s="827">
        <v>0</v>
      </c>
      <c r="G73" s="829">
        <v>0</v>
      </c>
      <c r="H73" s="829">
        <v>1203.6049999999996</v>
      </c>
      <c r="I73" s="827">
        <v>0</v>
      </c>
      <c r="J73" s="828">
        <v>3.3145417750795026E-3</v>
      </c>
      <c r="K73" s="827">
        <v>30</v>
      </c>
      <c r="L73" s="827">
        <v>0</v>
      </c>
      <c r="M73" s="829">
        <v>0</v>
      </c>
      <c r="N73" s="829">
        <v>229.29999999999998</v>
      </c>
      <c r="O73" s="829">
        <v>0</v>
      </c>
      <c r="P73" s="829">
        <v>1432.9049999999997</v>
      </c>
      <c r="Q73" s="831">
        <v>16232.559097598602</v>
      </c>
    </row>
    <row r="74" spans="2:17">
      <c r="B74" s="832">
        <v>43435</v>
      </c>
      <c r="C74" s="833" t="s">
        <v>791</v>
      </c>
      <c r="D74" s="834"/>
      <c r="E74" s="833"/>
      <c r="F74" s="835"/>
      <c r="G74" s="836"/>
      <c r="H74" s="836"/>
      <c r="I74" s="833"/>
      <c r="J74" s="834"/>
      <c r="K74" s="833"/>
      <c r="L74" s="835"/>
      <c r="M74" s="836"/>
      <c r="N74" s="836"/>
      <c r="O74" s="836"/>
      <c r="P74" s="836"/>
      <c r="Q74" s="831">
        <v>17194.859999999997</v>
      </c>
    </row>
    <row r="75" spans="2:17">
      <c r="B75" s="832">
        <v>43800</v>
      </c>
      <c r="C75" s="833" t="s">
        <v>791</v>
      </c>
      <c r="D75" s="833"/>
      <c r="E75" s="833"/>
      <c r="F75" s="833"/>
      <c r="G75" s="833"/>
      <c r="H75" s="833"/>
      <c r="I75" s="833"/>
      <c r="J75" s="833"/>
      <c r="K75" s="833"/>
      <c r="L75" s="833"/>
      <c r="M75" s="833"/>
      <c r="N75" s="833"/>
      <c r="O75" s="833"/>
      <c r="P75" s="833"/>
      <c r="Q75" s="831">
        <v>17194.859999999997</v>
      </c>
    </row>
    <row r="76" spans="2:17" ht="15" thickBot="1">
      <c r="B76" s="837">
        <v>44166</v>
      </c>
      <c r="C76" s="838" t="s">
        <v>791</v>
      </c>
      <c r="D76" s="838"/>
      <c r="E76" s="838"/>
      <c r="F76" s="838"/>
      <c r="G76" s="838"/>
      <c r="H76" s="838"/>
      <c r="I76" s="838"/>
      <c r="J76" s="838"/>
      <c r="K76" s="838"/>
      <c r="L76" s="838"/>
      <c r="M76" s="838"/>
      <c r="N76" s="838"/>
      <c r="O76" s="838"/>
      <c r="P76" s="838"/>
      <c r="Q76" s="839">
        <v>17194.859999999997</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topLeftCell="A52" workbookViewId="0"/>
  </sheetViews>
  <sheetFormatPr defaultColWidth="9.109375" defaultRowHeight="14.4"/>
  <cols>
    <col min="1" max="1" width="9.109375" style="12"/>
    <col min="2" max="2" width="36.88671875" style="704" customWidth="1"/>
    <col min="3" max="3" width="9.109375" style="10"/>
    <col min="4" max="16384" width="9.109375" style="12"/>
  </cols>
  <sheetData>
    <row r="16" spans="2:21" ht="26.25" customHeight="1">
      <c r="B16" s="705" t="s">
        <v>564</v>
      </c>
      <c r="C16" s="844" t="s">
        <v>507</v>
      </c>
      <c r="D16" s="845"/>
      <c r="E16" s="845"/>
      <c r="F16" s="845"/>
      <c r="G16" s="845"/>
      <c r="H16" s="845"/>
      <c r="I16" s="845"/>
      <c r="J16" s="845"/>
      <c r="K16" s="845"/>
      <c r="L16" s="845"/>
      <c r="M16" s="845"/>
      <c r="N16" s="845"/>
      <c r="O16" s="845"/>
      <c r="P16" s="845"/>
      <c r="Q16" s="845"/>
      <c r="R16" s="845"/>
      <c r="S16" s="845"/>
      <c r="T16" s="845"/>
      <c r="U16" s="845"/>
    </row>
    <row r="17" spans="2:21" ht="55.5" customHeight="1">
      <c r="B17" s="706" t="s">
        <v>641</v>
      </c>
      <c r="C17" s="846" t="s">
        <v>725</v>
      </c>
      <c r="D17" s="846"/>
      <c r="E17" s="846"/>
      <c r="F17" s="846"/>
      <c r="G17" s="846"/>
      <c r="H17" s="846"/>
      <c r="I17" s="846"/>
      <c r="J17" s="846"/>
      <c r="K17" s="846"/>
      <c r="L17" s="846"/>
      <c r="M17" s="846"/>
      <c r="N17" s="846"/>
      <c r="O17" s="846"/>
      <c r="P17" s="846"/>
      <c r="Q17" s="846"/>
      <c r="R17" s="846"/>
      <c r="S17" s="846"/>
      <c r="T17" s="846"/>
      <c r="U17" s="847"/>
    </row>
    <row r="18" spans="2:21" ht="15.6">
      <c r="B18" s="707"/>
      <c r="C18" s="708"/>
      <c r="D18" s="709"/>
      <c r="E18" s="709"/>
      <c r="F18" s="709"/>
      <c r="G18" s="709"/>
      <c r="H18" s="709"/>
      <c r="I18" s="709"/>
      <c r="J18" s="709"/>
      <c r="K18" s="709"/>
      <c r="L18" s="709"/>
      <c r="M18" s="709"/>
      <c r="N18" s="709"/>
      <c r="O18" s="709"/>
      <c r="P18" s="709"/>
      <c r="Q18" s="709"/>
      <c r="R18" s="709"/>
      <c r="S18" s="709"/>
      <c r="T18" s="709"/>
      <c r="U18" s="710"/>
    </row>
    <row r="19" spans="2:21" ht="15.6">
      <c r="B19" s="707"/>
      <c r="C19" s="708" t="s">
        <v>645</v>
      </c>
      <c r="D19" s="709"/>
      <c r="E19" s="709"/>
      <c r="F19" s="709"/>
      <c r="G19" s="709"/>
      <c r="H19" s="709"/>
      <c r="I19" s="709"/>
      <c r="J19" s="709"/>
      <c r="K19" s="709"/>
      <c r="L19" s="709"/>
      <c r="M19" s="709"/>
      <c r="N19" s="709"/>
      <c r="O19" s="709"/>
      <c r="P19" s="709"/>
      <c r="Q19" s="709"/>
      <c r="R19" s="709"/>
      <c r="S19" s="709"/>
      <c r="T19" s="709"/>
      <c r="U19" s="710"/>
    </row>
    <row r="20" spans="2:21" ht="15.6">
      <c r="B20" s="707"/>
      <c r="C20" s="708"/>
      <c r="D20" s="709"/>
      <c r="E20" s="709"/>
      <c r="F20" s="709"/>
      <c r="G20" s="709"/>
      <c r="H20" s="709"/>
      <c r="I20" s="709"/>
      <c r="J20" s="709"/>
      <c r="K20" s="709"/>
      <c r="L20" s="709"/>
      <c r="M20" s="709"/>
      <c r="N20" s="709"/>
      <c r="O20" s="709"/>
      <c r="P20" s="709"/>
      <c r="Q20" s="709"/>
      <c r="R20" s="709"/>
      <c r="S20" s="709"/>
      <c r="T20" s="709"/>
      <c r="U20" s="710"/>
    </row>
    <row r="21" spans="2:21" ht="15.6">
      <c r="B21" s="707"/>
      <c r="C21" s="708" t="s">
        <v>642</v>
      </c>
      <c r="D21" s="709"/>
      <c r="E21" s="709"/>
      <c r="F21" s="709"/>
      <c r="G21" s="709"/>
      <c r="H21" s="709"/>
      <c r="I21" s="709"/>
      <c r="J21" s="709"/>
      <c r="K21" s="709"/>
      <c r="L21" s="709"/>
      <c r="M21" s="709"/>
      <c r="N21" s="709"/>
      <c r="O21" s="709"/>
      <c r="P21" s="709"/>
      <c r="Q21" s="709"/>
      <c r="R21" s="709"/>
      <c r="S21" s="709"/>
      <c r="T21" s="709"/>
      <c r="U21" s="710"/>
    </row>
    <row r="22" spans="2:21" ht="15.6">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43" t="s">
        <v>643</v>
      </c>
      <c r="D23" s="843"/>
      <c r="E23" s="843"/>
      <c r="F23" s="843"/>
      <c r="G23" s="843"/>
      <c r="H23" s="843"/>
      <c r="I23" s="843"/>
      <c r="J23" s="843"/>
      <c r="K23" s="843"/>
      <c r="L23" s="843"/>
      <c r="M23" s="843"/>
      <c r="N23" s="843"/>
      <c r="O23" s="843"/>
      <c r="P23" s="843"/>
      <c r="Q23" s="843"/>
      <c r="R23" s="843"/>
      <c r="S23" s="843"/>
      <c r="T23" s="709"/>
      <c r="U23" s="710"/>
    </row>
    <row r="24" spans="2:21" ht="15.6">
      <c r="B24" s="707"/>
      <c r="C24" s="708"/>
      <c r="D24" s="709"/>
      <c r="E24" s="709"/>
      <c r="F24" s="709"/>
      <c r="G24" s="709"/>
      <c r="H24" s="709"/>
      <c r="I24" s="709"/>
      <c r="J24" s="709"/>
      <c r="K24" s="709"/>
      <c r="L24" s="709"/>
      <c r="M24" s="709"/>
      <c r="N24" s="709"/>
      <c r="O24" s="709"/>
      <c r="P24" s="709"/>
      <c r="Q24" s="709"/>
      <c r="R24" s="709"/>
      <c r="S24" s="709"/>
      <c r="T24" s="709"/>
      <c r="U24" s="710"/>
    </row>
    <row r="25" spans="2:21" ht="15.6">
      <c r="B25" s="707"/>
      <c r="C25" s="708" t="s">
        <v>646</v>
      </c>
      <c r="D25" s="709"/>
      <c r="E25" s="709"/>
      <c r="F25" s="709"/>
      <c r="G25" s="709"/>
      <c r="H25" s="709"/>
      <c r="I25" s="709"/>
      <c r="J25" s="709"/>
      <c r="K25" s="709"/>
      <c r="L25" s="709"/>
      <c r="M25" s="709"/>
      <c r="N25" s="709"/>
      <c r="O25" s="709"/>
      <c r="P25" s="709"/>
      <c r="Q25" s="709"/>
      <c r="R25" s="709"/>
      <c r="S25" s="709"/>
      <c r="T25" s="709"/>
      <c r="U25" s="710"/>
    </row>
    <row r="26" spans="2:21" ht="15.6">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43" t="s">
        <v>644</v>
      </c>
      <c r="D27" s="843"/>
      <c r="E27" s="843"/>
      <c r="F27" s="843"/>
      <c r="G27" s="843"/>
      <c r="H27" s="843"/>
      <c r="I27" s="843"/>
      <c r="J27" s="843"/>
      <c r="K27" s="843"/>
      <c r="L27" s="843"/>
      <c r="M27" s="843"/>
      <c r="N27" s="843"/>
      <c r="O27" s="843"/>
      <c r="P27" s="843"/>
      <c r="Q27" s="843"/>
      <c r="R27" s="843"/>
      <c r="S27" s="843"/>
      <c r="T27" s="843"/>
      <c r="U27" s="848"/>
    </row>
    <row r="28" spans="2:21" ht="15.6">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43" t="s">
        <v>647</v>
      </c>
      <c r="D29" s="843"/>
      <c r="E29" s="843"/>
      <c r="F29" s="843"/>
      <c r="G29" s="843"/>
      <c r="H29" s="843"/>
      <c r="I29" s="843"/>
      <c r="J29" s="843"/>
      <c r="K29" s="843"/>
      <c r="L29" s="843"/>
      <c r="M29" s="843"/>
      <c r="N29" s="843"/>
      <c r="O29" s="843"/>
      <c r="P29" s="843"/>
      <c r="Q29" s="843"/>
      <c r="R29" s="843"/>
      <c r="S29" s="843"/>
      <c r="T29" s="843"/>
      <c r="U29" s="848"/>
    </row>
    <row r="30" spans="2:21" ht="15.6">
      <c r="B30" s="707"/>
      <c r="C30" s="708"/>
      <c r="D30" s="709"/>
      <c r="E30" s="709"/>
      <c r="F30" s="709"/>
      <c r="G30" s="709"/>
      <c r="H30" s="709"/>
      <c r="I30" s="709"/>
      <c r="J30" s="709"/>
      <c r="K30" s="709"/>
      <c r="L30" s="709"/>
      <c r="M30" s="709"/>
      <c r="N30" s="709"/>
      <c r="O30" s="709"/>
      <c r="P30" s="709"/>
      <c r="Q30" s="709"/>
      <c r="R30" s="709"/>
      <c r="S30" s="709"/>
      <c r="T30" s="709"/>
      <c r="U30" s="710"/>
    </row>
    <row r="31" spans="2:21" ht="15.6">
      <c r="B31" s="707"/>
      <c r="C31" s="708" t="s">
        <v>648</v>
      </c>
      <c r="D31" s="709"/>
      <c r="E31" s="709"/>
      <c r="F31" s="709"/>
      <c r="G31" s="709"/>
      <c r="H31" s="709"/>
      <c r="I31" s="709"/>
      <c r="J31" s="709"/>
      <c r="K31" s="709"/>
      <c r="L31" s="709"/>
      <c r="M31" s="709"/>
      <c r="N31" s="709"/>
      <c r="O31" s="709"/>
      <c r="P31" s="709"/>
      <c r="Q31" s="709"/>
      <c r="R31" s="709"/>
      <c r="S31" s="709"/>
      <c r="T31" s="709"/>
      <c r="U31" s="710"/>
    </row>
    <row r="32" spans="2:21" ht="15.6">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649</v>
      </c>
      <c r="C33" s="849" t="s">
        <v>650</v>
      </c>
      <c r="D33" s="849"/>
      <c r="E33" s="849"/>
      <c r="F33" s="849"/>
      <c r="G33" s="849"/>
      <c r="H33" s="849"/>
      <c r="I33" s="849"/>
      <c r="J33" s="849"/>
      <c r="K33" s="849"/>
      <c r="L33" s="849"/>
      <c r="M33" s="849"/>
      <c r="N33" s="849"/>
      <c r="O33" s="849"/>
      <c r="P33" s="849"/>
      <c r="Q33" s="849"/>
      <c r="R33" s="849"/>
      <c r="S33" s="849"/>
      <c r="T33" s="849"/>
      <c r="U33" s="850"/>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6">
      <c r="B35" s="719" t="s">
        <v>651</v>
      </c>
      <c r="C35" s="720" t="s">
        <v>652</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653</v>
      </c>
      <c r="C37" s="851" t="s">
        <v>654</v>
      </c>
      <c r="D37" s="851"/>
      <c r="E37" s="851"/>
      <c r="F37" s="851"/>
      <c r="G37" s="851"/>
      <c r="H37" s="851"/>
      <c r="I37" s="851"/>
      <c r="J37" s="851"/>
      <c r="K37" s="851"/>
      <c r="L37" s="851"/>
      <c r="M37" s="851"/>
      <c r="N37" s="851"/>
      <c r="O37" s="851"/>
      <c r="P37" s="851"/>
      <c r="Q37" s="851"/>
      <c r="R37" s="851"/>
      <c r="S37" s="851"/>
      <c r="T37" s="851"/>
      <c r="U37" s="85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6">
      <c r="B39" s="706" t="s">
        <v>655</v>
      </c>
      <c r="C39" s="722" t="s">
        <v>656</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657</v>
      </c>
      <c r="C41" s="853" t="s">
        <v>658</v>
      </c>
      <c r="D41" s="853"/>
      <c r="E41" s="853"/>
      <c r="F41" s="853"/>
      <c r="G41" s="853"/>
      <c r="H41" s="853"/>
      <c r="I41" s="853"/>
      <c r="J41" s="853"/>
      <c r="K41" s="853"/>
      <c r="L41" s="853"/>
      <c r="M41" s="853"/>
      <c r="N41" s="853"/>
      <c r="O41" s="853"/>
      <c r="P41" s="853"/>
      <c r="Q41" s="853"/>
      <c r="R41" s="853"/>
      <c r="S41" s="853"/>
      <c r="T41" s="853"/>
      <c r="U41" s="854"/>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6">
      <c r="B43" s="719" t="s">
        <v>659</v>
      </c>
      <c r="C43" s="720" t="s">
        <v>660</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41" t="s">
        <v>676</v>
      </c>
      <c r="D45" s="841"/>
      <c r="E45" s="841"/>
      <c r="F45" s="841"/>
      <c r="G45" s="841"/>
      <c r="H45" s="841"/>
      <c r="I45" s="841"/>
      <c r="J45" s="841"/>
      <c r="K45" s="841"/>
      <c r="L45" s="841"/>
      <c r="M45" s="841"/>
      <c r="N45" s="841"/>
      <c r="O45" s="841"/>
      <c r="P45" s="841"/>
      <c r="Q45" s="841"/>
      <c r="R45" s="841"/>
      <c r="S45" s="841"/>
      <c r="T45" s="841"/>
      <c r="U45" s="842"/>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41" t="s">
        <v>661</v>
      </c>
      <c r="D47" s="841"/>
      <c r="E47" s="841"/>
      <c r="F47" s="841"/>
      <c r="G47" s="841"/>
      <c r="H47" s="841"/>
      <c r="I47" s="841"/>
      <c r="J47" s="841"/>
      <c r="K47" s="841"/>
      <c r="L47" s="841"/>
      <c r="M47" s="841"/>
      <c r="N47" s="841"/>
      <c r="O47" s="841"/>
      <c r="P47" s="841"/>
      <c r="Q47" s="841"/>
      <c r="R47" s="841"/>
      <c r="S47" s="841"/>
      <c r="T47" s="841"/>
      <c r="U47" s="842"/>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41" t="s">
        <v>662</v>
      </c>
      <c r="D49" s="841"/>
      <c r="E49" s="841"/>
      <c r="F49" s="841"/>
      <c r="G49" s="841"/>
      <c r="H49" s="841"/>
      <c r="I49" s="841"/>
      <c r="J49" s="841"/>
      <c r="K49" s="841"/>
      <c r="L49" s="841"/>
      <c r="M49" s="841"/>
      <c r="N49" s="841"/>
      <c r="O49" s="841"/>
      <c r="P49" s="841"/>
      <c r="Q49" s="841"/>
      <c r="R49" s="841"/>
      <c r="S49" s="841"/>
      <c r="T49" s="841"/>
      <c r="U49" s="842"/>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41" t="s">
        <v>663</v>
      </c>
      <c r="D51" s="841"/>
      <c r="E51" s="841"/>
      <c r="F51" s="841"/>
      <c r="G51" s="841"/>
      <c r="H51" s="841"/>
      <c r="I51" s="841"/>
      <c r="J51" s="841"/>
      <c r="K51" s="841"/>
      <c r="L51" s="841"/>
      <c r="M51" s="841"/>
      <c r="N51" s="841"/>
      <c r="O51" s="841"/>
      <c r="P51" s="841"/>
      <c r="Q51" s="841"/>
      <c r="R51" s="841"/>
      <c r="S51" s="841"/>
      <c r="T51" s="841"/>
      <c r="U51" s="842"/>
    </row>
    <row r="52" spans="2:21" ht="15.6">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43" t="s">
        <v>675</v>
      </c>
      <c r="D53" s="843"/>
      <c r="E53" s="843"/>
      <c r="F53" s="843"/>
      <c r="G53" s="843"/>
      <c r="H53" s="843"/>
      <c r="I53" s="843"/>
      <c r="J53" s="843"/>
      <c r="K53" s="843"/>
      <c r="L53" s="843"/>
      <c r="M53" s="843"/>
      <c r="N53" s="843"/>
      <c r="O53" s="843"/>
      <c r="P53" s="843"/>
      <c r="Q53" s="843"/>
      <c r="R53" s="843"/>
      <c r="S53" s="843"/>
      <c r="T53" s="843"/>
      <c r="U53" s="848"/>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664</v>
      </c>
      <c r="C55" s="851" t="s">
        <v>665</v>
      </c>
      <c r="D55" s="851"/>
      <c r="E55" s="851"/>
      <c r="F55" s="851"/>
      <c r="G55" s="851"/>
      <c r="H55" s="851"/>
      <c r="I55" s="851"/>
      <c r="J55" s="851"/>
      <c r="K55" s="851"/>
      <c r="L55" s="851"/>
      <c r="M55" s="851"/>
      <c r="N55" s="851"/>
      <c r="O55" s="851"/>
      <c r="P55" s="851"/>
      <c r="Q55" s="851"/>
      <c r="R55" s="851"/>
      <c r="S55" s="851"/>
      <c r="T55" s="851"/>
      <c r="U55" s="852"/>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666</v>
      </c>
      <c r="C57" s="851" t="s">
        <v>667</v>
      </c>
      <c r="D57" s="851"/>
      <c r="E57" s="851"/>
      <c r="F57" s="851"/>
      <c r="G57" s="851"/>
      <c r="H57" s="851"/>
      <c r="I57" s="851"/>
      <c r="J57" s="851"/>
      <c r="K57" s="851"/>
      <c r="L57" s="851"/>
      <c r="M57" s="851"/>
      <c r="N57" s="851"/>
      <c r="O57" s="851"/>
      <c r="P57" s="851"/>
      <c r="Q57" s="851"/>
      <c r="R57" s="851"/>
      <c r="S57" s="851"/>
      <c r="T57" s="851"/>
      <c r="U57" s="852"/>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668</v>
      </c>
      <c r="C59" s="727" t="s">
        <v>669</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70" zoomScaleNormal="70" workbookViewId="0">
      <selection activeCell="C36" sqref="C36"/>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856" t="s">
        <v>698</v>
      </c>
      <c r="C3" s="857"/>
      <c r="D3" s="857"/>
      <c r="E3" s="857"/>
      <c r="F3" s="858"/>
      <c r="G3" s="122"/>
    </row>
    <row r="4" spans="2:20" ht="16.5" customHeight="1">
      <c r="B4" s="859"/>
      <c r="C4" s="860"/>
      <c r="D4" s="860"/>
      <c r="E4" s="860"/>
      <c r="F4" s="861"/>
      <c r="G4" s="122"/>
    </row>
    <row r="5" spans="2:20" ht="71.25" customHeight="1">
      <c r="B5" s="859"/>
      <c r="C5" s="860"/>
      <c r="D5" s="860"/>
      <c r="E5" s="860"/>
      <c r="F5" s="861"/>
      <c r="G5" s="122"/>
    </row>
    <row r="6" spans="2:20" ht="21.75" customHeight="1">
      <c r="B6" s="862"/>
      <c r="C6" s="863"/>
      <c r="D6" s="863"/>
      <c r="E6" s="863"/>
      <c r="F6" s="864"/>
      <c r="G6" s="122"/>
    </row>
    <row r="8" spans="2:20" ht="21">
      <c r="B8" s="855" t="s">
        <v>482</v>
      </c>
      <c r="C8" s="855"/>
      <c r="D8" s="855"/>
      <c r="E8" s="855"/>
      <c r="F8" s="855"/>
      <c r="G8" s="855"/>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595</v>
      </c>
      <c r="G12" s="28"/>
      <c r="L12" s="33"/>
      <c r="M12" s="33"/>
      <c r="N12" s="33"/>
      <c r="O12" s="33"/>
      <c r="P12" s="33"/>
      <c r="Q12" s="68"/>
      <c r="S12" s="8"/>
      <c r="T12" s="8"/>
    </row>
    <row r="13" spans="2:20" s="9" customFormat="1" ht="26.25" customHeight="1" thickBot="1">
      <c r="B13" s="102" t="s">
        <v>417</v>
      </c>
      <c r="C13" s="124" t="s">
        <v>634</v>
      </c>
      <c r="G13" s="109"/>
      <c r="L13" s="33"/>
      <c r="M13" s="33"/>
      <c r="N13" s="33"/>
      <c r="O13" s="33"/>
      <c r="P13" s="33"/>
      <c r="Q13" s="68"/>
      <c r="S13" s="8"/>
      <c r="T13" s="8"/>
    </row>
    <row r="14" spans="2:20" s="9" customFormat="1" ht="26.25" customHeight="1" thickBot="1">
      <c r="B14" s="102" t="s">
        <v>419</v>
      </c>
      <c r="C14" s="172" t="s">
        <v>629</v>
      </c>
      <c r="G14" s="123"/>
      <c r="L14" s="33"/>
      <c r="M14" s="33"/>
      <c r="N14" s="33"/>
      <c r="O14" s="33"/>
      <c r="P14" s="33"/>
      <c r="Q14" s="68"/>
      <c r="S14" s="8"/>
      <c r="T14" s="8"/>
    </row>
    <row r="15" spans="2:20" s="9" customFormat="1" ht="26.25" customHeight="1" thickBot="1">
      <c r="B15" s="102" t="s">
        <v>417</v>
      </c>
      <c r="C15" s="172" t="s">
        <v>630</v>
      </c>
      <c r="G15" s="123"/>
      <c r="L15" s="33"/>
      <c r="M15" s="33"/>
      <c r="N15" s="33"/>
      <c r="O15" s="33"/>
      <c r="P15" s="33"/>
      <c r="Q15" s="68"/>
      <c r="S15" s="8"/>
      <c r="T15" s="8"/>
    </row>
    <row r="16" spans="2:20" s="9" customFormat="1" ht="26.25" customHeight="1" thickBot="1">
      <c r="B16" s="102" t="s">
        <v>417</v>
      </c>
      <c r="C16" s="172" t="s">
        <v>631</v>
      </c>
      <c r="G16" s="123"/>
      <c r="L16" s="33"/>
      <c r="M16" s="33"/>
      <c r="N16" s="33"/>
      <c r="O16" s="33"/>
      <c r="P16" s="33"/>
      <c r="Q16" s="68"/>
      <c r="S16" s="8"/>
      <c r="T16" s="8"/>
    </row>
    <row r="17" spans="2:20" s="9" customFormat="1" ht="26.25" customHeight="1" thickBot="1">
      <c r="B17" s="102" t="s">
        <v>417</v>
      </c>
      <c r="C17" s="124" t="s">
        <v>632</v>
      </c>
      <c r="G17" s="109"/>
      <c r="L17" s="33"/>
      <c r="M17" s="33"/>
      <c r="N17" s="33"/>
      <c r="O17" s="33"/>
      <c r="P17" s="33"/>
      <c r="Q17" s="68"/>
      <c r="S17" s="8"/>
      <c r="T17" s="8"/>
    </row>
    <row r="18" spans="2:20" s="9" customFormat="1" ht="26.25" customHeight="1" thickBot="1">
      <c r="B18" s="102" t="s">
        <v>417</v>
      </c>
      <c r="C18" s="124" t="s">
        <v>633</v>
      </c>
      <c r="G18" s="123"/>
      <c r="L18" s="33"/>
      <c r="M18" s="33"/>
      <c r="N18" s="33"/>
      <c r="O18" s="33"/>
      <c r="P18" s="33"/>
      <c r="Q18" s="68"/>
      <c r="S18" s="8"/>
      <c r="T18" s="8"/>
    </row>
    <row r="19" spans="2:20" s="9" customFormat="1" ht="26.25" customHeight="1" thickBot="1">
      <c r="B19" s="102" t="s">
        <v>417</v>
      </c>
      <c r="C19" s="124" t="s">
        <v>635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47" t="s">
        <v>546</v>
      </c>
      <c r="C22" s="653" t="s">
        <v>438</v>
      </c>
      <c r="D22" s="656" t="s">
        <v>444</v>
      </c>
      <c r="E22" s="660" t="s">
        <v>594</v>
      </c>
      <c r="F22" s="656" t="s">
        <v>449</v>
      </c>
      <c r="G22" s="174"/>
      <c r="M22" s="645"/>
      <c r="T22" s="645"/>
    </row>
    <row r="23" spans="2:20" s="103" customFormat="1" ht="35.25" customHeight="1">
      <c r="B23" s="648" t="s">
        <v>459</v>
      </c>
      <c r="C23" s="654" t="s">
        <v>439</v>
      </c>
      <c r="D23" s="657" t="s">
        <v>445</v>
      </c>
      <c r="E23" s="661" t="s">
        <v>594</v>
      </c>
      <c r="F23" s="657" t="s">
        <v>449</v>
      </c>
      <c r="G23" s="174"/>
      <c r="M23" s="645"/>
      <c r="T23" s="645"/>
    </row>
    <row r="24" spans="2:20" s="103" customFormat="1" ht="34.5" customHeight="1">
      <c r="B24" s="648" t="s">
        <v>456</v>
      </c>
      <c r="C24" s="654" t="s">
        <v>439</v>
      </c>
      <c r="D24" s="657" t="s">
        <v>446</v>
      </c>
      <c r="E24" s="661" t="s">
        <v>594</v>
      </c>
      <c r="F24" s="657" t="s">
        <v>449</v>
      </c>
      <c r="G24" s="174"/>
      <c r="M24" s="645"/>
      <c r="T24" s="645"/>
    </row>
    <row r="25" spans="2:20" s="103" customFormat="1" ht="32.25" customHeight="1">
      <c r="B25" s="649" t="s">
        <v>457</v>
      </c>
      <c r="C25" s="654" t="s">
        <v>438</v>
      </c>
      <c r="D25" s="657" t="s">
        <v>447</v>
      </c>
      <c r="E25" s="662" t="s">
        <v>613</v>
      </c>
      <c r="F25" s="665"/>
      <c r="G25" s="174"/>
      <c r="M25" s="645"/>
      <c r="T25" s="645"/>
    </row>
    <row r="26" spans="2:20" s="103" customFormat="1" ht="30.75" customHeight="1">
      <c r="B26" s="650" t="s">
        <v>544</v>
      </c>
      <c r="C26" s="654" t="s">
        <v>438</v>
      </c>
      <c r="D26" s="657"/>
      <c r="E26" s="662"/>
      <c r="F26" s="665"/>
      <c r="G26" s="174"/>
      <c r="M26" s="645"/>
      <c r="T26" s="645"/>
    </row>
    <row r="27" spans="2:20" s="103" customFormat="1" ht="32.25" customHeight="1">
      <c r="B27" s="651" t="s">
        <v>545</v>
      </c>
      <c r="C27" s="654" t="s">
        <v>438</v>
      </c>
      <c r="D27" s="658" t="s">
        <v>541</v>
      </c>
      <c r="E27" s="662"/>
      <c r="F27" s="665"/>
      <c r="G27" s="174"/>
      <c r="M27" s="645"/>
      <c r="T27" s="645"/>
    </row>
    <row r="28" spans="2:20" s="103" customFormat="1" ht="27" customHeight="1">
      <c r="B28" s="649" t="s">
        <v>458</v>
      </c>
      <c r="C28" s="654" t="s">
        <v>441</v>
      </c>
      <c r="D28" s="657" t="s">
        <v>483</v>
      </c>
      <c r="E28" s="662" t="s">
        <v>460</v>
      </c>
      <c r="F28" s="665"/>
      <c r="G28" s="174"/>
      <c r="M28" s="645"/>
      <c r="T28" s="645"/>
    </row>
    <row r="29" spans="2:20" s="103" customFormat="1" ht="27" customHeight="1">
      <c r="B29" s="651" t="s">
        <v>453</v>
      </c>
      <c r="C29" s="654" t="s">
        <v>438</v>
      </c>
      <c r="D29" s="657"/>
      <c r="E29" s="662"/>
      <c r="F29" s="657" t="s">
        <v>408</v>
      </c>
      <c r="G29" s="174"/>
      <c r="M29" s="645"/>
      <c r="T29" s="645"/>
    </row>
    <row r="30" spans="2:20" s="103" customFormat="1" ht="32.25" customHeight="1">
      <c r="B30" s="649" t="s">
        <v>207</v>
      </c>
      <c r="C30" s="654" t="s">
        <v>443</v>
      </c>
      <c r="D30" s="657" t="s">
        <v>558</v>
      </c>
      <c r="E30" s="663"/>
      <c r="F30" s="657" t="s">
        <v>557</v>
      </c>
      <c r="G30" s="646"/>
      <c r="M30" s="645"/>
    </row>
    <row r="31" spans="2:20" s="103" customFormat="1" ht="27.75" customHeight="1">
      <c r="B31" s="652" t="s">
        <v>542</v>
      </c>
      <c r="C31" s="655" t="s">
        <v>442</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411</v>
      </c>
      <c r="B1" s="8" t="s">
        <v>41</v>
      </c>
      <c r="C1" s="120" t="s">
        <v>234</v>
      </c>
      <c r="D1" s="8" t="s">
        <v>416</v>
      </c>
      <c r="E1" s="120" t="s">
        <v>451</v>
      </c>
      <c r="F1" s="120" t="s">
        <v>552</v>
      </c>
      <c r="G1" s="120" t="s">
        <v>577</v>
      </c>
      <c r="H1" s="120" t="s">
        <v>588</v>
      </c>
    </row>
    <row r="2" spans="1:8">
      <c r="A2" s="12" t="s">
        <v>29</v>
      </c>
      <c r="B2" s="12" t="s">
        <v>27</v>
      </c>
      <c r="C2" s="10">
        <v>2006</v>
      </c>
      <c r="D2" s="12" t="s">
        <v>417</v>
      </c>
      <c r="E2" s="10">
        <f>'2. LRAMVA Threshold'!D9</f>
        <v>2015</v>
      </c>
      <c r="F2" s="26" t="s">
        <v>170</v>
      </c>
      <c r="G2" s="12" t="s">
        <v>578</v>
      </c>
      <c r="H2" s="12" t="s">
        <v>596</v>
      </c>
    </row>
    <row r="3" spans="1:8">
      <c r="A3" s="12" t="s">
        <v>372</v>
      </c>
      <c r="B3" s="12" t="s">
        <v>27</v>
      </c>
      <c r="C3" s="10">
        <v>2007</v>
      </c>
      <c r="D3" s="12" t="s">
        <v>418</v>
      </c>
      <c r="E3" s="10">
        <f>'2. LRAMVA Threshold'!D24</f>
        <v>0</v>
      </c>
      <c r="F3" s="12" t="s">
        <v>553</v>
      </c>
      <c r="G3" s="12" t="s">
        <v>579</v>
      </c>
      <c r="H3" s="12" t="s">
        <v>589</v>
      </c>
    </row>
    <row r="4" spans="1:8">
      <c r="A4" s="12" t="s">
        <v>373</v>
      </c>
      <c r="B4" s="12" t="s">
        <v>28</v>
      </c>
      <c r="C4" s="10">
        <v>2008</v>
      </c>
      <c r="D4" s="12" t="s">
        <v>419</v>
      </c>
      <c r="F4" s="12" t="s">
        <v>169</v>
      </c>
      <c r="G4" s="12" t="s">
        <v>580</v>
      </c>
    </row>
    <row r="5" spans="1:8">
      <c r="A5" s="12" t="s">
        <v>374</v>
      </c>
      <c r="B5" s="12" t="s">
        <v>28</v>
      </c>
      <c r="C5" s="10">
        <v>2009</v>
      </c>
      <c r="F5" s="12" t="s">
        <v>369</v>
      </c>
      <c r="G5" s="12" t="s">
        <v>581</v>
      </c>
    </row>
    <row r="6" spans="1:8">
      <c r="A6" s="12" t="s">
        <v>375</v>
      </c>
      <c r="B6" s="12" t="s">
        <v>28</v>
      </c>
      <c r="C6" s="10">
        <v>2010</v>
      </c>
      <c r="F6" s="12" t="s">
        <v>370</v>
      </c>
      <c r="G6" s="12" t="s">
        <v>582</v>
      </c>
    </row>
    <row r="7" spans="1:8">
      <c r="A7" s="12" t="s">
        <v>376</v>
      </c>
      <c r="B7" s="12" t="s">
        <v>28</v>
      </c>
      <c r="C7" s="10">
        <v>2011</v>
      </c>
      <c r="F7" s="12" t="s">
        <v>371</v>
      </c>
      <c r="G7" s="12" t="s">
        <v>583</v>
      </c>
    </row>
    <row r="8" spans="1:8">
      <c r="A8" s="12" t="s">
        <v>377</v>
      </c>
      <c r="B8" s="12" t="s">
        <v>28</v>
      </c>
      <c r="C8" s="10">
        <v>2012</v>
      </c>
      <c r="F8" s="12" t="s">
        <v>561</v>
      </c>
      <c r="G8" s="12" t="s">
        <v>584</v>
      </c>
    </row>
    <row r="9" spans="1:8">
      <c r="A9" s="12" t="s">
        <v>378</v>
      </c>
      <c r="B9" s="12" t="s">
        <v>28</v>
      </c>
      <c r="C9" s="10">
        <v>2013</v>
      </c>
      <c r="G9" s="12" t="s">
        <v>585</v>
      </c>
    </row>
    <row r="10" spans="1:8">
      <c r="A10" s="12" t="s">
        <v>379</v>
      </c>
      <c r="B10" s="12" t="s">
        <v>28</v>
      </c>
      <c r="C10" s="10">
        <v>2014</v>
      </c>
      <c r="G10" s="12" t="s">
        <v>586</v>
      </c>
    </row>
    <row r="11" spans="1:8">
      <c r="A11" s="12" t="s">
        <v>380</v>
      </c>
      <c r="B11" s="12" t="s">
        <v>28</v>
      </c>
      <c r="C11" s="10">
        <v>2015</v>
      </c>
      <c r="G11" s="12" t="s">
        <v>587</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A6" zoomScale="60" zoomScaleNormal="60" workbookViewId="0">
      <selection activeCell="K32" sqref="K32"/>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5.5546875" style="9"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554</v>
      </c>
      <c r="D6" s="17"/>
      <c r="E6" s="9"/>
      <c r="T6" s="9"/>
      <c r="V6" s="8"/>
    </row>
    <row r="7" spans="2:22" ht="21" customHeight="1">
      <c r="B7" s="537"/>
      <c r="C7" s="17"/>
      <c r="D7" s="17"/>
      <c r="E7" s="9"/>
      <c r="T7" s="9"/>
      <c r="V7" s="8"/>
    </row>
    <row r="8" spans="2:22" ht="24.75" customHeight="1">
      <c r="B8" s="117" t="s">
        <v>239</v>
      </c>
      <c r="C8" s="189" t="s">
        <v>726</v>
      </c>
      <c r="D8" s="601"/>
      <c r="E8" s="9"/>
      <c r="T8" s="9"/>
      <c r="V8" s="8"/>
    </row>
    <row r="9" spans="2:22" ht="41.25" customHeight="1">
      <c r="B9" s="551" t="s">
        <v>523</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559</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2" t="s">
        <v>513</v>
      </c>
      <c r="E14" s="130"/>
      <c r="F14" s="124" t="s">
        <v>551</v>
      </c>
      <c r="H14" s="542" t="s">
        <v>727</v>
      </c>
      <c r="J14" s="124" t="s">
        <v>518</v>
      </c>
      <c r="L14" s="132"/>
      <c r="N14" s="103"/>
      <c r="Q14" s="99"/>
      <c r="R14" s="96"/>
    </row>
    <row r="15" spans="2:22" ht="26.25" customHeight="1" thickBot="1">
      <c r="B15" s="124" t="s">
        <v>425</v>
      </c>
      <c r="C15" s="106"/>
      <c r="D15" s="542" t="s">
        <v>241</v>
      </c>
      <c r="F15" s="124" t="s">
        <v>415</v>
      </c>
      <c r="G15" s="127"/>
      <c r="H15" s="542" t="s">
        <v>728</v>
      </c>
      <c r="I15" s="17"/>
      <c r="J15" s="124" t="s">
        <v>519</v>
      </c>
      <c r="L15" s="132"/>
      <c r="M15" s="103"/>
      <c r="Q15" s="108"/>
      <c r="R15" s="96"/>
    </row>
    <row r="16" spans="2:22" ht="28.5" customHeight="1" thickBot="1">
      <c r="B16" s="124" t="s">
        <v>455</v>
      </c>
      <c r="C16" s="106"/>
      <c r="D16" s="543" t="s">
        <v>506</v>
      </c>
      <c r="E16" s="103"/>
      <c r="F16" s="124" t="s">
        <v>435</v>
      </c>
      <c r="G16" s="125"/>
      <c r="H16" s="543" t="s">
        <v>729</v>
      </c>
      <c r="I16" s="103"/>
      <c r="K16" s="195"/>
      <c r="L16" s="195"/>
      <c r="M16" s="195"/>
      <c r="N16" s="195"/>
      <c r="Q16" s="115"/>
      <c r="R16" s="96"/>
    </row>
    <row r="17" spans="1:21" ht="29.25" customHeight="1">
      <c r="B17" s="124" t="s">
        <v>422</v>
      </c>
      <c r="C17" s="106"/>
      <c r="D17" s="733">
        <v>0</v>
      </c>
      <c r="E17" s="121"/>
      <c r="F17" s="740" t="s">
        <v>679</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436</v>
      </c>
      <c r="G19" s="603" t="s">
        <v>364</v>
      </c>
      <c r="H19" s="242">
        <f>SUM(R54,R57,R60,R63,R66,R69,R72,R75)</f>
        <v>1355642.662463</v>
      </c>
      <c r="I19" s="17"/>
      <c r="J19" s="115"/>
      <c r="K19" s="115"/>
      <c r="L19" s="115"/>
      <c r="M19" s="115"/>
      <c r="N19" s="115"/>
      <c r="P19" s="115"/>
      <c r="Q19" s="115"/>
      <c r="R19" s="96"/>
    </row>
    <row r="20" spans="1:21" ht="27.75" customHeight="1" thickBot="1">
      <c r="E20" s="9"/>
      <c r="F20" s="124" t="s">
        <v>437</v>
      </c>
      <c r="G20" s="603" t="s">
        <v>365</v>
      </c>
      <c r="H20" s="131">
        <f>-SUM(R55,R58,R61,R64,R67,R70,R73,R76)</f>
        <v>1408585.0122139608</v>
      </c>
      <c r="I20" s="17"/>
      <c r="J20" s="115"/>
      <c r="P20" s="115"/>
      <c r="Q20" s="115"/>
      <c r="R20" s="96"/>
    </row>
    <row r="21" spans="1:21" ht="27.75" customHeight="1" thickBot="1">
      <c r="C21" s="32"/>
      <c r="D21" s="32"/>
      <c r="E21" s="32"/>
      <c r="F21" s="124" t="s">
        <v>409</v>
      </c>
      <c r="G21" s="603" t="s">
        <v>366</v>
      </c>
      <c r="H21" s="188">
        <f>R84</f>
        <v>-6778.0483957047154</v>
      </c>
      <c r="I21" s="103"/>
      <c r="P21" s="115"/>
      <c r="Q21" s="115"/>
      <c r="R21" s="96"/>
    </row>
    <row r="22" spans="1:21" ht="27.75" customHeight="1">
      <c r="C22" s="32"/>
      <c r="D22" s="32"/>
      <c r="E22" s="32"/>
      <c r="F22" s="124" t="s">
        <v>512</v>
      </c>
      <c r="G22" s="603" t="s">
        <v>450</v>
      </c>
      <c r="H22" s="188">
        <f>H19-H20+H21</f>
        <v>-59720.39814666543</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24.2" customHeight="1">
      <c r="A26" s="28"/>
      <c r="B26" s="867" t="s">
        <v>686</v>
      </c>
      <c r="C26" s="867"/>
      <c r="D26" s="867"/>
      <c r="E26" s="867"/>
      <c r="F26" s="867"/>
      <c r="G26" s="867"/>
    </row>
    <row r="27" spans="1:21" ht="14.25" customHeight="1">
      <c r="A27" s="28"/>
      <c r="B27" s="548"/>
      <c r="C27" s="548"/>
      <c r="D27" s="538"/>
      <c r="E27" s="538"/>
      <c r="F27" s="538"/>
      <c r="G27" s="548"/>
    </row>
    <row r="28" spans="1:21" s="17" customFormat="1" ht="27" customHeight="1">
      <c r="B28" s="868" t="s">
        <v>509</v>
      </c>
      <c r="C28" s="869"/>
      <c r="D28" s="133" t="s">
        <v>41</v>
      </c>
      <c r="E28" s="134" t="s">
        <v>677</v>
      </c>
      <c r="F28" s="134" t="s">
        <v>409</v>
      </c>
      <c r="G28" s="135" t="s">
        <v>410</v>
      </c>
      <c r="T28" s="136"/>
      <c r="U28" s="136"/>
    </row>
    <row r="29" spans="1:21" ht="20.25" customHeight="1">
      <c r="B29" s="865" t="s">
        <v>29</v>
      </c>
      <c r="C29" s="866"/>
      <c r="D29" s="638" t="s">
        <v>27</v>
      </c>
      <c r="E29" s="138">
        <f>SUM(D54:D83)</f>
        <v>222270.72406514589</v>
      </c>
      <c r="F29" s="139">
        <f>D84</f>
        <v>10637.430654932377</v>
      </c>
      <c r="G29" s="138">
        <f>E29+F29</f>
        <v>232908.15472007825</v>
      </c>
    </row>
    <row r="30" spans="1:21" ht="20.25" customHeight="1">
      <c r="B30" s="865" t="s">
        <v>372</v>
      </c>
      <c r="C30" s="866"/>
      <c r="D30" s="638" t="s">
        <v>27</v>
      </c>
      <c r="E30" s="140">
        <f>SUM(E54:E83)</f>
        <v>28294.27518846871</v>
      </c>
      <c r="F30" s="141">
        <f>E84</f>
        <v>1377.9660507912047</v>
      </c>
      <c r="G30" s="140">
        <f>E30+F30</f>
        <v>29672.241239259914</v>
      </c>
    </row>
    <row r="31" spans="1:21" ht="20.25" customHeight="1">
      <c r="B31" s="865" t="s">
        <v>730</v>
      </c>
      <c r="C31" s="866"/>
      <c r="D31" s="638" t="s">
        <v>28</v>
      </c>
      <c r="E31" s="140">
        <f>SUM(F54:F83)</f>
        <v>-117221.23797632288</v>
      </c>
      <c r="F31" s="141">
        <f>F84</f>
        <v>-6531.6264604051357</v>
      </c>
      <c r="G31" s="140">
        <f t="shared" ref="G31:G34" si="0">E31+F31</f>
        <v>-123752.86443672802</v>
      </c>
    </row>
    <row r="32" spans="1:21" ht="20.25" customHeight="1">
      <c r="B32" s="865" t="s">
        <v>731</v>
      </c>
      <c r="C32" s="866"/>
      <c r="D32" s="638" t="s">
        <v>28</v>
      </c>
      <c r="E32" s="140">
        <f>SUM(G54:G83)</f>
        <v>52427.965034384208</v>
      </c>
      <c r="F32" s="141">
        <f>G84</f>
        <v>3105.0156187020657</v>
      </c>
      <c r="G32" s="140">
        <f t="shared" si="0"/>
        <v>55532.98065308627</v>
      </c>
    </row>
    <row r="33" spans="2:22" ht="20.25" customHeight="1">
      <c r="B33" s="865" t="s">
        <v>732</v>
      </c>
      <c r="C33" s="866"/>
      <c r="D33" s="638" t="s">
        <v>28</v>
      </c>
      <c r="E33" s="140">
        <f>SUM(H54:H83)</f>
        <v>-10111.164508367554</v>
      </c>
      <c r="F33" s="141">
        <f>H84</f>
        <v>-561.92363667215704</v>
      </c>
      <c r="G33" s="140">
        <f>E33+F33</f>
        <v>-10673.08814503971</v>
      </c>
    </row>
    <row r="34" spans="2:22" ht="20.25" customHeight="1">
      <c r="B34" s="865" t="s">
        <v>31</v>
      </c>
      <c r="C34" s="866"/>
      <c r="D34" s="638" t="s">
        <v>28</v>
      </c>
      <c r="E34" s="140">
        <f>SUM(I54:I83)</f>
        <v>-226069.6011260121</v>
      </c>
      <c r="F34" s="141">
        <f>I84</f>
        <v>-14667.340311162627</v>
      </c>
      <c r="G34" s="140">
        <f t="shared" si="0"/>
        <v>-240736.94143717474</v>
      </c>
    </row>
    <row r="35" spans="2:22" ht="20.25" customHeight="1">
      <c r="B35" s="865" t="s">
        <v>733</v>
      </c>
      <c r="C35" s="866"/>
      <c r="D35" s="638" t="s">
        <v>27</v>
      </c>
      <c r="E35" s="140">
        <f>SUM(J54:J83)</f>
        <v>-2495.3364871138242</v>
      </c>
      <c r="F35" s="141">
        <f>J84</f>
        <v>-135.49343570645141</v>
      </c>
      <c r="G35" s="140">
        <f>E35+F35</f>
        <v>-2630.8299228202754</v>
      </c>
    </row>
    <row r="36" spans="2:22" ht="20.25" customHeight="1">
      <c r="B36" s="865" t="s">
        <v>734</v>
      </c>
      <c r="C36" s="866"/>
      <c r="D36" s="638" t="s">
        <v>28</v>
      </c>
      <c r="E36" s="140">
        <f>SUM(K54:K83)</f>
        <v>-37.973941143321213</v>
      </c>
      <c r="F36" s="141">
        <f>K84</f>
        <v>-2.0768761839930909</v>
      </c>
      <c r="G36" s="140">
        <f t="shared" ref="G36:G42" si="1">E36+F36</f>
        <v>-40.050817327314306</v>
      </c>
    </row>
    <row r="37" spans="2:22" ht="20.25" customHeight="1">
      <c r="B37" s="865"/>
      <c r="C37" s="866"/>
      <c r="D37" s="638"/>
      <c r="E37" s="140">
        <f>SUM(L54:L83)</f>
        <v>0</v>
      </c>
      <c r="F37" s="141">
        <f>L84</f>
        <v>0</v>
      </c>
      <c r="G37" s="140">
        <f t="shared" si="1"/>
        <v>0</v>
      </c>
    </row>
    <row r="38" spans="2:22" ht="20.25" customHeight="1">
      <c r="B38" s="865"/>
      <c r="C38" s="866"/>
      <c r="D38" s="638"/>
      <c r="E38" s="140">
        <f>SUM(M54:M83)</f>
        <v>0</v>
      </c>
      <c r="F38" s="141">
        <f>M84</f>
        <v>0</v>
      </c>
      <c r="G38" s="140">
        <f t="shared" si="1"/>
        <v>0</v>
      </c>
    </row>
    <row r="39" spans="2:22" ht="20.25" customHeight="1">
      <c r="B39" s="865"/>
      <c r="C39" s="866"/>
      <c r="D39" s="638"/>
      <c r="E39" s="140">
        <f>SUM(N54:N83)</f>
        <v>0</v>
      </c>
      <c r="F39" s="141">
        <f>N84</f>
        <v>0</v>
      </c>
      <c r="G39" s="140">
        <f t="shared" si="1"/>
        <v>0</v>
      </c>
    </row>
    <row r="40" spans="2:22" ht="20.25" customHeight="1">
      <c r="B40" s="865"/>
      <c r="C40" s="866"/>
      <c r="D40" s="638"/>
      <c r="E40" s="140">
        <f>SUM(O54:O83)</f>
        <v>0</v>
      </c>
      <c r="F40" s="141">
        <f>O84</f>
        <v>0</v>
      </c>
      <c r="G40" s="140">
        <f t="shared" si="1"/>
        <v>0</v>
      </c>
    </row>
    <row r="41" spans="2:22" ht="20.25" customHeight="1">
      <c r="B41" s="865"/>
      <c r="C41" s="866"/>
      <c r="D41" s="638"/>
      <c r="E41" s="140">
        <f>SUM(P54:P83)</f>
        <v>0</v>
      </c>
      <c r="F41" s="141">
        <f>P84</f>
        <v>0</v>
      </c>
      <c r="G41" s="140">
        <f t="shared" si="1"/>
        <v>0</v>
      </c>
    </row>
    <row r="42" spans="2:22" ht="20.25" customHeight="1">
      <c r="B42" s="865"/>
      <c r="C42" s="866"/>
      <c r="D42" s="639"/>
      <c r="E42" s="142">
        <f>SUM(Q54:Q83)</f>
        <v>0</v>
      </c>
      <c r="F42" s="143">
        <f>Q84</f>
        <v>0</v>
      </c>
      <c r="G42" s="142">
        <f t="shared" si="1"/>
        <v>0</v>
      </c>
    </row>
    <row r="43" spans="2:22" s="8" customFormat="1" ht="21" customHeight="1">
      <c r="B43" s="870" t="s">
        <v>26</v>
      </c>
      <c r="C43" s="871"/>
      <c r="D43" s="137"/>
      <c r="E43" s="144">
        <f>SUM(E29:E42)</f>
        <v>-52942.349750960871</v>
      </c>
      <c r="F43" s="144">
        <f>SUM(F29:F42)</f>
        <v>-6778.0483957047154</v>
      </c>
      <c r="G43" s="144">
        <f>SUM(G29:G42)</f>
        <v>-59720.398146665604</v>
      </c>
      <c r="H43" s="200"/>
    </row>
    <row r="44" spans="2:22" ht="18" customHeight="1">
      <c r="D44" s="94"/>
      <c r="E44" s="820"/>
      <c r="F44" s="17"/>
    </row>
    <row r="45" spans="2:22" s="28" customFormat="1" ht="21">
      <c r="C45" s="35"/>
      <c r="D45" s="36"/>
      <c r="E45" s="821"/>
      <c r="F45" s="36"/>
      <c r="G45" s="36"/>
      <c r="H45" s="36"/>
      <c r="I45" s="36"/>
      <c r="J45" s="36"/>
      <c r="K45" s="36"/>
      <c r="L45" s="36"/>
      <c r="M45" s="107"/>
      <c r="N45" s="36"/>
      <c r="O45" s="36"/>
      <c r="P45" s="36"/>
      <c r="Q45" s="36"/>
      <c r="R45" s="36"/>
      <c r="T45" s="37"/>
      <c r="U45" s="19"/>
      <c r="V45" s="38"/>
    </row>
    <row r="46" spans="2:22" ht="12" customHeight="1">
      <c r="B46" s="118" t="s">
        <v>461</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7" t="s">
        <v>616</v>
      </c>
      <c r="C48" s="867"/>
      <c r="D48" s="867"/>
      <c r="E48" s="867"/>
      <c r="F48" s="867"/>
      <c r="G48" s="867"/>
      <c r="H48" s="867"/>
      <c r="I48" s="867"/>
      <c r="J48" s="867"/>
      <c r="K48" s="867"/>
      <c r="L48" s="867"/>
      <c r="M48" s="617"/>
      <c r="N48" s="105"/>
      <c r="O48" s="105"/>
      <c r="P48" s="105"/>
      <c r="Q48" s="105"/>
      <c r="R48" s="105"/>
      <c r="T48" s="37"/>
      <c r="U48" s="19"/>
      <c r="V48" s="38"/>
    </row>
    <row r="49" spans="2:22" s="28" customFormat="1" ht="40.950000000000003" customHeight="1">
      <c r="B49" s="867" t="s">
        <v>567</v>
      </c>
      <c r="C49" s="867"/>
      <c r="D49" s="867"/>
      <c r="E49" s="867"/>
      <c r="F49" s="867"/>
      <c r="G49" s="867"/>
      <c r="H49" s="867"/>
      <c r="I49" s="867"/>
      <c r="J49" s="867"/>
      <c r="K49" s="867"/>
      <c r="L49" s="867"/>
      <c r="M49" s="617"/>
      <c r="N49" s="105"/>
      <c r="O49" s="105"/>
      <c r="P49" s="105"/>
      <c r="Q49" s="105"/>
      <c r="R49" s="105"/>
      <c r="T49" s="37"/>
      <c r="U49" s="19"/>
      <c r="V49" s="38"/>
    </row>
    <row r="50" spans="2:22" s="28" customFormat="1" ht="18" customHeight="1">
      <c r="B50" s="867" t="s">
        <v>685</v>
      </c>
      <c r="C50" s="867"/>
      <c r="D50" s="867"/>
      <c r="E50" s="867"/>
      <c r="F50" s="867"/>
      <c r="G50" s="867"/>
      <c r="H50" s="867"/>
      <c r="I50" s="867"/>
      <c r="J50" s="867"/>
      <c r="K50" s="867"/>
      <c r="L50" s="86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GS 50 to 999 kW (I1 &amp; I4)</v>
      </c>
      <c r="G52" s="135" t="str">
        <f>IF($B32&lt;&gt;"",$B32,"")</f>
        <v>GS 1,000 to 4,999 kW (I2)</v>
      </c>
      <c r="H52" s="135" t="str">
        <f>IF($B33&lt;&gt;"",$B33,"")</f>
        <v>Large Use (I3)</v>
      </c>
      <c r="I52" s="135" t="str">
        <f>IF($B34&lt;&gt;"",$B34,"")</f>
        <v>Street Lighting</v>
      </c>
      <c r="J52" s="135" t="str">
        <f>IF($B35&lt;&gt;"",$B35,"")</f>
        <v>USL</v>
      </c>
      <c r="K52" s="135" t="str">
        <f>IF($B36&lt;&gt;"",$B36,"")</f>
        <v>Sentinel Lights</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41900.616000000002</v>
      </c>
      <c r="E66" s="164">
        <f>'5.  2015-2020 LRAM'!Z204</f>
        <v>17514.339080000002</v>
      </c>
      <c r="F66" s="164">
        <f>'5.  2015-2020 LRAM'!AA204</f>
        <v>8989.1966520000005</v>
      </c>
      <c r="G66" s="164">
        <f>'5.  2015-2020 LRAM'!AB204</f>
        <v>24863.993603999996</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93268.145335999987</v>
      </c>
      <c r="U66" s="152"/>
      <c r="V66" s="153"/>
    </row>
    <row r="67" spans="2:22" s="163" customFormat="1">
      <c r="B67" s="154" t="s">
        <v>93</v>
      </c>
      <c r="C67" s="155"/>
      <c r="D67" s="164">
        <f>-'5.  2015-2020 LRAM'!Y205</f>
        <v>-59774.394349310249</v>
      </c>
      <c r="E67" s="164">
        <f>-'5.  2015-2020 LRAM'!Z205</f>
        <v>-23146.117541340442</v>
      </c>
      <c r="F67" s="164">
        <f>-'5.  2015-2020 LRAM'!AA205</f>
        <v>-32023.99402708195</v>
      </c>
      <c r="G67" s="164">
        <f>-'5.  2015-2020 LRAM'!AB205</f>
        <v>-4743.7737861186524</v>
      </c>
      <c r="H67" s="164">
        <f>-'5.  2015-2020 LRAM'!AC205</f>
        <v>-2035.8456302235293</v>
      </c>
      <c r="I67" s="164">
        <f>-'5.  2015-2020 LRAM'!AD205</f>
        <v>-33664.574718652235</v>
      </c>
      <c r="J67" s="164">
        <f>-'5.  2015-2020 LRAM'!AE205</f>
        <v>-375.63238972604717</v>
      </c>
      <c r="K67" s="164">
        <f>-'5.  2015-2020 LRAM'!AF205</f>
        <v>-6.3960268083562379</v>
      </c>
      <c r="L67" s="164">
        <f>-'5.  2015-2020 LRAM'!AG205</f>
        <v>0</v>
      </c>
      <c r="M67" s="164">
        <f>-'5.  2015-2020 LRAM'!AH205</f>
        <v>0</v>
      </c>
      <c r="N67" s="164">
        <f>-'5.  2015-2020 LRAM'!AI205</f>
        <v>0</v>
      </c>
      <c r="O67" s="164">
        <f>-'5.  2015-2020 LRAM'!AJ205</f>
        <v>0</v>
      </c>
      <c r="P67" s="164">
        <f>-'5.  2015-2020 LRAM'!AK205</f>
        <v>0</v>
      </c>
      <c r="Q67" s="164">
        <f>-'5.  2015-2020 LRAM'!AL205</f>
        <v>0</v>
      </c>
      <c r="R67" s="157">
        <f>SUM(D67:Q67)</f>
        <v>-155770.72846926149</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181894.58760000003</v>
      </c>
      <c r="E69" s="156">
        <f>'5.  2015-2020 LRAM'!Z388</f>
        <v>54193.120112999997</v>
      </c>
      <c r="F69" s="156">
        <f>'5.  2015-2020 LRAM'!AA388</f>
        <v>23674.79736</v>
      </c>
      <c r="G69" s="156">
        <f>'5.  2015-2020 LRAM'!AB388</f>
        <v>25310.502096</v>
      </c>
      <c r="H69" s="156">
        <f>'5.  2015-2020 LRAM'!AC388</f>
        <v>0</v>
      </c>
      <c r="I69" s="156">
        <f>'5.  2015-2020 LRAM'!AD388</f>
        <v>27519.179380000001</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312592.18654899998</v>
      </c>
      <c r="U69" s="152"/>
      <c r="V69" s="153"/>
    </row>
    <row r="70" spans="2:22" s="163" customFormat="1">
      <c r="B70" s="154" t="s">
        <v>224</v>
      </c>
      <c r="C70" s="155"/>
      <c r="D70" s="156">
        <f>-'5.  2015-2020 LRAM'!Y389</f>
        <v>-128714.59514063118</v>
      </c>
      <c r="E70" s="156">
        <f>-'5.  2015-2020 LRAM'!Z389</f>
        <v>-38600.790623836299</v>
      </c>
      <c r="F70" s="156">
        <f>-'5.  2015-2020 LRAM'!AA389</f>
        <v>-69595.262944064496</v>
      </c>
      <c r="G70" s="156">
        <f>-'5.  2015-2020 LRAM'!AB389</f>
        <v>-7878.0106060414773</v>
      </c>
      <c r="H70" s="156">
        <f>-'5.  2015-2020 LRAM'!AC389</f>
        <v>-3731.3590436692443</v>
      </c>
      <c r="I70" s="156">
        <f>-'5.  2015-2020 LRAM'!AD389</f>
        <v>-322942.55977135984</v>
      </c>
      <c r="J70" s="156">
        <f>-'5.  2015-2020 LRAM'!AE389</f>
        <v>-888.31623181887255</v>
      </c>
      <c r="K70" s="156">
        <f>-'5.  2015-2020 LRAM'!AF389</f>
        <v>-13.502568131391333</v>
      </c>
      <c r="L70" s="156">
        <f>-'5.  2015-2020 LRAM'!AG389</f>
        <v>0</v>
      </c>
      <c r="M70" s="156">
        <f>-'5.  2015-2020 LRAM'!AH389</f>
        <v>0</v>
      </c>
      <c r="N70" s="156">
        <f>-'5.  2015-2020 LRAM'!AI389</f>
        <v>0</v>
      </c>
      <c r="O70" s="156">
        <f>-'5.  2015-2020 LRAM'!AJ389</f>
        <v>0</v>
      </c>
      <c r="P70" s="156">
        <f>-'5.  2015-2020 LRAM'!AK389</f>
        <v>0</v>
      </c>
      <c r="Q70" s="156">
        <f>-'5.  2015-2020 LRAM'!AL389</f>
        <v>0</v>
      </c>
      <c r="R70" s="157">
        <f>SUM(D70:Q70)</f>
        <v>-572364.3969295529</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321868.21460000001</v>
      </c>
      <c r="E72" s="156">
        <f>'5.  2015-2020 LRAM'!Z572</f>
        <v>71967.966966000007</v>
      </c>
      <c r="F72" s="156">
        <f>'5.  2015-2020 LRAM'!AA572</f>
        <v>47831.89749599999</v>
      </c>
      <c r="G72" s="156">
        <f>'5.  2015-2020 LRAM'!AB572</f>
        <v>25720.447752</v>
      </c>
      <c r="H72" s="156">
        <f>'5.  2015-2020 LRAM'!AC572</f>
        <v>832.18578000000002</v>
      </c>
      <c r="I72" s="812">
        <f>'5.  2015-2020 LRAM'!AD572</f>
        <v>481561.61798399995</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949782.33057799994</v>
      </c>
      <c r="U72" s="152"/>
      <c r="V72" s="153"/>
    </row>
    <row r="73" spans="2:22" s="163" customFormat="1">
      <c r="B73" s="154" t="s">
        <v>226</v>
      </c>
      <c r="C73" s="155"/>
      <c r="D73" s="156">
        <f>-'5.  2015-2020 LRAM'!Y573</f>
        <v>-134903.70464491274</v>
      </c>
      <c r="E73" s="156">
        <f>-'5.  2015-2020 LRAM'!Z573</f>
        <v>-53634.242805354566</v>
      </c>
      <c r="F73" s="156">
        <f>-'5.  2015-2020 LRAM'!AA573</f>
        <v>-96097.872513176422</v>
      </c>
      <c r="G73" s="156">
        <f>-'5.  2015-2020 LRAM'!AB573</f>
        <v>-10845.194025455652</v>
      </c>
      <c r="H73" s="156">
        <f>-'5.  2015-2020 LRAM'!AC573</f>
        <v>-5176.1456144747799</v>
      </c>
      <c r="I73" s="156">
        <f>-'5.  2015-2020 LRAM'!AD573</f>
        <v>-378543.26399999997</v>
      </c>
      <c r="J73" s="156">
        <f>-'5.  2015-2020 LRAM'!AE573</f>
        <v>-1231.3878655689045</v>
      </c>
      <c r="K73" s="156">
        <f>-'5.  2015-2020 LRAM'!AF573</f>
        <v>-18.075346203573638</v>
      </c>
      <c r="L73" s="156">
        <f>-'5.  2015-2020 LRAM'!AG573</f>
        <v>0</v>
      </c>
      <c r="M73" s="156">
        <f>-'5.  2015-2020 LRAM'!AH573</f>
        <v>0</v>
      </c>
      <c r="N73" s="156">
        <f>-'5.  2015-2020 LRAM'!AI573</f>
        <v>0</v>
      </c>
      <c r="O73" s="156">
        <f>-'5.  2015-2020 LRAM'!AJ573</f>
        <v>0</v>
      </c>
      <c r="P73" s="156">
        <f>-'5.  2015-2020 LRAM'!AK573</f>
        <v>0</v>
      </c>
      <c r="Q73" s="156">
        <f>-'5.  2015-2020 LRAM'!AL573</f>
        <v>0</v>
      </c>
      <c r="R73" s="157">
        <f>SUM(D73:Q73)</f>
        <v>-680449.88681514643</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10637.430654932377</v>
      </c>
      <c r="E84" s="679">
        <f>'6.  Carrying Charges'!J162</f>
        <v>1377.9660507912047</v>
      </c>
      <c r="F84" s="679">
        <f>'6.  Carrying Charges'!K162</f>
        <v>-6531.6264604051357</v>
      </c>
      <c r="G84" s="679">
        <f>'6.  Carrying Charges'!L162</f>
        <v>3105.0156187020657</v>
      </c>
      <c r="H84" s="679">
        <f>'6.  Carrying Charges'!M162</f>
        <v>-561.92363667215704</v>
      </c>
      <c r="I84" s="679">
        <f>'6.  Carrying Charges'!N162</f>
        <v>-14667.340311162627</v>
      </c>
      <c r="J84" s="679">
        <f>'6.  Carrying Charges'!O162</f>
        <v>-135.49343570645141</v>
      </c>
      <c r="K84" s="679">
        <f>'6.  Carrying Charges'!P162</f>
        <v>-2.0768761839930909</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-6778.0483957047154</v>
      </c>
      <c r="U84" s="152"/>
      <c r="V84" s="153"/>
    </row>
    <row r="85" spans="2:22" s="163" customFormat="1" ht="21.75" customHeight="1">
      <c r="B85" s="623" t="s">
        <v>240</v>
      </c>
      <c r="C85" s="624"/>
      <c r="D85" s="623">
        <f t="shared" ref="D85:I85" si="2">SUM(D54:D77)+D84</f>
        <v>232908.15472007825</v>
      </c>
      <c r="E85" s="623">
        <f t="shared" si="2"/>
        <v>29672.241239259914</v>
      </c>
      <c r="F85" s="623">
        <f t="shared" si="2"/>
        <v>-123752.86443672802</v>
      </c>
      <c r="G85" s="623">
        <f t="shared" si="2"/>
        <v>55532.98065308627</v>
      </c>
      <c r="H85" s="623">
        <f t="shared" si="2"/>
        <v>-10673.08814503971</v>
      </c>
      <c r="I85" s="623">
        <f t="shared" si="2"/>
        <v>-240736.94143717474</v>
      </c>
      <c r="J85" s="623">
        <f t="shared" ref="J85:O85" si="3">SUM(J54:J77)+J84</f>
        <v>-2630.8299228202754</v>
      </c>
      <c r="K85" s="623">
        <f t="shared" si="3"/>
        <v>-40.050817327314306</v>
      </c>
      <c r="L85" s="623">
        <f t="shared" si="3"/>
        <v>0</v>
      </c>
      <c r="M85" s="623">
        <f t="shared" si="3"/>
        <v>0</v>
      </c>
      <c r="N85" s="623">
        <f>SUM(N54:N77)+N84</f>
        <v>0</v>
      </c>
      <c r="O85" s="623">
        <f t="shared" si="3"/>
        <v>0</v>
      </c>
      <c r="P85" s="623">
        <f>SUM(P54:P77)+P84</f>
        <v>0</v>
      </c>
      <c r="Q85" s="623">
        <f>SUM(Q54:Q77)+Q84</f>
        <v>0</v>
      </c>
      <c r="R85" s="623">
        <f>SUM(R54:R77)+R84</f>
        <v>-59720.398146665662</v>
      </c>
      <c r="U85" s="152"/>
      <c r="V85" s="153"/>
    </row>
    <row r="86" spans="2:22" ht="20.25" customHeight="1">
      <c r="B86" s="453" t="s">
        <v>539</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4">
      <c r="E88" s="9"/>
    </row>
    <row r="89" spans="2:22" ht="21" hidden="1" customHeight="1">
      <c r="B89" s="118" t="s">
        <v>540</v>
      </c>
      <c r="F89" s="589"/>
    </row>
    <row r="90" spans="2:22" s="549" customFormat="1" ht="27.75" hidden="1" customHeight="1">
      <c r="B90" s="570" t="s">
        <v>560</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93268.145335999987</v>
      </c>
      <c r="H97" s="556">
        <f>SUM('5.  2015-2020 LRAM'!Y386:AL386)</f>
        <v>98877.163404000006</v>
      </c>
      <c r="I97" s="557">
        <f>SUM('5.  2015-2020 LRAM'!Y569:AL569)</f>
        <v>88452.790383999993</v>
      </c>
      <c r="J97" s="556">
        <f>SUM('5.  2015-2020 LRAM'!Y752:AL752)</f>
        <v>0</v>
      </c>
      <c r="K97" s="556">
        <f>SUM('5.  2015-2020 LRAM'!Y935:AL935)</f>
        <v>0</v>
      </c>
      <c r="L97" s="556">
        <f>SUM('5.  2015-2020 LRAM'!Y1118:AL1118)</f>
        <v>0</v>
      </c>
      <c r="M97" s="556">
        <f>SUM(G97:L97)</f>
        <v>280598.099124</v>
      </c>
      <c r="T97" s="197"/>
      <c r="U97" s="197"/>
    </row>
    <row r="98" spans="2:21" s="90" customFormat="1" ht="23.25" hidden="1" customHeight="1">
      <c r="B98" s="198">
        <v>2016</v>
      </c>
      <c r="C98" s="559"/>
      <c r="D98" s="559"/>
      <c r="E98" s="559"/>
      <c r="F98" s="559"/>
      <c r="G98" s="559"/>
      <c r="H98" s="556">
        <f>SUM('5.  2015-2020 LRAM'!Y387:AL387)</f>
        <v>213715.02314500004</v>
      </c>
      <c r="I98" s="557">
        <f>SUM('5.  2015-2020 LRAM'!Y570:AL570)</f>
        <v>185450.78447000001</v>
      </c>
      <c r="J98" s="556">
        <f>SUM('5.  2015-2020 LRAM'!Y753:AL753)</f>
        <v>0</v>
      </c>
      <c r="K98" s="556">
        <f>SUM('5.  2015-2020 LRAM'!Y936:AL936)</f>
        <v>0</v>
      </c>
      <c r="L98" s="556">
        <f>SUM('5.  2015-2020 LRAM'!Y1119:AL1119)</f>
        <v>0</v>
      </c>
      <c r="M98" s="556">
        <f>SUM(H98:L98)</f>
        <v>399165.80761500006</v>
      </c>
      <c r="T98" s="197"/>
      <c r="U98" s="197"/>
    </row>
    <row r="99" spans="2:21" s="90" customFormat="1" ht="23.25" hidden="1" customHeight="1">
      <c r="B99" s="198">
        <v>2017</v>
      </c>
      <c r="C99" s="559"/>
      <c r="D99" s="559"/>
      <c r="E99" s="559"/>
      <c r="F99" s="559"/>
      <c r="G99" s="559"/>
      <c r="H99" s="559"/>
      <c r="I99" s="556">
        <f>SUM('5.  2015-2020 LRAM'!Y571:AL571)</f>
        <v>675878.75572399993</v>
      </c>
      <c r="J99" s="556">
        <f>SUM('5.  2015-2020 LRAM'!Y754:AL754)</f>
        <v>0</v>
      </c>
      <c r="K99" s="556">
        <f>SUM('5.  2015-2020 LRAM'!Y937:AL937)</f>
        <v>0</v>
      </c>
      <c r="L99" s="556">
        <f>SUM('5.  2015-2020 LRAM'!Y1120:AL1120)</f>
        <v>0</v>
      </c>
      <c r="M99" s="556">
        <f>SUM(I99:L99)</f>
        <v>675878.75572399993</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522</v>
      </c>
      <c r="C103" s="555">
        <f>C93</f>
        <v>0</v>
      </c>
      <c r="D103" s="556">
        <f>D93+D94</f>
        <v>0</v>
      </c>
      <c r="E103" s="556">
        <f>E93+E94+E95</f>
        <v>0</v>
      </c>
      <c r="F103" s="556">
        <f>F93+F94+F95+F96</f>
        <v>0</v>
      </c>
      <c r="G103" s="556">
        <f>G93+G94+G95+G96+G97</f>
        <v>93268.145335999987</v>
      </c>
      <c r="H103" s="556">
        <f>H93+H94+H95+H96+H97+H98</f>
        <v>312592.18654900003</v>
      </c>
      <c r="I103" s="556">
        <f>I93+I94+I95+I96+I97+I98+I99</f>
        <v>949782.33057799994</v>
      </c>
      <c r="J103" s="556">
        <f>J93+J94+J95+J96+J97+J98+J99+J100</f>
        <v>0</v>
      </c>
      <c r="K103" s="556">
        <f>K93+K94+K95+K96+K97+K98+K99+K100+K101</f>
        <v>0</v>
      </c>
      <c r="L103" s="556">
        <f>SUM(L93:L102)</f>
        <v>0</v>
      </c>
      <c r="M103" s="556">
        <f>SUM(M93:M102)</f>
        <v>1355642.662463</v>
      </c>
      <c r="T103" s="199"/>
      <c r="U103" s="199"/>
    </row>
    <row r="104" spans="2:21" s="27" customFormat="1" ht="24.75" hidden="1" customHeight="1">
      <c r="B104" s="572" t="s">
        <v>521</v>
      </c>
      <c r="C104" s="554">
        <f>'4.  2011-2014 LRAM'!AM132</f>
        <v>0</v>
      </c>
      <c r="D104" s="554">
        <f>'4.  2011-2014 LRAM'!AM262</f>
        <v>0</v>
      </c>
      <c r="E104" s="554">
        <f>'4.  2011-2014 LRAM'!AM392</f>
        <v>0</v>
      </c>
      <c r="F104" s="554">
        <f>'4.  2011-2014 LRAM'!AM522</f>
        <v>0</v>
      </c>
      <c r="G104" s="554">
        <f>'5.  2015-2020 LRAM'!AM205</f>
        <v>155770.72846926149</v>
      </c>
      <c r="H104" s="554">
        <f>'5.  2015-2020 LRAM'!AM389</f>
        <v>572364.3969295529</v>
      </c>
      <c r="I104" s="554">
        <f>'5.  2015-2020 LRAM'!AM573</f>
        <v>680449.88681514643</v>
      </c>
      <c r="J104" s="554">
        <f>'5.  2015-2020 LRAM'!AM757</f>
        <v>0</v>
      </c>
      <c r="K104" s="554">
        <f>'5.  2015-2020 LRAM'!AM941</f>
        <v>0</v>
      </c>
      <c r="L104" s="554">
        <f>'5.  2015-2020 LRAM'!AM1125</f>
        <v>0</v>
      </c>
      <c r="M104" s="556">
        <f>SUM(C104:L104)</f>
        <v>1408585.0122139608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-319.9350974133821</v>
      </c>
      <c r="H105" s="554">
        <f>'6.  Carrying Charges'!W102</f>
        <v>-2317.1484058812121</v>
      </c>
      <c r="I105" s="554">
        <f>'6.  Carrying Charges'!W117</f>
        <v>-4602.1178209402206</v>
      </c>
      <c r="J105" s="554">
        <f>'6.  Carrying Charges'!W132</f>
        <v>-5588.1690850518671</v>
      </c>
      <c r="K105" s="554">
        <f>'6.  Carrying Charges'!W147</f>
        <v>-6778.0483957047163</v>
      </c>
      <c r="L105" s="554">
        <f>'6.  Carrying Charges'!W162</f>
        <v>-6778.0483957047163</v>
      </c>
      <c r="M105" s="556">
        <f>SUM(C105:L105)</f>
        <v>-26383.467200696119</v>
      </c>
    </row>
    <row r="106" spans="2:21" ht="23.25" hidden="1" customHeight="1">
      <c r="B106" s="571" t="s">
        <v>26</v>
      </c>
      <c r="C106" s="554">
        <f>C103-C104+C105</f>
        <v>0</v>
      </c>
      <c r="D106" s="554">
        <f t="shared" ref="D106:J106" si="4">D103-D104+D105</f>
        <v>0</v>
      </c>
      <c r="E106" s="554">
        <f t="shared" si="4"/>
        <v>0</v>
      </c>
      <c r="F106" s="554">
        <f t="shared" si="4"/>
        <v>0</v>
      </c>
      <c r="G106" s="554">
        <f t="shared" si="4"/>
        <v>-62822.51823067489</v>
      </c>
      <c r="H106" s="554">
        <f t="shared" si="4"/>
        <v>-262089.35878643408</v>
      </c>
      <c r="I106" s="554">
        <f t="shared" si="4"/>
        <v>264730.3259419133</v>
      </c>
      <c r="J106" s="554">
        <f t="shared" si="4"/>
        <v>-5588.1690850518671</v>
      </c>
      <c r="K106" s="554">
        <f>K103-K104+K105</f>
        <v>-6778.0483957047163</v>
      </c>
      <c r="L106" s="554">
        <f>L103-L104+L105</f>
        <v>-6778.0483957047163</v>
      </c>
      <c r="M106" s="554">
        <f>M103-M104+M105</f>
        <v>-79325.81695165683</v>
      </c>
    </row>
    <row r="107" spans="2:21" hidden="1"/>
    <row r="108" spans="2:21">
      <c r="B108" s="589"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22860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22860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22860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22860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22860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175260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6" zoomScale="70" zoomScaleNormal="70" workbookViewId="0">
      <selection activeCell="E43" sqref="E43:F43"/>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7" t="s">
        <v>171</v>
      </c>
      <c r="C14" s="126" t="s">
        <v>175</v>
      </c>
    </row>
    <row r="15" spans="2:3" ht="26.25" customHeight="1" thickBot="1">
      <c r="C15" s="128" t="s">
        <v>407</v>
      </c>
    </row>
    <row r="16" spans="2:3" ht="27" customHeight="1" thickBot="1">
      <c r="C16" s="569" t="s">
        <v>554</v>
      </c>
    </row>
    <row r="19" spans="2:8" ht="15.6">
      <c r="B19" s="537" t="s">
        <v>621</v>
      </c>
    </row>
    <row r="20" spans="2:8" ht="13.5" customHeight="1"/>
    <row r="21" spans="2:8" ht="40.950000000000003" customHeight="1">
      <c r="B21" s="867" t="s">
        <v>684</v>
      </c>
      <c r="C21" s="867"/>
      <c r="D21" s="867"/>
      <c r="E21" s="867"/>
      <c r="F21" s="867"/>
      <c r="G21" s="867"/>
      <c r="H21" s="867"/>
    </row>
    <row r="23" spans="2:8" s="609" customFormat="1" ht="15.6">
      <c r="B23" s="619" t="s">
        <v>549</v>
      </c>
      <c r="C23" s="619" t="s">
        <v>564</v>
      </c>
      <c r="D23" s="619" t="s">
        <v>548</v>
      </c>
      <c r="E23" s="874" t="s">
        <v>34</v>
      </c>
      <c r="F23" s="875"/>
      <c r="G23" s="874" t="s">
        <v>547</v>
      </c>
      <c r="H23" s="875"/>
    </row>
    <row r="24" spans="2:8" ht="39.6" customHeight="1">
      <c r="B24" s="608">
        <v>1</v>
      </c>
      <c r="C24" s="644" t="s">
        <v>371</v>
      </c>
      <c r="D24" s="607" t="s">
        <v>756</v>
      </c>
      <c r="E24" s="872" t="s">
        <v>757</v>
      </c>
      <c r="F24" s="873"/>
      <c r="G24" s="872" t="s">
        <v>758</v>
      </c>
      <c r="H24" s="873"/>
    </row>
    <row r="25" spans="2:8" ht="49.2" customHeight="1">
      <c r="B25" s="608">
        <v>2</v>
      </c>
      <c r="C25" s="644" t="s">
        <v>370</v>
      </c>
      <c r="D25" s="607" t="s">
        <v>765</v>
      </c>
      <c r="E25" s="872" t="s">
        <v>759</v>
      </c>
      <c r="F25" s="873"/>
      <c r="G25" s="872" t="s">
        <v>766</v>
      </c>
      <c r="H25" s="873"/>
    </row>
    <row r="26" spans="2:8" ht="34.799999999999997" customHeight="1">
      <c r="B26" s="608">
        <v>3</v>
      </c>
      <c r="C26" s="644" t="s">
        <v>370</v>
      </c>
      <c r="D26" s="607" t="s">
        <v>767</v>
      </c>
      <c r="E26" s="872" t="s">
        <v>769</v>
      </c>
      <c r="F26" s="873"/>
      <c r="G26" s="872" t="s">
        <v>768</v>
      </c>
      <c r="H26" s="873"/>
    </row>
    <row r="27" spans="2:8" ht="35.4" customHeight="1">
      <c r="B27" s="608">
        <v>4</v>
      </c>
      <c r="C27" s="644" t="s">
        <v>370</v>
      </c>
      <c r="D27" s="607" t="s">
        <v>770</v>
      </c>
      <c r="E27" s="872" t="s">
        <v>779</v>
      </c>
      <c r="F27" s="873"/>
      <c r="G27" s="872" t="s">
        <v>771</v>
      </c>
      <c r="H27" s="873"/>
    </row>
    <row r="28" spans="2:8">
      <c r="B28" s="608">
        <v>5</v>
      </c>
      <c r="C28" s="644"/>
      <c r="D28" s="607"/>
      <c r="E28" s="872"/>
      <c r="F28" s="873"/>
      <c r="G28" s="876"/>
      <c r="H28" s="877"/>
    </row>
    <row r="29" spans="2:8">
      <c r="B29" s="608">
        <v>6</v>
      </c>
      <c r="C29" s="644"/>
      <c r="D29" s="607"/>
      <c r="E29" s="872"/>
      <c r="F29" s="873"/>
      <c r="G29" s="876"/>
      <c r="H29" s="877"/>
    </row>
    <row r="30" spans="2:8">
      <c r="B30" s="608">
        <v>7</v>
      </c>
      <c r="C30" s="644"/>
      <c r="D30" s="607"/>
      <c r="E30" s="872"/>
      <c r="F30" s="873"/>
      <c r="G30" s="876"/>
      <c r="H30" s="877"/>
    </row>
    <row r="31" spans="2:8">
      <c r="B31" s="608">
        <v>8</v>
      </c>
      <c r="C31" s="644"/>
      <c r="D31" s="607"/>
      <c r="E31" s="872"/>
      <c r="F31" s="873"/>
      <c r="G31" s="876"/>
      <c r="H31" s="877"/>
    </row>
    <row r="32" spans="2:8">
      <c r="B32" s="608">
        <v>9</v>
      </c>
      <c r="C32" s="644"/>
      <c r="D32" s="607"/>
      <c r="E32" s="872"/>
      <c r="F32" s="873"/>
      <c r="G32" s="876"/>
      <c r="H32" s="877"/>
    </row>
    <row r="33" spans="2:8">
      <c r="B33" s="608">
        <v>10</v>
      </c>
      <c r="C33" s="644"/>
      <c r="D33" s="607"/>
      <c r="E33" s="872"/>
      <c r="F33" s="873"/>
      <c r="G33" s="876"/>
      <c r="H33" s="877"/>
    </row>
    <row r="34" spans="2:8">
      <c r="B34" s="608" t="s">
        <v>481</v>
      </c>
      <c r="C34" s="644"/>
      <c r="D34" s="607"/>
      <c r="E34" s="872"/>
      <c r="F34" s="873"/>
      <c r="G34" s="876"/>
      <c r="H34" s="877"/>
    </row>
    <row r="36" spans="2:8" ht="30.75" customHeight="1">
      <c r="B36" s="537" t="s">
        <v>617</v>
      </c>
    </row>
    <row r="37" spans="2:8" ht="23.25" customHeight="1">
      <c r="B37" s="568" t="s">
        <v>622</v>
      </c>
      <c r="C37" s="605"/>
      <c r="D37" s="605"/>
      <c r="E37" s="605"/>
      <c r="F37" s="605"/>
      <c r="G37" s="605"/>
      <c r="H37" s="605"/>
    </row>
    <row r="39" spans="2:8" s="90" customFormat="1" ht="15.6">
      <c r="B39" s="619" t="s">
        <v>549</v>
      </c>
      <c r="C39" s="619" t="s">
        <v>564</v>
      </c>
      <c r="D39" s="619" t="s">
        <v>548</v>
      </c>
      <c r="E39" s="874" t="s">
        <v>34</v>
      </c>
      <c r="F39" s="875"/>
      <c r="G39" s="874" t="s">
        <v>547</v>
      </c>
      <c r="H39" s="875"/>
    </row>
    <row r="40" spans="2:8">
      <c r="B40" s="608">
        <v>1</v>
      </c>
      <c r="C40" s="644" t="s">
        <v>561</v>
      </c>
      <c r="D40" s="607" t="s">
        <v>773</v>
      </c>
      <c r="E40" s="872" t="s">
        <v>774</v>
      </c>
      <c r="F40" s="873"/>
      <c r="G40" s="876" t="s">
        <v>775</v>
      </c>
      <c r="H40" s="877"/>
    </row>
    <row r="41" spans="2:8">
      <c r="B41" s="608">
        <v>2</v>
      </c>
      <c r="C41" s="644" t="s">
        <v>370</v>
      </c>
      <c r="D41" s="607" t="s">
        <v>781</v>
      </c>
      <c r="E41" s="872" t="s">
        <v>780</v>
      </c>
      <c r="F41" s="873"/>
      <c r="G41" s="876" t="s">
        <v>775</v>
      </c>
      <c r="H41" s="877"/>
    </row>
    <row r="42" spans="2:8">
      <c r="B42" s="608">
        <v>3</v>
      </c>
      <c r="C42" s="644" t="s">
        <v>553</v>
      </c>
      <c r="D42" s="607" t="s">
        <v>776</v>
      </c>
      <c r="E42" s="872" t="s">
        <v>777</v>
      </c>
      <c r="F42" s="873"/>
      <c r="G42" s="876" t="s">
        <v>778</v>
      </c>
      <c r="H42" s="877"/>
    </row>
    <row r="43" spans="2:8">
      <c r="B43" s="608">
        <v>4</v>
      </c>
      <c r="C43" s="644"/>
      <c r="D43" s="607"/>
      <c r="E43" s="872"/>
      <c r="F43" s="873"/>
      <c r="G43" s="876"/>
      <c r="H43" s="877"/>
    </row>
    <row r="44" spans="2:8">
      <c r="B44" s="608">
        <v>5</v>
      </c>
      <c r="C44" s="644"/>
      <c r="D44" s="607"/>
      <c r="E44" s="872"/>
      <c r="F44" s="873"/>
      <c r="G44" s="876"/>
      <c r="H44" s="877"/>
    </row>
    <row r="45" spans="2:8">
      <c r="B45" s="608">
        <v>6</v>
      </c>
      <c r="C45" s="644"/>
      <c r="D45" s="607"/>
      <c r="E45" s="872"/>
      <c r="F45" s="873"/>
      <c r="G45" s="876"/>
      <c r="H45" s="877"/>
    </row>
    <row r="46" spans="2:8">
      <c r="B46" s="608">
        <v>7</v>
      </c>
      <c r="C46" s="644"/>
      <c r="D46" s="607"/>
      <c r="E46" s="872"/>
      <c r="F46" s="873"/>
      <c r="G46" s="876"/>
      <c r="H46" s="877"/>
    </row>
    <row r="47" spans="2:8">
      <c r="B47" s="608">
        <v>8</v>
      </c>
      <c r="C47" s="644"/>
      <c r="D47" s="607"/>
      <c r="E47" s="872"/>
      <c r="F47" s="873"/>
      <c r="G47" s="876"/>
      <c r="H47" s="877"/>
    </row>
    <row r="48" spans="2:8">
      <c r="B48" s="608">
        <v>9</v>
      </c>
      <c r="C48" s="644"/>
      <c r="D48" s="607"/>
      <c r="E48" s="872"/>
      <c r="F48" s="873"/>
      <c r="G48" s="876"/>
      <c r="H48" s="877"/>
    </row>
    <row r="49" spans="2:8">
      <c r="B49" s="608">
        <v>10</v>
      </c>
      <c r="C49" s="644"/>
      <c r="D49" s="607"/>
      <c r="E49" s="872"/>
      <c r="F49" s="873"/>
      <c r="G49" s="876"/>
      <c r="H49" s="877"/>
    </row>
    <row r="50" spans="2:8">
      <c r="B50" s="608" t="s">
        <v>481</v>
      </c>
      <c r="C50" s="644"/>
      <c r="D50" s="607"/>
      <c r="E50" s="872"/>
      <c r="F50" s="873"/>
      <c r="G50" s="876"/>
      <c r="H50" s="87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B22" zoomScale="60" zoomScaleNormal="60" workbookViewId="0">
      <selection activeCell="D49" sqref="D49"/>
    </sheetView>
  </sheetViews>
  <sheetFormatPr defaultColWidth="9.109375" defaultRowHeight="14.4"/>
  <cols>
    <col min="1" max="1" width="5.33203125" style="12" customWidth="1"/>
    <col min="2" max="2" width="31.554687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554</v>
      </c>
      <c r="P7" s="105"/>
      <c r="Q7" s="105"/>
    </row>
    <row r="8" spans="2:17" s="104" customFormat="1" ht="30" customHeight="1">
      <c r="D8" s="574"/>
      <c r="P8" s="105"/>
      <c r="Q8" s="105"/>
    </row>
    <row r="9" spans="2:17" s="2" customFormat="1" ht="24.75" customHeight="1">
      <c r="B9" s="118" t="s">
        <v>412</v>
      </c>
      <c r="C9" s="17"/>
      <c r="D9" s="455">
        <v>2015</v>
      </c>
    </row>
    <row r="10" spans="2:17" s="17" customFormat="1" ht="16.5" customHeight="1"/>
    <row r="11" spans="2:17" s="17" customFormat="1" ht="36.75" customHeight="1">
      <c r="B11" s="878" t="s">
        <v>566</v>
      </c>
      <c r="C11" s="878"/>
      <c r="D11" s="878"/>
      <c r="E11" s="878"/>
      <c r="F11" s="878"/>
      <c r="G11" s="878"/>
      <c r="H11" s="878"/>
      <c r="I11" s="878"/>
      <c r="J11" s="878"/>
      <c r="K11" s="878"/>
      <c r="L11" s="878"/>
      <c r="M11" s="87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999 kW (I1 &amp; I4)</v>
      </c>
      <c r="G13" s="243" t="str">
        <f>'1.  LRAMVA Summary'!G52</f>
        <v>GS 1,000 to 4,999 kW (I2)</v>
      </c>
      <c r="H13" s="243" t="str">
        <f>'1.  LRAMVA Summary'!H52</f>
        <v>Large Use (I3)</v>
      </c>
      <c r="I13" s="243" t="str">
        <f>'1.  LRAMVA Summary'!I52</f>
        <v>Street Lighting</v>
      </c>
      <c r="J13" s="243" t="str">
        <f>'1.  LRAMVA Summary'!J52</f>
        <v>USL</v>
      </c>
      <c r="K13" s="243" t="str">
        <f>'1.  LRAMVA Summary'!K52</f>
        <v>Sentinel Lights</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12166667</v>
      </c>
      <c r="D15" s="761">
        <v>3834791.1453266889</v>
      </c>
      <c r="E15" s="761">
        <v>1008700.2017302075</v>
      </c>
      <c r="F15" s="761">
        <v>2505248.311070208</v>
      </c>
      <c r="G15" s="761">
        <v>612169.61697435426</v>
      </c>
      <c r="H15" s="761">
        <v>338528.1295386409</v>
      </c>
      <c r="I15" s="761">
        <v>3846486.6557611316</v>
      </c>
      <c r="J15" s="761">
        <v>20523.098251560299</v>
      </c>
      <c r="K15" s="761">
        <v>219.84134720893545</v>
      </c>
      <c r="L15" s="451"/>
      <c r="M15" s="451"/>
      <c r="N15" s="451"/>
      <c r="O15" s="451"/>
      <c r="P15" s="452"/>
      <c r="Q15" s="452"/>
    </row>
    <row r="16" spans="2:17" s="456" customFormat="1" ht="15.75" customHeight="1">
      <c r="B16" s="461" t="s">
        <v>28</v>
      </c>
      <c r="C16" s="626">
        <f>SUM(D16:Q16)</f>
        <v>19167.978772931558</v>
      </c>
      <c r="D16" s="757"/>
      <c r="E16" s="757"/>
      <c r="F16" s="757">
        <v>6327.6224003132484</v>
      </c>
      <c r="G16" s="757">
        <v>1352.3687505855519</v>
      </c>
      <c r="H16" s="757">
        <v>765.74694814587633</v>
      </c>
      <c r="I16" s="757">
        <v>10721.240673886883</v>
      </c>
      <c r="J16" s="757"/>
      <c r="K16" s="758">
        <v>1</v>
      </c>
      <c r="L16" s="452"/>
      <c r="M16" s="452"/>
      <c r="N16" s="452"/>
      <c r="O16" s="452"/>
      <c r="P16" s="452"/>
      <c r="Q16" s="452"/>
    </row>
    <row r="17" spans="2:17" s="17" customFormat="1" ht="15.75" customHeight="1">
      <c r="D17" s="759"/>
      <c r="E17" s="759"/>
      <c r="F17" s="759"/>
      <c r="G17" s="759"/>
      <c r="H17" s="759"/>
      <c r="I17" s="759"/>
      <c r="J17" s="759"/>
      <c r="K17" s="759"/>
    </row>
    <row r="18" spans="2:17" s="25" customFormat="1" ht="15.75" customHeight="1">
      <c r="B18" s="191" t="s">
        <v>452</v>
      </c>
      <c r="C18" s="192"/>
      <c r="D18" s="760">
        <f t="shared" ref="D18:E18" si="0">IF(D14="kw",HLOOKUP(D14,D14:D16,3,FALSE),HLOOKUP(D14,D14:D16,2,FALSE))</f>
        <v>3834791.1453266889</v>
      </c>
      <c r="E18" s="760">
        <f t="shared" si="0"/>
        <v>1008700.2017302075</v>
      </c>
      <c r="F18" s="760">
        <f>IF(F14="kw",HLOOKUP(F14,F14:F16,3,FALSE),HLOOKUP(F14,F14:F16,2,FALSE))</f>
        <v>6327.6224003132484</v>
      </c>
      <c r="G18" s="760">
        <f t="shared" ref="G18:Q18" si="1">IF(G14="kw",HLOOKUP(G14,G14:G16,3,FALSE),HLOOKUP(G14,G14:G16,2,FALSE))</f>
        <v>1352.3687505855519</v>
      </c>
      <c r="H18" s="760">
        <f t="shared" si="1"/>
        <v>765.74694814587633</v>
      </c>
      <c r="I18" s="760">
        <f t="shared" si="1"/>
        <v>10721.240673886883</v>
      </c>
      <c r="J18" s="760">
        <f t="shared" si="1"/>
        <v>20523.098251560299</v>
      </c>
      <c r="K18" s="760">
        <f t="shared" si="1"/>
        <v>1</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678</v>
      </c>
      <c r="C20" s="453">
        <v>2015</v>
      </c>
      <c r="D20" s="454"/>
    </row>
    <row r="21" spans="2:17" s="438" customFormat="1" ht="21" customHeight="1">
      <c r="B21" s="460" t="s">
        <v>367</v>
      </c>
      <c r="C21" s="453" t="s">
        <v>735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row>
    <row r="25" spans="2:17" s="2" customFormat="1" ht="15.75" customHeight="1">
      <c r="D25" s="20"/>
    </row>
    <row r="26" spans="2:17" s="2" customFormat="1" ht="42" customHeight="1">
      <c r="B26" s="878" t="s">
        <v>565</v>
      </c>
      <c r="C26" s="878"/>
      <c r="D26" s="878"/>
      <c r="E26" s="878"/>
      <c r="F26" s="878"/>
      <c r="G26" s="878"/>
      <c r="H26" s="878"/>
      <c r="I26" s="878"/>
      <c r="J26" s="878"/>
      <c r="K26" s="878"/>
      <c r="L26" s="878"/>
      <c r="M26" s="87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999 kW (I1 &amp; I4)</v>
      </c>
      <c r="G28" s="243" t="str">
        <f>'1.  LRAMVA Summary'!G52</f>
        <v>GS 1,000 to 4,999 kW (I2)</v>
      </c>
      <c r="H28" s="243" t="str">
        <f>'1.  LRAMVA Summary'!H52</f>
        <v>Large Use (I3)</v>
      </c>
      <c r="I28" s="243" t="str">
        <f>'1.  LRAMVA Summary'!I52</f>
        <v>Street Lighting</v>
      </c>
      <c r="J28" s="243" t="str">
        <f>'1.  LRAMVA Summary'!J52</f>
        <v>USL</v>
      </c>
      <c r="K28" s="243" t="str">
        <f>'1.  LRAMVA Summary'!K52</f>
        <v>Sentinel Lights</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678</v>
      </c>
      <c r="C35" s="453"/>
      <c r="D35" s="454"/>
      <c r="E35" s="93"/>
      <c r="F35" s="93"/>
      <c r="G35" s="93"/>
      <c r="H35" s="93"/>
      <c r="I35" s="93"/>
      <c r="J35" s="93"/>
      <c r="K35" s="93"/>
      <c r="L35" s="93"/>
      <c r="M35" s="93"/>
      <c r="N35" s="93"/>
      <c r="O35" s="93"/>
      <c r="P35" s="93"/>
      <c r="Q35" s="93"/>
    </row>
    <row r="36" spans="2:32" s="438" customFormat="1" ht="21" customHeight="1">
      <c r="B36" s="460" t="s">
        <v>367</v>
      </c>
      <c r="C36" s="453" t="s">
        <v>414</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454</v>
      </c>
      <c r="C39" s="35"/>
      <c r="D39" s="34"/>
      <c r="E39" s="39"/>
      <c r="F39" s="40"/>
    </row>
    <row r="40" spans="2:32" s="70" customFormat="1" ht="39" customHeight="1">
      <c r="B40" s="878" t="s">
        <v>615</v>
      </c>
      <c r="C40" s="878"/>
      <c r="D40" s="878"/>
      <c r="E40" s="878"/>
      <c r="F40" s="878"/>
      <c r="G40" s="878"/>
      <c r="H40" s="878"/>
      <c r="I40" s="878"/>
      <c r="J40" s="878"/>
      <c r="K40" s="878"/>
      <c r="L40" s="878"/>
      <c r="M40" s="87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612</v>
      </c>
      <c r="D42" s="243" t="str">
        <f>'1.  LRAMVA Summary'!D52</f>
        <v>Residential</v>
      </c>
      <c r="E42" s="243" t="str">
        <f>'1.  LRAMVA Summary'!E52</f>
        <v>GS&lt;50 kW</v>
      </c>
      <c r="F42" s="243" t="str">
        <f>'1.  LRAMVA Summary'!F52</f>
        <v>GS 50 to 999 kW (I1 &amp; I4)</v>
      </c>
      <c r="G42" s="243" t="str">
        <f>'1.  LRAMVA Summary'!G52</f>
        <v>GS 1,000 to 4,999 kW (I2)</v>
      </c>
      <c r="H42" s="243" t="str">
        <f>'1.  LRAMVA Summary'!H52</f>
        <v>Large Use (I3)</v>
      </c>
      <c r="I42" s="243" t="str">
        <f>'1.  LRAMVA Summary'!I52</f>
        <v>Street Lighting</v>
      </c>
      <c r="J42" s="243" t="str">
        <f>'1.  LRAMVA Summary'!J52</f>
        <v>USL</v>
      </c>
      <c r="K42" s="243" t="str">
        <f>'1.  LRAMVA Summary'!K52</f>
        <v>Sentinel Lights</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c r="D48" s="818">
        <v>4981199.5291091874</v>
      </c>
      <c r="E48" s="818">
        <v>1361536.3259612024</v>
      </c>
      <c r="F48" s="818">
        <v>8632.5023659816015</v>
      </c>
      <c r="G48" s="818">
        <v>1829.9478401877302</v>
      </c>
      <c r="H48" s="818">
        <v>991.59594282963769</v>
      </c>
      <c r="I48" s="818">
        <v>1859.4897713598079</v>
      </c>
      <c r="J48" s="818">
        <v>27620.028656326998</v>
      </c>
      <c r="K48" s="818">
        <v>1.0297238639205715</v>
      </c>
      <c r="L48" s="190">
        <f t="shared" ref="L48:Q48" si="7">IF(ISBLANK($C$48),0,IF($C$48=$D$9,HLOOKUP(L43,L14:L18,5,FALSE),HLOOKUP(L43,L29:L33,5,FALSE)))</f>
        <v>0</v>
      </c>
      <c r="M48" s="190">
        <f t="shared" si="7"/>
        <v>0</v>
      </c>
      <c r="N48" s="190">
        <f t="shared" si="7"/>
        <v>0</v>
      </c>
      <c r="O48" s="190">
        <f t="shared" si="7"/>
        <v>0</v>
      </c>
      <c r="P48" s="190">
        <f t="shared" si="7"/>
        <v>0</v>
      </c>
      <c r="Q48" s="190">
        <f t="shared" si="7"/>
        <v>0</v>
      </c>
      <c r="R48" s="163"/>
      <c r="AF48" s="163"/>
    </row>
    <row r="49" spans="2:32" s="17" customFormat="1" ht="15.6">
      <c r="B49" s="171">
        <v>2016</v>
      </c>
      <c r="C49" s="534"/>
      <c r="D49" s="818">
        <v>9064408.1084951535</v>
      </c>
      <c r="E49" s="818">
        <v>2458649.0843207836</v>
      </c>
      <c r="F49" s="818">
        <v>15555.490152897743</v>
      </c>
      <c r="G49" s="818">
        <v>3302.8721306563293</v>
      </c>
      <c r="H49" s="818">
        <v>1805.5545551481873</v>
      </c>
      <c r="I49" s="818">
        <v>11427.954271961493</v>
      </c>
      <c r="J49" s="818">
        <v>49905.406281959135</v>
      </c>
      <c r="K49" s="818">
        <v>1.7982324913956069</v>
      </c>
      <c r="L49" s="190">
        <f t="shared" ref="L49:Q49" si="8">IF(ISBLANK($C$49),0,IF($C$49=$D$9,HLOOKUP(L43,L14:L18,5,FALSE),HLOOKUP(L43,L29:L33,5,FALSE)))</f>
        <v>0</v>
      </c>
      <c r="M49" s="190">
        <f t="shared" si="8"/>
        <v>0</v>
      </c>
      <c r="N49" s="190">
        <f t="shared" si="8"/>
        <v>0</v>
      </c>
      <c r="O49" s="190">
        <f t="shared" si="8"/>
        <v>0</v>
      </c>
      <c r="P49" s="190">
        <f t="shared" si="8"/>
        <v>0</v>
      </c>
      <c r="Q49" s="190">
        <f t="shared" si="8"/>
        <v>0</v>
      </c>
      <c r="R49" s="163"/>
      <c r="AF49" s="163"/>
    </row>
    <row r="50" spans="2:32" s="17" customFormat="1" ht="15.6">
      <c r="B50" s="171">
        <v>2017</v>
      </c>
      <c r="C50" s="534"/>
      <c r="D50" s="818">
        <v>12376486.664670894</v>
      </c>
      <c r="E50" s="818">
        <v>3331319.4289040104</v>
      </c>
      <c r="F50" s="818">
        <v>21032.122849833977</v>
      </c>
      <c r="G50" s="818">
        <v>4472.982770541802</v>
      </c>
      <c r="H50" s="818">
        <v>2466.8282011508268</v>
      </c>
      <c r="I50" s="818">
        <v>12760</v>
      </c>
      <c r="J50" s="818">
        <v>67658.673932357386</v>
      </c>
      <c r="K50" s="818">
        <v>2.3562605855112158</v>
      </c>
      <c r="L50" s="190">
        <f t="shared" ref="L50:Q50" si="9">IF(ISBLANK($C$50),0,IF($C$50=$D$9,HLOOKUP(L43,L14:L18,5,FALSE),HLOOKUP(L43,L29:L33,5,FALSE)))</f>
        <v>0</v>
      </c>
      <c r="M50" s="190">
        <f t="shared" si="9"/>
        <v>0</v>
      </c>
      <c r="N50" s="190">
        <f t="shared" si="9"/>
        <v>0</v>
      </c>
      <c r="O50" s="190">
        <f t="shared" si="9"/>
        <v>0</v>
      </c>
      <c r="P50" s="190">
        <f t="shared" si="9"/>
        <v>0</v>
      </c>
      <c r="Q50" s="190">
        <f t="shared" si="9"/>
        <v>0</v>
      </c>
      <c r="R50" s="163"/>
      <c r="AF50" s="163"/>
    </row>
    <row r="51" spans="2:32" s="17" customFormat="1" ht="15.6">
      <c r="B51" s="171">
        <v>2018</v>
      </c>
      <c r="C51" s="534"/>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6" hidden="1">
      <c r="B52" s="171">
        <v>2019</v>
      </c>
      <c r="C52" s="534"/>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6"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539</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c r="I56" s="17" t="s">
        <v>754</v>
      </c>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opLeftCell="A111" zoomScale="70" zoomScaleNormal="70" workbookViewId="0">
      <selection activeCell="L79" sqref="L79"/>
    </sheetView>
  </sheetViews>
  <sheetFormatPr defaultColWidth="9.109375" defaultRowHeight="14.4" outlineLevelRow="1"/>
  <cols>
    <col min="1" max="1" width="6.5546875" style="4" customWidth="1"/>
    <col min="2" max="2" width="36.5546875" style="5" customWidth="1"/>
    <col min="3" max="3" width="16.88671875" style="78"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9" t="s">
        <v>171</v>
      </c>
      <c r="C4" s="85" t="s">
        <v>175</v>
      </c>
      <c r="D4" s="85"/>
      <c r="E4" s="49"/>
    </row>
    <row r="5" spans="1:26" s="18" customFormat="1" ht="26.25" hidden="1" customHeight="1" outlineLevel="1" thickBot="1">
      <c r="A5" s="4"/>
      <c r="B5" s="879"/>
      <c r="C5" s="86" t="s">
        <v>172</v>
      </c>
      <c r="D5" s="86"/>
      <c r="E5" s="49"/>
    </row>
    <row r="6" spans="1:26" ht="26.25" hidden="1" customHeight="1" outlineLevel="1" thickBot="1">
      <c r="B6" s="879"/>
      <c r="C6" s="885" t="s">
        <v>554</v>
      </c>
      <c r="D6" s="88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530</v>
      </c>
      <c r="C8" s="594" t="s">
        <v>483</v>
      </c>
      <c r="D8" s="593"/>
      <c r="M8" s="6"/>
      <c r="N8" s="6"/>
      <c r="O8" s="6"/>
      <c r="P8" s="6"/>
      <c r="Q8" s="6"/>
      <c r="R8" s="6"/>
      <c r="S8" s="6"/>
      <c r="T8" s="6"/>
      <c r="U8" s="6"/>
      <c r="V8" s="6"/>
      <c r="W8" s="6"/>
      <c r="X8" s="6"/>
      <c r="Y8" s="6"/>
      <c r="Z8" s="6"/>
    </row>
    <row r="9" spans="1:26" s="18" customFormat="1" ht="19.5" hidden="1" customHeight="1" outlineLevel="1">
      <c r="A9" s="4"/>
      <c r="B9" s="540"/>
      <c r="C9" s="594" t="s">
        <v>531</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2"/>
    </row>
    <row r="12" spans="1:26" ht="58.5" customHeight="1">
      <c r="B12" s="887" t="s">
        <v>623</v>
      </c>
      <c r="C12" s="887"/>
      <c r="D12" s="887"/>
      <c r="E12" s="887"/>
      <c r="F12" s="887"/>
      <c r="G12" s="887"/>
      <c r="H12" s="887"/>
      <c r="I12" s="887"/>
      <c r="J12" s="887"/>
      <c r="K12" s="887"/>
      <c r="L12" s="887"/>
      <c r="M12" s="887"/>
      <c r="N12" s="887"/>
      <c r="O12" s="88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568</v>
      </c>
      <c r="E14" s="472" t="s">
        <v>569</v>
      </c>
      <c r="F14" s="472" t="s">
        <v>570</v>
      </c>
      <c r="G14" s="472" t="s">
        <v>571</v>
      </c>
      <c r="H14" s="472" t="s">
        <v>572</v>
      </c>
      <c r="I14" s="472" t="s">
        <v>736</v>
      </c>
      <c r="J14" s="472" t="s">
        <v>736</v>
      </c>
      <c r="K14" s="472" t="s">
        <v>736</v>
      </c>
      <c r="L14" s="472" t="s">
        <v>737</v>
      </c>
      <c r="M14" s="472" t="s">
        <v>737</v>
      </c>
      <c r="N14" s="472" t="s">
        <v>727</v>
      </c>
      <c r="O14" s="472" t="s">
        <v>573</v>
      </c>
      <c r="P14" s="7"/>
    </row>
    <row r="15" spans="1:26" s="7" customFormat="1" ht="18.75" customHeight="1">
      <c r="B15" s="473" t="s">
        <v>188</v>
      </c>
      <c r="C15" s="880"/>
      <c r="D15" s="474">
        <v>2010</v>
      </c>
      <c r="E15" s="474">
        <v>2011</v>
      </c>
      <c r="F15" s="474">
        <v>2012</v>
      </c>
      <c r="G15" s="474">
        <v>2013</v>
      </c>
      <c r="H15" s="474">
        <v>2014</v>
      </c>
      <c r="I15" s="798">
        <v>2015</v>
      </c>
      <c r="J15" s="798">
        <v>2016</v>
      </c>
      <c r="K15" s="798">
        <v>2017</v>
      </c>
      <c r="L15" s="798">
        <v>2018</v>
      </c>
      <c r="M15" s="798">
        <v>2019</v>
      </c>
      <c r="N15" s="474">
        <v>2020</v>
      </c>
      <c r="O15" s="475">
        <v>2021</v>
      </c>
    </row>
    <row r="16" spans="1:26" s="111" customFormat="1" ht="18" customHeight="1">
      <c r="B16" s="476" t="s">
        <v>562</v>
      </c>
      <c r="C16" s="881"/>
      <c r="D16" s="477"/>
      <c r="E16" s="477"/>
      <c r="F16" s="477"/>
      <c r="G16" s="477"/>
      <c r="H16" s="477"/>
      <c r="I16" s="477">
        <v>0</v>
      </c>
      <c r="J16" s="477">
        <v>0</v>
      </c>
      <c r="K16" s="477">
        <v>0</v>
      </c>
      <c r="L16" s="477">
        <v>0</v>
      </c>
      <c r="M16" s="477">
        <v>0</v>
      </c>
      <c r="N16" s="477"/>
      <c r="O16" s="478"/>
    </row>
    <row r="17" spans="1:15" s="111" customFormat="1" ht="17.25" customHeight="1">
      <c r="B17" s="479" t="s">
        <v>563</v>
      </c>
      <c r="C17" s="882"/>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83" t="str">
        <f>'2. LRAMVA Threshold'!D43</f>
        <v>kWh</v>
      </c>
      <c r="D18" s="46"/>
      <c r="E18" s="46"/>
      <c r="F18" s="46"/>
      <c r="G18" s="46"/>
      <c r="H18" s="46"/>
      <c r="I18" s="46">
        <v>1.2E-2</v>
      </c>
      <c r="J18" s="46">
        <v>1.4200000000000001E-2</v>
      </c>
      <c r="K18" s="46">
        <v>1.09E-2</v>
      </c>
      <c r="L18" s="46"/>
      <c r="M18" s="46"/>
      <c r="N18" s="46"/>
      <c r="O18" s="69"/>
    </row>
    <row r="19" spans="1:15" s="7" customFormat="1" ht="15" customHeight="1" outlineLevel="1">
      <c r="B19" s="536" t="s">
        <v>514</v>
      </c>
      <c r="C19" s="881"/>
      <c r="D19" s="46"/>
      <c r="E19" s="46"/>
      <c r="F19" s="46"/>
      <c r="G19" s="46"/>
      <c r="H19" s="46"/>
      <c r="I19" s="46"/>
      <c r="J19" s="46"/>
      <c r="K19" s="46"/>
      <c r="L19" s="46"/>
      <c r="M19" s="46"/>
      <c r="N19" s="46"/>
      <c r="O19" s="69"/>
    </row>
    <row r="20" spans="1:15" s="7" customFormat="1" ht="15" customHeight="1" outlineLevel="1">
      <c r="B20" s="536" t="s">
        <v>515</v>
      </c>
      <c r="C20" s="881"/>
      <c r="D20" s="46"/>
      <c r="E20" s="46"/>
      <c r="F20" s="46"/>
      <c r="G20" s="46"/>
      <c r="H20" s="46"/>
      <c r="I20" s="46"/>
      <c r="J20" s="46"/>
      <c r="K20" s="46"/>
      <c r="L20" s="46"/>
      <c r="M20" s="46"/>
      <c r="N20" s="46"/>
      <c r="O20" s="69"/>
    </row>
    <row r="21" spans="1:15" s="7" customFormat="1" ht="15" customHeight="1" outlineLevel="1">
      <c r="B21" s="536" t="s">
        <v>491</v>
      </c>
      <c r="C21" s="881"/>
      <c r="D21" s="46"/>
      <c r="E21" s="46"/>
      <c r="F21" s="46"/>
      <c r="G21" s="46"/>
      <c r="H21" s="46"/>
      <c r="I21" s="46"/>
      <c r="J21" s="46"/>
      <c r="K21" s="46"/>
      <c r="L21" s="46"/>
      <c r="M21" s="46"/>
      <c r="N21" s="46"/>
      <c r="O21" s="69"/>
    </row>
    <row r="22" spans="1:15" s="7" customFormat="1" ht="14.25" customHeight="1">
      <c r="B22" s="536" t="s">
        <v>516</v>
      </c>
      <c r="C22" s="884"/>
      <c r="D22" s="65">
        <f>SUM(D18:D21)</f>
        <v>0</v>
      </c>
      <c r="E22" s="65">
        <f>SUM(E18:E21)</f>
        <v>0</v>
      </c>
      <c r="F22" s="65">
        <f>SUM(F18:F21)</f>
        <v>0</v>
      </c>
      <c r="G22" s="65">
        <f t="shared" ref="G22:N22" si="2">SUM(G18:G21)</f>
        <v>0</v>
      </c>
      <c r="H22" s="65">
        <f t="shared" si="2"/>
        <v>0</v>
      </c>
      <c r="I22" s="65">
        <f t="shared" si="2"/>
        <v>1.2E-2</v>
      </c>
      <c r="J22" s="65">
        <f t="shared" si="2"/>
        <v>1.4200000000000001E-2</v>
      </c>
      <c r="K22" s="65">
        <f t="shared" si="2"/>
        <v>1.09E-2</v>
      </c>
      <c r="L22" s="65">
        <f t="shared" si="2"/>
        <v>0</v>
      </c>
      <c r="M22" s="65">
        <f t="shared" si="2"/>
        <v>0</v>
      </c>
      <c r="N22" s="65">
        <f t="shared" si="2"/>
        <v>0</v>
      </c>
      <c r="O22" s="76"/>
    </row>
    <row r="23" spans="1:15" s="63" customFormat="1">
      <c r="A23" s="62"/>
      <c r="B23" s="492" t="s">
        <v>517</v>
      </c>
      <c r="C23" s="482"/>
      <c r="D23" s="483"/>
      <c r="E23" s="484">
        <f>ROUND(SUM(D22*E16+E22*E17)/12,4)</f>
        <v>0</v>
      </c>
      <c r="F23" s="484">
        <f>ROUND(SUM(E22*F16+F22*F17)/12,4)</f>
        <v>0</v>
      </c>
      <c r="G23" s="484">
        <f>ROUND(SUM(F22*G16+G22*G17)/12,4)</f>
        <v>0</v>
      </c>
      <c r="H23" s="484">
        <f>ROUND(SUM(G22*H16+H22*H17)/12,4)</f>
        <v>0</v>
      </c>
      <c r="I23" s="484">
        <f>ROUND(SUM(H22*I16+I22*I17)/12,4)</f>
        <v>1.2E-2</v>
      </c>
      <c r="J23" s="484">
        <f t="shared" ref="J23:N23" si="3">ROUND(SUM(I22*J16+J22*J17)/12,4)</f>
        <v>1.4200000000000001E-2</v>
      </c>
      <c r="K23" s="484">
        <f t="shared" si="3"/>
        <v>1.09E-2</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83" t="str">
        <f>'2. LRAMVA Threshold'!E43</f>
        <v>kWh</v>
      </c>
      <c r="D25" s="46"/>
      <c r="E25" s="46"/>
      <c r="F25" s="46"/>
      <c r="G25" s="46"/>
      <c r="H25" s="46"/>
      <c r="I25" s="46">
        <v>1.7000000000000001E-2</v>
      </c>
      <c r="J25" s="46">
        <v>1.5699999999999999E-2</v>
      </c>
      <c r="K25" s="46">
        <v>1.61E-2</v>
      </c>
      <c r="L25" s="46"/>
      <c r="M25" s="46"/>
      <c r="N25" s="46"/>
      <c r="O25" s="69"/>
    </row>
    <row r="26" spans="1:15" s="18" customFormat="1" outlineLevel="1">
      <c r="A26" s="4"/>
      <c r="B26" s="536" t="s">
        <v>514</v>
      </c>
      <c r="C26" s="881"/>
      <c r="D26" s="46"/>
      <c r="E26" s="46"/>
      <c r="F26" s="46"/>
      <c r="G26" s="46"/>
      <c r="H26" s="46"/>
      <c r="I26" s="46"/>
      <c r="J26" s="46"/>
      <c r="K26" s="46"/>
      <c r="L26" s="46"/>
      <c r="M26" s="46"/>
      <c r="N26" s="46"/>
      <c r="O26" s="69"/>
    </row>
    <row r="27" spans="1:15" s="18" customFormat="1" outlineLevel="1">
      <c r="A27" s="4"/>
      <c r="B27" s="536" t="s">
        <v>515</v>
      </c>
      <c r="C27" s="881"/>
      <c r="D27" s="46"/>
      <c r="E27" s="46"/>
      <c r="F27" s="46"/>
      <c r="G27" s="46"/>
      <c r="H27" s="46"/>
      <c r="I27" s="46"/>
      <c r="J27" s="46"/>
      <c r="K27" s="46"/>
      <c r="L27" s="46"/>
      <c r="M27" s="46"/>
      <c r="N27" s="46"/>
      <c r="O27" s="69"/>
    </row>
    <row r="28" spans="1:15" s="18" customFormat="1" outlineLevel="1">
      <c r="A28" s="4"/>
      <c r="B28" s="536" t="s">
        <v>491</v>
      </c>
      <c r="C28" s="881"/>
      <c r="D28" s="46"/>
      <c r="E28" s="46"/>
      <c r="F28" s="46"/>
      <c r="G28" s="46"/>
      <c r="H28" s="46"/>
      <c r="I28" s="46"/>
      <c r="J28" s="46"/>
      <c r="K28" s="46"/>
      <c r="L28" s="46"/>
      <c r="M28" s="46"/>
      <c r="N28" s="46"/>
      <c r="O28" s="69"/>
    </row>
    <row r="29" spans="1:15" s="18" customFormat="1">
      <c r="A29" s="4"/>
      <c r="B29" s="536" t="s">
        <v>516</v>
      </c>
      <c r="C29" s="884"/>
      <c r="D29" s="65">
        <f>SUM(D25:D28)</f>
        <v>0</v>
      </c>
      <c r="E29" s="65">
        <f t="shared" ref="E29:N29" si="4">SUM(E25:E28)</f>
        <v>0</v>
      </c>
      <c r="F29" s="65">
        <f t="shared" si="4"/>
        <v>0</v>
      </c>
      <c r="G29" s="65">
        <f t="shared" si="4"/>
        <v>0</v>
      </c>
      <c r="H29" s="65">
        <f t="shared" si="4"/>
        <v>0</v>
      </c>
      <c r="I29" s="65">
        <f t="shared" si="4"/>
        <v>1.7000000000000001E-2</v>
      </c>
      <c r="J29" s="65">
        <f t="shared" si="4"/>
        <v>1.5699999999999999E-2</v>
      </c>
      <c r="K29" s="65">
        <f t="shared" si="4"/>
        <v>1.61E-2</v>
      </c>
      <c r="L29" s="65">
        <f t="shared" si="4"/>
        <v>0</v>
      </c>
      <c r="M29" s="65">
        <f t="shared" si="4"/>
        <v>0</v>
      </c>
      <c r="N29" s="65">
        <f t="shared" si="4"/>
        <v>0</v>
      </c>
      <c r="O29" s="76"/>
    </row>
    <row r="30" spans="1:15" s="18" customFormat="1">
      <c r="A30" s="4"/>
      <c r="B30" s="492" t="s">
        <v>517</v>
      </c>
      <c r="C30" s="488"/>
      <c r="D30" s="71"/>
      <c r="E30" s="484">
        <f>ROUND(SUM(D29*E16+E29*E17)/12,4)</f>
        <v>0</v>
      </c>
      <c r="F30" s="484">
        <f t="shared" ref="F30:N30" si="5">ROUND(SUM(E29*F16+F29*F17)/12,4)</f>
        <v>0</v>
      </c>
      <c r="G30" s="484">
        <f t="shared" si="5"/>
        <v>0</v>
      </c>
      <c r="H30" s="484">
        <f t="shared" si="5"/>
        <v>0</v>
      </c>
      <c r="I30" s="484">
        <f t="shared" si="5"/>
        <v>1.7000000000000001E-2</v>
      </c>
      <c r="J30" s="484">
        <f>ROUND(SUM(I29*J16+J29*J17)/12,4)</f>
        <v>1.5699999999999999E-2</v>
      </c>
      <c r="K30" s="484">
        <f t="shared" si="5"/>
        <v>1.61E-2</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to 999 kW (I1 &amp; I4)</v>
      </c>
      <c r="C32" s="883" t="str">
        <f>'2. LRAMVA Threshold'!F43</f>
        <v>kW</v>
      </c>
      <c r="D32" s="46"/>
      <c r="E32" s="46"/>
      <c r="F32" s="46"/>
      <c r="G32" s="46"/>
      <c r="H32" s="46"/>
      <c r="I32" s="46">
        <v>3.7097000000000002</v>
      </c>
      <c r="J32" s="46">
        <v>4.4740000000000002</v>
      </c>
      <c r="K32" s="46">
        <v>4.5690999999999997</v>
      </c>
      <c r="L32" s="46"/>
      <c r="M32" s="46"/>
      <c r="N32" s="46"/>
      <c r="O32" s="69"/>
    </row>
    <row r="33" spans="1:15" s="18" customFormat="1" outlineLevel="1">
      <c r="A33" s="4"/>
      <c r="B33" s="536" t="s">
        <v>514</v>
      </c>
      <c r="C33" s="881"/>
      <c r="D33" s="46"/>
      <c r="E33" s="46"/>
      <c r="F33" s="46"/>
      <c r="G33" s="46"/>
      <c r="H33" s="46"/>
      <c r="I33" s="46"/>
      <c r="J33" s="46"/>
      <c r="K33" s="46"/>
      <c r="L33" s="46"/>
      <c r="M33" s="46"/>
      <c r="N33" s="46"/>
      <c r="O33" s="69"/>
    </row>
    <row r="34" spans="1:15" s="18" customFormat="1" outlineLevel="1">
      <c r="A34" s="4"/>
      <c r="B34" s="536" t="s">
        <v>515</v>
      </c>
      <c r="C34" s="881"/>
      <c r="D34" s="46"/>
      <c r="E34" s="46"/>
      <c r="F34" s="46"/>
      <c r="G34" s="46"/>
      <c r="H34" s="46"/>
      <c r="I34" s="46"/>
      <c r="J34" s="46"/>
      <c r="K34" s="46"/>
      <c r="L34" s="46"/>
      <c r="M34" s="46"/>
      <c r="N34" s="46"/>
      <c r="O34" s="69"/>
    </row>
    <row r="35" spans="1:15" s="18" customFormat="1" outlineLevel="1">
      <c r="A35" s="4"/>
      <c r="B35" s="536" t="s">
        <v>491</v>
      </c>
      <c r="C35" s="881"/>
      <c r="D35" s="46"/>
      <c r="E35" s="46"/>
      <c r="F35" s="46"/>
      <c r="G35" s="46"/>
      <c r="H35" s="46"/>
      <c r="I35" s="46"/>
      <c r="J35" s="46"/>
      <c r="K35" s="46"/>
      <c r="L35" s="46"/>
      <c r="M35" s="46"/>
      <c r="N35" s="46"/>
      <c r="O35" s="69"/>
    </row>
    <row r="36" spans="1:15" s="18" customFormat="1">
      <c r="A36" s="4"/>
      <c r="B36" s="536" t="s">
        <v>516</v>
      </c>
      <c r="C36" s="884"/>
      <c r="D36" s="65">
        <f>SUM(D32:D35)</f>
        <v>0</v>
      </c>
      <c r="E36" s="65">
        <f>SUM(E32:E35)</f>
        <v>0</v>
      </c>
      <c r="F36" s="65">
        <f t="shared" ref="F36:M36" si="6">SUM(F32:F35)</f>
        <v>0</v>
      </c>
      <c r="G36" s="65">
        <f t="shared" si="6"/>
        <v>0</v>
      </c>
      <c r="H36" s="65">
        <f t="shared" si="6"/>
        <v>0</v>
      </c>
      <c r="I36" s="65">
        <f t="shared" si="6"/>
        <v>3.7097000000000002</v>
      </c>
      <c r="J36" s="65">
        <f t="shared" si="6"/>
        <v>4.4740000000000002</v>
      </c>
      <c r="K36" s="65">
        <f t="shared" si="6"/>
        <v>4.5690999999999997</v>
      </c>
      <c r="L36" s="65">
        <f t="shared" si="6"/>
        <v>0</v>
      </c>
      <c r="M36" s="65">
        <f t="shared" si="6"/>
        <v>0</v>
      </c>
      <c r="N36" s="65">
        <f>SUM(N32:N35)</f>
        <v>0</v>
      </c>
      <c r="O36" s="76"/>
    </row>
    <row r="37" spans="1:15" s="18" customFormat="1">
      <c r="A37" s="4"/>
      <c r="B37" s="492" t="s">
        <v>517</v>
      </c>
      <c r="C37" s="488"/>
      <c r="D37" s="71"/>
      <c r="E37" s="484">
        <f t="shared" ref="E37:N37" si="7">ROUND(SUM(D36*E16+E36*E17)/12,4)</f>
        <v>0</v>
      </c>
      <c r="F37" s="484">
        <f t="shared" si="7"/>
        <v>0</v>
      </c>
      <c r="G37" s="484">
        <f t="shared" si="7"/>
        <v>0</v>
      </c>
      <c r="H37" s="484">
        <f t="shared" si="7"/>
        <v>0</v>
      </c>
      <c r="I37" s="484">
        <f t="shared" si="7"/>
        <v>3.7097000000000002</v>
      </c>
      <c r="J37" s="484">
        <f t="shared" si="7"/>
        <v>4.4740000000000002</v>
      </c>
      <c r="K37" s="484">
        <f t="shared" si="7"/>
        <v>4.5690999999999997</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GS 1,000 to 4,999 kW (I2)</v>
      </c>
      <c r="C39" s="883" t="str">
        <f>'2. LRAMVA Threshold'!G43</f>
        <v>kW</v>
      </c>
      <c r="D39" s="46"/>
      <c r="E39" s="46"/>
      <c r="F39" s="46"/>
      <c r="G39" s="46"/>
      <c r="H39" s="46"/>
      <c r="I39" s="46">
        <v>2.5922999999999998</v>
      </c>
      <c r="J39" s="46">
        <v>2.3852000000000002</v>
      </c>
      <c r="K39" s="46">
        <v>2.4245999999999999</v>
      </c>
      <c r="L39" s="46"/>
      <c r="M39" s="46"/>
      <c r="N39" s="46"/>
      <c r="O39" s="69"/>
    </row>
    <row r="40" spans="1:15" s="18" customFormat="1" outlineLevel="1">
      <c r="A40" s="4"/>
      <c r="B40" s="536" t="s">
        <v>514</v>
      </c>
      <c r="C40" s="881"/>
      <c r="D40" s="46"/>
      <c r="E40" s="46"/>
      <c r="F40" s="46"/>
      <c r="G40" s="46"/>
      <c r="H40" s="46"/>
      <c r="I40" s="46"/>
      <c r="J40" s="46"/>
      <c r="K40" s="46"/>
      <c r="L40" s="46"/>
      <c r="M40" s="46"/>
      <c r="N40" s="46"/>
      <c r="O40" s="69"/>
    </row>
    <row r="41" spans="1:15" s="18" customFormat="1" outlineLevel="1">
      <c r="A41" s="4"/>
      <c r="B41" s="536" t="s">
        <v>515</v>
      </c>
      <c r="C41" s="881"/>
      <c r="D41" s="46"/>
      <c r="E41" s="46"/>
      <c r="F41" s="46"/>
      <c r="G41" s="46"/>
      <c r="H41" s="46"/>
      <c r="I41" s="46"/>
      <c r="J41" s="46"/>
      <c r="K41" s="46"/>
      <c r="L41" s="46"/>
      <c r="M41" s="46"/>
      <c r="N41" s="46"/>
      <c r="O41" s="69"/>
    </row>
    <row r="42" spans="1:15" s="18" customFormat="1" outlineLevel="1">
      <c r="A42" s="4"/>
      <c r="B42" s="536" t="s">
        <v>491</v>
      </c>
      <c r="C42" s="881"/>
      <c r="D42" s="46"/>
      <c r="E42" s="46"/>
      <c r="F42" s="46"/>
      <c r="G42" s="46"/>
      <c r="H42" s="46"/>
      <c r="I42" s="46"/>
      <c r="J42" s="46"/>
      <c r="K42" s="46"/>
      <c r="L42" s="46"/>
      <c r="M42" s="46"/>
      <c r="N42" s="46"/>
      <c r="O42" s="69"/>
    </row>
    <row r="43" spans="1:15" s="18" customFormat="1">
      <c r="A43" s="4"/>
      <c r="B43" s="536" t="s">
        <v>516</v>
      </c>
      <c r="C43" s="884"/>
      <c r="D43" s="65">
        <f>SUM(D39:D42)</f>
        <v>0</v>
      </c>
      <c r="E43" s="65">
        <f t="shared" ref="E43:N43" si="8">SUM(E39:E42)</f>
        <v>0</v>
      </c>
      <c r="F43" s="65">
        <f t="shared" si="8"/>
        <v>0</v>
      </c>
      <c r="G43" s="65">
        <f t="shared" si="8"/>
        <v>0</v>
      </c>
      <c r="H43" s="65">
        <f t="shared" si="8"/>
        <v>0</v>
      </c>
      <c r="I43" s="65">
        <f t="shared" si="8"/>
        <v>2.5922999999999998</v>
      </c>
      <c r="J43" s="65">
        <f t="shared" si="8"/>
        <v>2.3852000000000002</v>
      </c>
      <c r="K43" s="65">
        <f t="shared" si="8"/>
        <v>2.4245999999999999</v>
      </c>
      <c r="L43" s="65">
        <f t="shared" si="8"/>
        <v>0</v>
      </c>
      <c r="M43" s="65">
        <f t="shared" si="8"/>
        <v>0</v>
      </c>
      <c r="N43" s="65">
        <f t="shared" si="8"/>
        <v>0</v>
      </c>
      <c r="O43" s="76"/>
    </row>
    <row r="44" spans="1:15" s="14" customFormat="1">
      <c r="A44" s="72"/>
      <c r="B44" s="492" t="s">
        <v>517</v>
      </c>
      <c r="C44" s="488"/>
      <c r="D44" s="71"/>
      <c r="E44" s="484">
        <f t="shared" ref="E44:N44" si="9">ROUND(SUM(D43*E16+E43*E17)/12,4)</f>
        <v>0</v>
      </c>
      <c r="F44" s="484">
        <f t="shared" si="9"/>
        <v>0</v>
      </c>
      <c r="G44" s="484">
        <f t="shared" si="9"/>
        <v>0</v>
      </c>
      <c r="H44" s="484">
        <f t="shared" si="9"/>
        <v>0</v>
      </c>
      <c r="I44" s="484">
        <f t="shared" si="9"/>
        <v>2.5922999999999998</v>
      </c>
      <c r="J44" s="484">
        <f t="shared" si="9"/>
        <v>2.3852000000000002</v>
      </c>
      <c r="K44" s="484">
        <f t="shared" si="9"/>
        <v>2.4245999999999999</v>
      </c>
      <c r="L44" s="484">
        <f t="shared" si="9"/>
        <v>0</v>
      </c>
      <c r="M44" s="484">
        <f t="shared" si="9"/>
        <v>0</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Large Use (I3)</v>
      </c>
      <c r="C46" s="883" t="str">
        <f>'2. LRAMVA Threshold'!H43</f>
        <v>kW</v>
      </c>
      <c r="D46" s="46"/>
      <c r="E46" s="46"/>
      <c r="F46" s="46"/>
      <c r="G46" s="46"/>
      <c r="H46" s="46"/>
      <c r="I46" s="46">
        <v>2.0531000000000001</v>
      </c>
      <c r="J46" s="46">
        <v>2.0666000000000002</v>
      </c>
      <c r="K46" s="46">
        <v>2.0983000000000001</v>
      </c>
      <c r="L46" s="46"/>
      <c r="M46" s="46"/>
      <c r="N46" s="46"/>
      <c r="O46" s="69"/>
    </row>
    <row r="47" spans="1:15" s="18" customFormat="1" outlineLevel="1">
      <c r="A47" s="4"/>
      <c r="B47" s="536" t="s">
        <v>514</v>
      </c>
      <c r="C47" s="881"/>
      <c r="D47" s="46"/>
      <c r="E47" s="46"/>
      <c r="F47" s="46"/>
      <c r="G47" s="46"/>
      <c r="H47" s="46"/>
      <c r="I47" s="46"/>
      <c r="J47" s="46"/>
      <c r="K47" s="46"/>
      <c r="L47" s="46"/>
      <c r="M47" s="46"/>
      <c r="N47" s="46"/>
      <c r="O47" s="69"/>
    </row>
    <row r="48" spans="1:15" s="18" customFormat="1" outlineLevel="1">
      <c r="A48" s="4"/>
      <c r="B48" s="536" t="s">
        <v>515</v>
      </c>
      <c r="C48" s="881"/>
      <c r="D48" s="46"/>
      <c r="E48" s="46"/>
      <c r="F48" s="46"/>
      <c r="G48" s="46"/>
      <c r="H48" s="46"/>
      <c r="I48" s="46"/>
      <c r="J48" s="46"/>
      <c r="K48" s="46"/>
      <c r="L48" s="46"/>
      <c r="M48" s="46"/>
      <c r="N48" s="46"/>
      <c r="O48" s="69"/>
    </row>
    <row r="49" spans="1:15" s="18" customFormat="1" outlineLevel="1">
      <c r="A49" s="4"/>
      <c r="B49" s="536" t="s">
        <v>491</v>
      </c>
      <c r="C49" s="881"/>
      <c r="D49" s="46"/>
      <c r="E49" s="46"/>
      <c r="F49" s="46"/>
      <c r="G49" s="46"/>
      <c r="H49" s="46"/>
      <c r="I49" s="46"/>
      <c r="J49" s="46"/>
      <c r="K49" s="46"/>
      <c r="L49" s="46"/>
      <c r="M49" s="46"/>
      <c r="N49" s="46"/>
      <c r="O49" s="69"/>
    </row>
    <row r="50" spans="1:15" s="18" customFormat="1">
      <c r="A50" s="4"/>
      <c r="B50" s="536" t="s">
        <v>516</v>
      </c>
      <c r="C50" s="884"/>
      <c r="D50" s="65">
        <f>SUM(D46:D49)</f>
        <v>0</v>
      </c>
      <c r="E50" s="65">
        <f t="shared" ref="E50:N50" si="10">SUM(E46:E49)</f>
        <v>0</v>
      </c>
      <c r="F50" s="65">
        <f t="shared" si="10"/>
        <v>0</v>
      </c>
      <c r="G50" s="65">
        <f t="shared" si="10"/>
        <v>0</v>
      </c>
      <c r="H50" s="65">
        <f t="shared" si="10"/>
        <v>0</v>
      </c>
      <c r="I50" s="65">
        <f t="shared" si="10"/>
        <v>2.0531000000000001</v>
      </c>
      <c r="J50" s="65">
        <f t="shared" si="10"/>
        <v>2.0666000000000002</v>
      </c>
      <c r="K50" s="65">
        <f t="shared" si="10"/>
        <v>2.0983000000000001</v>
      </c>
      <c r="L50" s="65">
        <f t="shared" si="10"/>
        <v>0</v>
      </c>
      <c r="M50" s="65">
        <f t="shared" si="10"/>
        <v>0</v>
      </c>
      <c r="N50" s="65">
        <f t="shared" si="10"/>
        <v>0</v>
      </c>
      <c r="O50" s="76"/>
    </row>
    <row r="51" spans="1:15" s="14" customFormat="1">
      <c r="A51" s="72"/>
      <c r="B51" s="492" t="s">
        <v>517</v>
      </c>
      <c r="C51" s="488"/>
      <c r="D51" s="71"/>
      <c r="E51" s="484">
        <f t="shared" ref="E51:N51" si="11">ROUND(SUM(D50*E16+E50*E17)/12,4)</f>
        <v>0</v>
      </c>
      <c r="F51" s="484">
        <f t="shared" si="11"/>
        <v>0</v>
      </c>
      <c r="G51" s="484">
        <f t="shared" si="11"/>
        <v>0</v>
      </c>
      <c r="H51" s="484">
        <f t="shared" si="11"/>
        <v>0</v>
      </c>
      <c r="I51" s="484">
        <f t="shared" si="11"/>
        <v>2.0531000000000001</v>
      </c>
      <c r="J51" s="484">
        <f t="shared" si="11"/>
        <v>2.0666000000000002</v>
      </c>
      <c r="K51" s="484">
        <f t="shared" si="11"/>
        <v>2.0983000000000001</v>
      </c>
      <c r="L51" s="484">
        <f t="shared" si="11"/>
        <v>0</v>
      </c>
      <c r="M51" s="484">
        <f t="shared" si="11"/>
        <v>0</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t="str">
        <f>'1.  LRAMVA Summary'!B34</f>
        <v>Street Lighting</v>
      </c>
      <c r="C53" s="883" t="str">
        <f>'2. LRAMVA Threshold'!I43</f>
        <v>kW</v>
      </c>
      <c r="D53" s="46"/>
      <c r="E53" s="46"/>
      <c r="F53" s="46"/>
      <c r="G53" s="46"/>
      <c r="H53" s="46"/>
      <c r="I53" s="46">
        <v>18.104199999999999</v>
      </c>
      <c r="J53" s="46">
        <v>28.259</v>
      </c>
      <c r="K53" s="46">
        <v>29.666399999999999</v>
      </c>
      <c r="L53" s="46"/>
      <c r="M53" s="46"/>
      <c r="N53" s="46"/>
      <c r="O53" s="69"/>
    </row>
    <row r="54" spans="1:15" s="18" customFormat="1" outlineLevel="1">
      <c r="A54" s="4"/>
      <c r="B54" s="536" t="s">
        <v>514</v>
      </c>
      <c r="C54" s="881"/>
      <c r="D54" s="46"/>
      <c r="E54" s="46"/>
      <c r="F54" s="46"/>
      <c r="G54" s="46"/>
      <c r="H54" s="46"/>
      <c r="I54" s="46"/>
      <c r="J54" s="46"/>
      <c r="K54" s="46"/>
      <c r="L54" s="46"/>
      <c r="M54" s="46"/>
      <c r="N54" s="46"/>
      <c r="O54" s="69"/>
    </row>
    <row r="55" spans="1:15" s="18" customFormat="1" outlineLevel="1">
      <c r="A55" s="4"/>
      <c r="B55" s="536" t="s">
        <v>515</v>
      </c>
      <c r="C55" s="881"/>
      <c r="D55" s="46"/>
      <c r="E55" s="46"/>
      <c r="F55" s="46"/>
      <c r="G55" s="46"/>
      <c r="H55" s="46"/>
      <c r="I55" s="46"/>
      <c r="J55" s="46"/>
      <c r="K55" s="46"/>
      <c r="L55" s="46"/>
      <c r="M55" s="46"/>
      <c r="N55" s="46"/>
      <c r="O55" s="69"/>
    </row>
    <row r="56" spans="1:15" s="18" customFormat="1" outlineLevel="1">
      <c r="A56" s="4"/>
      <c r="B56" s="536" t="s">
        <v>491</v>
      </c>
      <c r="C56" s="881"/>
      <c r="D56" s="46"/>
      <c r="E56" s="46"/>
      <c r="F56" s="46"/>
      <c r="G56" s="46"/>
      <c r="H56" s="46"/>
      <c r="I56" s="46"/>
      <c r="J56" s="46"/>
      <c r="K56" s="46"/>
      <c r="L56" s="46"/>
      <c r="M56" s="46"/>
      <c r="N56" s="46"/>
      <c r="O56" s="69"/>
    </row>
    <row r="57" spans="1:15" s="18" customFormat="1">
      <c r="A57" s="4"/>
      <c r="B57" s="536" t="s">
        <v>516</v>
      </c>
      <c r="C57" s="884"/>
      <c r="D57" s="65">
        <f>SUM(D53:D56)</f>
        <v>0</v>
      </c>
      <c r="E57" s="65">
        <f t="shared" ref="E57:N57" si="12">SUM(E53:E56)</f>
        <v>0</v>
      </c>
      <c r="F57" s="65">
        <f t="shared" si="12"/>
        <v>0</v>
      </c>
      <c r="G57" s="65">
        <f t="shared" si="12"/>
        <v>0</v>
      </c>
      <c r="H57" s="65">
        <f t="shared" si="12"/>
        <v>0</v>
      </c>
      <c r="I57" s="65">
        <f t="shared" si="12"/>
        <v>18.104199999999999</v>
      </c>
      <c r="J57" s="65">
        <f t="shared" si="12"/>
        <v>28.259</v>
      </c>
      <c r="K57" s="65">
        <f t="shared" si="12"/>
        <v>29.666399999999999</v>
      </c>
      <c r="L57" s="65">
        <f t="shared" si="12"/>
        <v>0</v>
      </c>
      <c r="M57" s="65">
        <f t="shared" si="12"/>
        <v>0</v>
      </c>
      <c r="N57" s="65">
        <f t="shared" si="12"/>
        <v>0</v>
      </c>
      <c r="O57" s="77"/>
    </row>
    <row r="58" spans="1:15" s="14" customFormat="1">
      <c r="A58" s="72"/>
      <c r="B58" s="492" t="s">
        <v>517</v>
      </c>
      <c r="C58" s="488"/>
      <c r="D58" s="71"/>
      <c r="E58" s="484">
        <f t="shared" ref="E58:N58" si="13">ROUND(SUM(D57*E16+E57*E17)/12,4)</f>
        <v>0</v>
      </c>
      <c r="F58" s="484">
        <f t="shared" si="13"/>
        <v>0</v>
      </c>
      <c r="G58" s="484">
        <f t="shared" si="13"/>
        <v>0</v>
      </c>
      <c r="H58" s="484">
        <f t="shared" si="13"/>
        <v>0</v>
      </c>
      <c r="I58" s="484">
        <f t="shared" si="13"/>
        <v>18.104199999999999</v>
      </c>
      <c r="J58" s="484">
        <f t="shared" si="13"/>
        <v>28.259</v>
      </c>
      <c r="K58" s="484">
        <f t="shared" si="13"/>
        <v>29.666399999999999</v>
      </c>
      <c r="L58" s="484">
        <f t="shared" si="13"/>
        <v>0</v>
      </c>
      <c r="M58" s="484">
        <f t="shared" si="13"/>
        <v>0</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t="str">
        <f>'1.  LRAMVA Summary'!B35</f>
        <v>USL</v>
      </c>
      <c r="C60" s="883" t="str">
        <f>'2. LRAMVA Threshold'!J43</f>
        <v>kWh</v>
      </c>
      <c r="D60" s="46"/>
      <c r="E60" s="46"/>
      <c r="F60" s="46"/>
      <c r="G60" s="46"/>
      <c r="H60" s="46"/>
      <c r="I60" s="46">
        <v>1.3599999999999999E-2</v>
      </c>
      <c r="J60" s="46">
        <v>1.78E-2</v>
      </c>
      <c r="K60" s="46">
        <v>1.8200000000000001E-2</v>
      </c>
      <c r="L60" s="46"/>
      <c r="M60" s="46"/>
      <c r="N60" s="46"/>
      <c r="O60" s="69"/>
    </row>
    <row r="61" spans="1:15" s="18" customFormat="1" outlineLevel="1">
      <c r="A61" s="4"/>
      <c r="B61" s="536" t="s">
        <v>514</v>
      </c>
      <c r="C61" s="881"/>
      <c r="D61" s="46"/>
      <c r="E61" s="46"/>
      <c r="F61" s="46"/>
      <c r="G61" s="46"/>
      <c r="H61" s="46"/>
      <c r="I61" s="46"/>
      <c r="J61" s="46"/>
      <c r="K61" s="46"/>
      <c r="L61" s="46"/>
      <c r="M61" s="46"/>
      <c r="N61" s="46"/>
      <c r="O61" s="69"/>
    </row>
    <row r="62" spans="1:15" s="18" customFormat="1" outlineLevel="1">
      <c r="A62" s="4"/>
      <c r="B62" s="536" t="s">
        <v>515</v>
      </c>
      <c r="C62" s="881"/>
      <c r="D62" s="46"/>
      <c r="E62" s="46"/>
      <c r="F62" s="46"/>
      <c r="G62" s="46"/>
      <c r="H62" s="46"/>
      <c r="I62" s="46"/>
      <c r="J62" s="46"/>
      <c r="K62" s="46"/>
      <c r="L62" s="46"/>
      <c r="M62" s="46"/>
      <c r="N62" s="46"/>
      <c r="O62" s="69"/>
    </row>
    <row r="63" spans="1:15" s="18" customFormat="1" outlineLevel="1">
      <c r="A63" s="4"/>
      <c r="B63" s="536" t="s">
        <v>491</v>
      </c>
      <c r="C63" s="881"/>
      <c r="D63" s="46"/>
      <c r="E63" s="46"/>
      <c r="F63" s="46"/>
      <c r="G63" s="46"/>
      <c r="H63" s="46"/>
      <c r="I63" s="46"/>
      <c r="J63" s="46"/>
      <c r="K63" s="46"/>
      <c r="L63" s="46"/>
      <c r="M63" s="46"/>
      <c r="N63" s="46"/>
      <c r="O63" s="69"/>
    </row>
    <row r="64" spans="1:15" s="18" customFormat="1">
      <c r="A64" s="4"/>
      <c r="B64" s="536" t="s">
        <v>516</v>
      </c>
      <c r="C64" s="884"/>
      <c r="D64" s="65">
        <f>SUM(D60:D63)</f>
        <v>0</v>
      </c>
      <c r="E64" s="65">
        <f t="shared" ref="E64:N64" si="14">SUM(E60:E63)</f>
        <v>0</v>
      </c>
      <c r="F64" s="65">
        <f t="shared" si="14"/>
        <v>0</v>
      </c>
      <c r="G64" s="65">
        <f t="shared" si="14"/>
        <v>0</v>
      </c>
      <c r="H64" s="65">
        <f t="shared" si="14"/>
        <v>0</v>
      </c>
      <c r="I64" s="65">
        <f t="shared" si="14"/>
        <v>1.3599999999999999E-2</v>
      </c>
      <c r="J64" s="65">
        <f t="shared" si="14"/>
        <v>1.78E-2</v>
      </c>
      <c r="K64" s="65">
        <f t="shared" si="14"/>
        <v>1.8200000000000001E-2</v>
      </c>
      <c r="L64" s="65">
        <f t="shared" si="14"/>
        <v>0</v>
      </c>
      <c r="M64" s="65">
        <f t="shared" si="14"/>
        <v>0</v>
      </c>
      <c r="N64" s="65">
        <f t="shared" si="14"/>
        <v>0</v>
      </c>
      <c r="O64" s="77"/>
    </row>
    <row r="65" spans="1:15" s="14" customFormat="1">
      <c r="A65" s="72"/>
      <c r="B65" s="492" t="s">
        <v>517</v>
      </c>
      <c r="C65" s="488"/>
      <c r="D65" s="71"/>
      <c r="E65" s="484">
        <f t="shared" ref="E65:N65" si="15">ROUND(SUM(D64*E16+E64*E17)/12,4)</f>
        <v>0</v>
      </c>
      <c r="F65" s="484">
        <f t="shared" si="15"/>
        <v>0</v>
      </c>
      <c r="G65" s="484">
        <f t="shared" si="15"/>
        <v>0</v>
      </c>
      <c r="H65" s="484">
        <f t="shared" si="15"/>
        <v>0</v>
      </c>
      <c r="I65" s="484">
        <f>ROUND(SUM(H64*I16+I64*I17)/12,4)</f>
        <v>1.3599999999999999E-2</v>
      </c>
      <c r="J65" s="484">
        <f t="shared" si="15"/>
        <v>1.78E-2</v>
      </c>
      <c r="K65" s="484">
        <f t="shared" si="15"/>
        <v>1.8200000000000001E-2</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Sentinel Lights</v>
      </c>
      <c r="C67" s="883" t="str">
        <f>'2. LRAMVA Threshold'!K43</f>
        <v>kW</v>
      </c>
      <c r="D67" s="46"/>
      <c r="E67" s="46"/>
      <c r="F67" s="46"/>
      <c r="G67" s="46"/>
      <c r="H67" s="46"/>
      <c r="I67" s="46">
        <v>6.2114000000000003</v>
      </c>
      <c r="J67" s="46">
        <v>7.5087999999999999</v>
      </c>
      <c r="K67" s="46">
        <v>7.6711999999999998</v>
      </c>
      <c r="L67" s="46"/>
      <c r="M67" s="46"/>
      <c r="N67" s="46"/>
      <c r="O67" s="69"/>
    </row>
    <row r="68" spans="1:15" s="18" customFormat="1" outlineLevel="1">
      <c r="A68" s="4"/>
      <c r="B68" s="536" t="s">
        <v>514</v>
      </c>
      <c r="C68" s="881"/>
      <c r="D68" s="46"/>
      <c r="E68" s="46"/>
      <c r="F68" s="46"/>
      <c r="G68" s="46"/>
      <c r="H68" s="46"/>
      <c r="I68" s="46"/>
      <c r="J68" s="46"/>
      <c r="K68" s="46"/>
      <c r="L68" s="46"/>
      <c r="M68" s="46"/>
      <c r="N68" s="46"/>
      <c r="O68" s="69"/>
    </row>
    <row r="69" spans="1:15" s="18" customFormat="1" outlineLevel="1">
      <c r="A69" s="4"/>
      <c r="B69" s="536" t="s">
        <v>515</v>
      </c>
      <c r="C69" s="881"/>
      <c r="D69" s="46"/>
      <c r="E69" s="46"/>
      <c r="F69" s="46"/>
      <c r="G69" s="46"/>
      <c r="H69" s="46"/>
      <c r="I69" s="46"/>
      <c r="J69" s="46"/>
      <c r="K69" s="46"/>
      <c r="L69" s="46"/>
      <c r="M69" s="46"/>
      <c r="N69" s="46"/>
      <c r="O69" s="69"/>
    </row>
    <row r="70" spans="1:15" s="18" customFormat="1" outlineLevel="1">
      <c r="A70" s="4"/>
      <c r="B70" s="536" t="s">
        <v>491</v>
      </c>
      <c r="C70" s="881"/>
      <c r="D70" s="46"/>
      <c r="E70" s="46"/>
      <c r="F70" s="46"/>
      <c r="G70" s="46"/>
      <c r="H70" s="46"/>
      <c r="I70" s="46"/>
      <c r="J70" s="46"/>
      <c r="K70" s="46"/>
      <c r="L70" s="46"/>
      <c r="M70" s="46"/>
      <c r="N70" s="46"/>
      <c r="O70" s="69"/>
    </row>
    <row r="71" spans="1:15" s="18" customFormat="1">
      <c r="A71" s="4"/>
      <c r="B71" s="536" t="s">
        <v>516</v>
      </c>
      <c r="C71" s="884"/>
      <c r="D71" s="65">
        <f>SUM(D67:D70)</f>
        <v>0</v>
      </c>
      <c r="E71" s="65">
        <f t="shared" ref="E71:N71" si="16">SUM(E67:E70)</f>
        <v>0</v>
      </c>
      <c r="F71" s="65">
        <f>SUM(F67:F70)</f>
        <v>0</v>
      </c>
      <c r="G71" s="65">
        <f t="shared" si="16"/>
        <v>0</v>
      </c>
      <c r="H71" s="65">
        <f t="shared" si="16"/>
        <v>0</v>
      </c>
      <c r="I71" s="65">
        <f t="shared" si="16"/>
        <v>6.2114000000000003</v>
      </c>
      <c r="J71" s="65">
        <f t="shared" si="16"/>
        <v>7.5087999999999999</v>
      </c>
      <c r="K71" s="65">
        <f t="shared" si="16"/>
        <v>7.6711999999999998</v>
      </c>
      <c r="L71" s="65">
        <f t="shared" si="16"/>
        <v>0</v>
      </c>
      <c r="M71" s="65">
        <f t="shared" si="16"/>
        <v>0</v>
      </c>
      <c r="N71" s="65">
        <f t="shared" si="16"/>
        <v>0</v>
      </c>
      <c r="O71" s="77"/>
    </row>
    <row r="72" spans="1:15" s="14" customFormat="1">
      <c r="A72" s="72"/>
      <c r="B72" s="492" t="s">
        <v>517</v>
      </c>
      <c r="C72" s="488"/>
      <c r="D72" s="71"/>
      <c r="E72" s="484">
        <f t="shared" ref="E72:N72" si="17">ROUND(SUM(D71*E16+E71*E17)/12,4)</f>
        <v>0</v>
      </c>
      <c r="F72" s="484">
        <f t="shared" si="17"/>
        <v>0</v>
      </c>
      <c r="G72" s="484">
        <f t="shared" si="17"/>
        <v>0</v>
      </c>
      <c r="H72" s="484">
        <f t="shared" si="17"/>
        <v>0</v>
      </c>
      <c r="I72" s="484">
        <f t="shared" si="17"/>
        <v>6.2114000000000003</v>
      </c>
      <c r="J72" s="484">
        <f t="shared" si="17"/>
        <v>7.5087999999999999</v>
      </c>
      <c r="K72" s="484">
        <f t="shared" si="17"/>
        <v>7.6711999999999998</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83">
        <f>'2. LRAMVA Threshold'!L43</f>
        <v>0</v>
      </c>
      <c r="D74" s="46"/>
      <c r="E74" s="46"/>
      <c r="F74" s="46"/>
      <c r="G74" s="46"/>
      <c r="H74" s="46"/>
      <c r="I74" s="46"/>
      <c r="J74" s="46"/>
      <c r="K74" s="46"/>
      <c r="L74" s="46"/>
      <c r="M74" s="46"/>
      <c r="N74" s="46"/>
      <c r="O74" s="69"/>
    </row>
    <row r="75" spans="1:15" s="18" customFormat="1" outlineLevel="1">
      <c r="A75" s="4"/>
      <c r="B75" s="536" t="s">
        <v>514</v>
      </c>
      <c r="C75" s="881"/>
      <c r="D75" s="46"/>
      <c r="E75" s="46"/>
      <c r="F75" s="46"/>
      <c r="G75" s="46"/>
      <c r="H75" s="46"/>
      <c r="I75" s="46"/>
      <c r="J75" s="46"/>
      <c r="K75" s="46"/>
      <c r="L75" s="46"/>
      <c r="M75" s="46"/>
      <c r="N75" s="46"/>
      <c r="O75" s="69"/>
    </row>
    <row r="76" spans="1:15" s="18" customFormat="1" outlineLevel="1">
      <c r="A76" s="4"/>
      <c r="B76" s="536" t="s">
        <v>515</v>
      </c>
      <c r="C76" s="881"/>
      <c r="D76" s="46"/>
      <c r="E76" s="46"/>
      <c r="F76" s="46"/>
      <c r="G76" s="46"/>
      <c r="H76" s="46"/>
      <c r="I76" s="46"/>
      <c r="J76" s="46"/>
      <c r="K76" s="46"/>
      <c r="L76" s="46"/>
      <c r="M76" s="46"/>
      <c r="N76" s="46"/>
      <c r="O76" s="69"/>
    </row>
    <row r="77" spans="1:15" s="18" customFormat="1" outlineLevel="1">
      <c r="A77" s="4"/>
      <c r="B77" s="536" t="s">
        <v>491</v>
      </c>
      <c r="C77" s="881"/>
      <c r="D77" s="46"/>
      <c r="E77" s="46"/>
      <c r="F77" s="46"/>
      <c r="G77" s="46"/>
      <c r="H77" s="46"/>
      <c r="I77" s="46"/>
      <c r="J77" s="46"/>
      <c r="K77" s="46"/>
      <c r="L77" s="46"/>
      <c r="M77" s="46"/>
      <c r="N77" s="46"/>
      <c r="O77" s="69"/>
    </row>
    <row r="78" spans="1:15" s="18" customFormat="1">
      <c r="A78" s="4"/>
      <c r="B78" s="536" t="s">
        <v>516</v>
      </c>
      <c r="C78" s="88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517</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83">
        <f>'2. LRAMVA Threshold'!M43</f>
        <v>0</v>
      </c>
      <c r="D81" s="46"/>
      <c r="E81" s="46"/>
      <c r="F81" s="46"/>
      <c r="G81" s="46"/>
      <c r="H81" s="46"/>
      <c r="I81" s="46"/>
      <c r="J81" s="46"/>
      <c r="K81" s="46"/>
      <c r="L81" s="46"/>
      <c r="M81" s="46"/>
      <c r="N81" s="46"/>
      <c r="O81" s="69"/>
    </row>
    <row r="82" spans="1:15" s="18" customFormat="1" outlineLevel="1">
      <c r="A82" s="4"/>
      <c r="B82" s="536" t="s">
        <v>514</v>
      </c>
      <c r="C82" s="881"/>
      <c r="D82" s="46"/>
      <c r="E82" s="46"/>
      <c r="F82" s="46"/>
      <c r="G82" s="46"/>
      <c r="H82" s="46"/>
      <c r="I82" s="46"/>
      <c r="J82" s="46"/>
      <c r="K82" s="46"/>
      <c r="L82" s="46"/>
      <c r="M82" s="46"/>
      <c r="N82" s="46"/>
      <c r="O82" s="69"/>
    </row>
    <row r="83" spans="1:15" s="18" customFormat="1" outlineLevel="1">
      <c r="A83" s="4"/>
      <c r="B83" s="536" t="s">
        <v>515</v>
      </c>
      <c r="C83" s="881"/>
      <c r="D83" s="46"/>
      <c r="E83" s="46"/>
      <c r="F83" s="46"/>
      <c r="G83" s="46"/>
      <c r="H83" s="46"/>
      <c r="I83" s="46"/>
      <c r="J83" s="46"/>
      <c r="K83" s="46"/>
      <c r="L83" s="46"/>
      <c r="M83" s="46"/>
      <c r="N83" s="46"/>
      <c r="O83" s="69"/>
    </row>
    <row r="84" spans="1:15" s="18" customFormat="1" outlineLevel="1">
      <c r="A84" s="4"/>
      <c r="B84" s="536" t="s">
        <v>491</v>
      </c>
      <c r="C84" s="881"/>
      <c r="D84" s="46"/>
      <c r="E84" s="46"/>
      <c r="F84" s="46"/>
      <c r="G84" s="46"/>
      <c r="H84" s="46"/>
      <c r="I84" s="46"/>
      <c r="J84" s="46"/>
      <c r="K84" s="46"/>
      <c r="L84" s="46"/>
      <c r="M84" s="46"/>
      <c r="N84" s="46"/>
      <c r="O84" s="69"/>
    </row>
    <row r="85" spans="1:15" s="18" customFormat="1">
      <c r="A85" s="4"/>
      <c r="B85" s="536" t="s">
        <v>516</v>
      </c>
      <c r="C85" s="88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517</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83">
        <f>'2. LRAMVA Threshold'!N43</f>
        <v>0</v>
      </c>
      <c r="D88" s="46"/>
      <c r="E88" s="46"/>
      <c r="F88" s="46"/>
      <c r="G88" s="46"/>
      <c r="H88" s="46"/>
      <c r="I88" s="46"/>
      <c r="J88" s="46"/>
      <c r="K88" s="46"/>
      <c r="L88" s="46"/>
      <c r="M88" s="46"/>
      <c r="N88" s="46"/>
      <c r="O88" s="69"/>
    </row>
    <row r="89" spans="1:15" s="18" customFormat="1" outlineLevel="1">
      <c r="A89" s="4"/>
      <c r="B89" s="536" t="s">
        <v>514</v>
      </c>
      <c r="C89" s="881"/>
      <c r="D89" s="46"/>
      <c r="E89" s="46"/>
      <c r="F89" s="46"/>
      <c r="G89" s="46"/>
      <c r="H89" s="46"/>
      <c r="I89" s="46"/>
      <c r="J89" s="46"/>
      <c r="K89" s="46"/>
      <c r="L89" s="46"/>
      <c r="M89" s="46"/>
      <c r="N89" s="46"/>
      <c r="O89" s="69"/>
    </row>
    <row r="90" spans="1:15" s="18" customFormat="1" outlineLevel="1">
      <c r="A90" s="4"/>
      <c r="B90" s="536" t="s">
        <v>515</v>
      </c>
      <c r="C90" s="881"/>
      <c r="D90" s="46"/>
      <c r="E90" s="46"/>
      <c r="F90" s="46"/>
      <c r="G90" s="46"/>
      <c r="H90" s="46"/>
      <c r="I90" s="46"/>
      <c r="J90" s="46"/>
      <c r="K90" s="46"/>
      <c r="L90" s="46"/>
      <c r="M90" s="46"/>
      <c r="N90" s="46"/>
      <c r="O90" s="69"/>
    </row>
    <row r="91" spans="1:15" s="18" customFormat="1" outlineLevel="1">
      <c r="A91" s="4"/>
      <c r="B91" s="536" t="s">
        <v>491</v>
      </c>
      <c r="C91" s="881"/>
      <c r="D91" s="46"/>
      <c r="E91" s="46"/>
      <c r="F91" s="46"/>
      <c r="G91" s="46"/>
      <c r="H91" s="46"/>
      <c r="I91" s="46"/>
      <c r="J91" s="46"/>
      <c r="K91" s="46"/>
      <c r="L91" s="46"/>
      <c r="M91" s="46"/>
      <c r="N91" s="46"/>
      <c r="O91" s="69"/>
    </row>
    <row r="92" spans="1:15" s="18" customFormat="1">
      <c r="A92" s="4"/>
      <c r="B92" s="536" t="s">
        <v>516</v>
      </c>
      <c r="C92" s="88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517</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83">
        <f>'2. LRAMVA Threshold'!O43</f>
        <v>0</v>
      </c>
      <c r="D95" s="46"/>
      <c r="E95" s="46"/>
      <c r="F95" s="46"/>
      <c r="G95" s="46"/>
      <c r="H95" s="46"/>
      <c r="I95" s="46"/>
      <c r="J95" s="46"/>
      <c r="K95" s="46"/>
      <c r="L95" s="46"/>
      <c r="M95" s="46"/>
      <c r="N95" s="46"/>
      <c r="O95" s="69"/>
    </row>
    <row r="96" spans="1:15" s="18" customFormat="1" outlineLevel="1">
      <c r="A96" s="4"/>
      <c r="B96" s="536" t="s">
        <v>514</v>
      </c>
      <c r="C96" s="881"/>
      <c r="D96" s="46"/>
      <c r="E96" s="46"/>
      <c r="F96" s="46"/>
      <c r="G96" s="46"/>
      <c r="H96" s="46"/>
      <c r="I96" s="46"/>
      <c r="J96" s="46"/>
      <c r="K96" s="46"/>
      <c r="L96" s="46"/>
      <c r="M96" s="46"/>
      <c r="N96" s="46"/>
      <c r="O96" s="69"/>
    </row>
    <row r="97" spans="1:15" s="18" customFormat="1" outlineLevel="1">
      <c r="A97" s="4"/>
      <c r="B97" s="536" t="s">
        <v>515</v>
      </c>
      <c r="C97" s="881"/>
      <c r="D97" s="46"/>
      <c r="E97" s="46"/>
      <c r="F97" s="46"/>
      <c r="G97" s="46"/>
      <c r="H97" s="46"/>
      <c r="I97" s="46"/>
      <c r="J97" s="46"/>
      <c r="K97" s="46"/>
      <c r="L97" s="46"/>
      <c r="M97" s="46"/>
      <c r="N97" s="46"/>
      <c r="O97" s="69"/>
    </row>
    <row r="98" spans="1:15" s="18" customFormat="1" outlineLevel="1">
      <c r="A98" s="4"/>
      <c r="B98" s="536" t="s">
        <v>491</v>
      </c>
      <c r="C98" s="881"/>
      <c r="D98" s="46"/>
      <c r="E98" s="46"/>
      <c r="F98" s="46"/>
      <c r="G98" s="46"/>
      <c r="H98" s="46"/>
      <c r="I98" s="46"/>
      <c r="J98" s="46"/>
      <c r="K98" s="46"/>
      <c r="L98" s="46"/>
      <c r="M98" s="46"/>
      <c r="N98" s="46"/>
      <c r="O98" s="69"/>
    </row>
    <row r="99" spans="1:15" s="18" customFormat="1">
      <c r="A99" s="4"/>
      <c r="B99" s="536" t="s">
        <v>516</v>
      </c>
      <c r="C99" s="88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517</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83">
        <f>'2. LRAMVA Threshold'!P43</f>
        <v>0</v>
      </c>
      <c r="D102" s="46"/>
      <c r="E102" s="46"/>
      <c r="F102" s="46"/>
      <c r="G102" s="46"/>
      <c r="H102" s="46"/>
      <c r="I102" s="46"/>
      <c r="J102" s="46"/>
      <c r="K102" s="46"/>
      <c r="L102" s="46"/>
      <c r="M102" s="46"/>
      <c r="N102" s="46"/>
      <c r="O102" s="69"/>
    </row>
    <row r="103" spans="1:15" s="18" customFormat="1" outlineLevel="1">
      <c r="A103" s="4"/>
      <c r="B103" s="536" t="s">
        <v>514</v>
      </c>
      <c r="C103" s="881"/>
      <c r="D103" s="46"/>
      <c r="E103" s="46"/>
      <c r="F103" s="46"/>
      <c r="G103" s="46"/>
      <c r="H103" s="46"/>
      <c r="I103" s="46"/>
      <c r="J103" s="46"/>
      <c r="K103" s="46"/>
      <c r="L103" s="46"/>
      <c r="M103" s="46"/>
      <c r="N103" s="46"/>
      <c r="O103" s="69"/>
    </row>
    <row r="104" spans="1:15" s="18" customFormat="1" outlineLevel="1">
      <c r="A104" s="4"/>
      <c r="B104" s="536" t="s">
        <v>515</v>
      </c>
      <c r="C104" s="881"/>
      <c r="D104" s="46"/>
      <c r="E104" s="46"/>
      <c r="F104" s="46"/>
      <c r="G104" s="46"/>
      <c r="H104" s="46"/>
      <c r="I104" s="46"/>
      <c r="J104" s="46"/>
      <c r="K104" s="46"/>
      <c r="L104" s="46"/>
      <c r="M104" s="46"/>
      <c r="N104" s="46"/>
      <c r="O104" s="69"/>
    </row>
    <row r="105" spans="1:15" s="18" customFormat="1" outlineLevel="1">
      <c r="A105" s="4"/>
      <c r="B105" s="536" t="s">
        <v>491</v>
      </c>
      <c r="C105" s="881"/>
      <c r="D105" s="46"/>
      <c r="E105" s="46"/>
      <c r="F105" s="46"/>
      <c r="G105" s="46"/>
      <c r="H105" s="46"/>
      <c r="I105" s="46"/>
      <c r="J105" s="46"/>
      <c r="K105" s="46"/>
      <c r="L105" s="46"/>
      <c r="M105" s="46"/>
      <c r="N105" s="46"/>
      <c r="O105" s="69"/>
    </row>
    <row r="106" spans="1:15" s="18" customFormat="1">
      <c r="A106" s="4"/>
      <c r="B106" s="536" t="s">
        <v>516</v>
      </c>
      <c r="C106" s="88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517</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83">
        <f>'2. LRAMVA Threshold'!Q43</f>
        <v>0</v>
      </c>
      <c r="D109" s="46"/>
      <c r="E109" s="46"/>
      <c r="F109" s="46"/>
      <c r="G109" s="46"/>
      <c r="H109" s="46"/>
      <c r="I109" s="46"/>
      <c r="J109" s="46"/>
      <c r="K109" s="46"/>
      <c r="L109" s="46"/>
      <c r="M109" s="46"/>
      <c r="N109" s="46"/>
      <c r="O109" s="69"/>
    </row>
    <row r="110" spans="1:15" s="18" customFormat="1" outlineLevel="1">
      <c r="A110" s="4"/>
      <c r="B110" s="536" t="s">
        <v>514</v>
      </c>
      <c r="C110" s="881"/>
      <c r="D110" s="46"/>
      <c r="E110" s="46"/>
      <c r="F110" s="46"/>
      <c r="G110" s="46"/>
      <c r="H110" s="46"/>
      <c r="I110" s="46"/>
      <c r="J110" s="46"/>
      <c r="K110" s="46"/>
      <c r="L110" s="46"/>
      <c r="M110" s="46"/>
      <c r="N110" s="46"/>
      <c r="O110" s="69"/>
    </row>
    <row r="111" spans="1:15" s="18" customFormat="1" outlineLevel="1">
      <c r="A111" s="4"/>
      <c r="B111" s="536" t="s">
        <v>515</v>
      </c>
      <c r="C111" s="881"/>
      <c r="D111" s="46"/>
      <c r="E111" s="46"/>
      <c r="F111" s="46"/>
      <c r="G111" s="46"/>
      <c r="H111" s="46"/>
      <c r="I111" s="46"/>
      <c r="J111" s="46"/>
      <c r="K111" s="46"/>
      <c r="L111" s="46"/>
      <c r="M111" s="46"/>
      <c r="N111" s="46"/>
      <c r="O111" s="69"/>
    </row>
    <row r="112" spans="1:15" s="18" customFormat="1" outlineLevel="1">
      <c r="A112" s="4"/>
      <c r="B112" s="536" t="s">
        <v>491</v>
      </c>
      <c r="C112" s="881"/>
      <c r="D112" s="46"/>
      <c r="E112" s="46"/>
      <c r="F112" s="46"/>
      <c r="G112" s="46"/>
      <c r="H112" s="46"/>
      <c r="I112" s="46"/>
      <c r="J112" s="46"/>
      <c r="K112" s="46"/>
      <c r="L112" s="46"/>
      <c r="M112" s="46"/>
      <c r="N112" s="46"/>
      <c r="O112" s="69"/>
    </row>
    <row r="113" spans="1:17" s="18" customFormat="1">
      <c r="A113" s="4"/>
      <c r="B113" s="536" t="s">
        <v>516</v>
      </c>
      <c r="C113" s="88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517</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619</v>
      </c>
      <c r="C116" s="98"/>
      <c r="D116" s="499"/>
      <c r="E116" s="499"/>
      <c r="F116" s="499"/>
      <c r="G116" s="499"/>
      <c r="H116" s="499"/>
      <c r="I116" s="499"/>
      <c r="J116" s="499"/>
      <c r="K116" s="499"/>
      <c r="L116" s="499"/>
      <c r="M116" s="499"/>
      <c r="N116" s="499"/>
      <c r="O116" s="499"/>
    </row>
    <row r="119" spans="1:17" ht="15.6">
      <c r="B119" s="118" t="s">
        <v>485</v>
      </c>
      <c r="J119" s="18"/>
    </row>
    <row r="120" spans="1:17" s="14" customFormat="1" ht="75.599999999999994" customHeight="1">
      <c r="A120" s="72"/>
      <c r="B120" s="888" t="s">
        <v>680</v>
      </c>
      <c r="C120" s="888"/>
      <c r="D120" s="888"/>
      <c r="E120" s="888"/>
      <c r="F120" s="888"/>
      <c r="G120" s="888"/>
      <c r="H120" s="888"/>
      <c r="I120" s="888"/>
      <c r="J120" s="888"/>
      <c r="K120" s="888"/>
      <c r="L120" s="888"/>
      <c r="M120" s="888"/>
      <c r="N120" s="888"/>
      <c r="O120" s="888"/>
      <c r="P120" s="88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999 kW (I1 &amp; I4)</v>
      </c>
      <c r="F122" s="244" t="str">
        <f>'1.  LRAMVA Summary'!G52</f>
        <v>GS 1,000 to 4,999 kW (I2)</v>
      </c>
      <c r="G122" s="244" t="str">
        <f>'1.  LRAMVA Summary'!H52</f>
        <v>Large Use (I3)</v>
      </c>
      <c r="H122" s="244" t="str">
        <f>'1.  LRAMVA Summary'!I52</f>
        <v>Street Lighting</v>
      </c>
      <c r="I122" s="244" t="str">
        <f>'1.  LRAMVA Summary'!J52</f>
        <v>USL</v>
      </c>
      <c r="J122" s="244" t="str">
        <f>'1.  LRAMVA Summary'!K52</f>
        <v>Sentinel Lights</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762">
        <f t="shared" si="30"/>
        <v>1.2E-2</v>
      </c>
      <c r="D128" s="763">
        <f t="shared" si="32"/>
        <v>1.7000000000000001E-2</v>
      </c>
      <c r="E128" s="764">
        <f t="shared" si="33"/>
        <v>3.7097000000000002</v>
      </c>
      <c r="F128" s="763">
        <f t="shared" si="34"/>
        <v>2.5922999999999998</v>
      </c>
      <c r="G128" s="764">
        <f t="shared" si="35"/>
        <v>2.0531000000000001</v>
      </c>
      <c r="H128" s="763">
        <f t="shared" si="36"/>
        <v>18.104199999999999</v>
      </c>
      <c r="I128" s="764">
        <f t="shared" si="37"/>
        <v>1.3599999999999999E-2</v>
      </c>
      <c r="J128" s="764">
        <f t="shared" si="38"/>
        <v>6.2114000000000003</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762">
        <f t="shared" si="30"/>
        <v>1.4200000000000001E-2</v>
      </c>
      <c r="D129" s="763">
        <f t="shared" si="32"/>
        <v>1.5699999999999999E-2</v>
      </c>
      <c r="E129" s="764">
        <f t="shared" si="33"/>
        <v>4.4740000000000002</v>
      </c>
      <c r="F129" s="763">
        <f t="shared" si="34"/>
        <v>2.3852000000000002</v>
      </c>
      <c r="G129" s="764">
        <f t="shared" si="35"/>
        <v>2.0666000000000002</v>
      </c>
      <c r="H129" s="763">
        <f t="shared" si="36"/>
        <v>28.259</v>
      </c>
      <c r="I129" s="764">
        <f t="shared" si="37"/>
        <v>1.78E-2</v>
      </c>
      <c r="J129" s="764">
        <f t="shared" si="38"/>
        <v>7.5087999999999999</v>
      </c>
      <c r="K129" s="686">
        <f t="shared" si="39"/>
        <v>0</v>
      </c>
      <c r="L129" s="686">
        <f t="shared" si="43"/>
        <v>0</v>
      </c>
      <c r="M129" s="686">
        <f t="shared" si="40"/>
        <v>0</v>
      </c>
      <c r="N129" s="686">
        <f t="shared" si="41"/>
        <v>0</v>
      </c>
      <c r="O129" s="686">
        <f t="shared" si="42"/>
        <v>0</v>
      </c>
      <c r="P129" s="686">
        <f t="shared" si="31"/>
        <v>0</v>
      </c>
    </row>
    <row r="130" spans="2:16">
      <c r="B130" s="501">
        <v>2017</v>
      </c>
      <c r="C130" s="762">
        <f>HLOOKUP(B130,$E$15:$O$114,9,FALSE)</f>
        <v>1.09E-2</v>
      </c>
      <c r="D130" s="763">
        <f t="shared" si="32"/>
        <v>1.61E-2</v>
      </c>
      <c r="E130" s="764">
        <f t="shared" si="33"/>
        <v>4.5690999999999997</v>
      </c>
      <c r="F130" s="763">
        <f t="shared" si="34"/>
        <v>2.4245999999999999</v>
      </c>
      <c r="G130" s="764">
        <f t="shared" si="35"/>
        <v>2.0983000000000001</v>
      </c>
      <c r="H130" s="763">
        <f t="shared" si="36"/>
        <v>29.666399999999999</v>
      </c>
      <c r="I130" s="764">
        <f t="shared" si="37"/>
        <v>1.8200000000000001E-2</v>
      </c>
      <c r="J130" s="764">
        <f t="shared" si="38"/>
        <v>7.6711999999999998</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636</v>
      </c>
      <c r="C134" s="598"/>
      <c r="D134" s="599"/>
      <c r="E134" s="600"/>
      <c r="F134" s="599"/>
      <c r="G134" s="599"/>
      <c r="H134" s="599"/>
      <c r="I134" s="599"/>
      <c r="J134" s="599"/>
      <c r="K134" s="599"/>
      <c r="L134" s="599"/>
      <c r="M134" s="599"/>
      <c r="N134" s="599"/>
      <c r="O134" s="599"/>
      <c r="P134" s="599"/>
    </row>
    <row r="136" spans="2:16">
      <c r="B136" s="592"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58"/>
  <sheetViews>
    <sheetView zoomScale="60" zoomScaleNormal="60" workbookViewId="0">
      <selection activeCell="B22" sqref="B22"/>
    </sheetView>
  </sheetViews>
  <sheetFormatPr defaultColWidth="9.109375" defaultRowHeight="14.4"/>
  <cols>
    <col min="1" max="1" width="9.109375" style="12"/>
    <col min="2" max="2" width="24.5546875" style="12" customWidth="1"/>
    <col min="3" max="3" width="21.77734375" style="12" customWidth="1"/>
    <col min="4" max="4" width="8.88671875" style="12"/>
    <col min="5" max="5" width="24.44140625" style="12" customWidth="1"/>
    <col min="6" max="17" width="12.6640625" style="12" customWidth="1"/>
    <col min="18" max="18" width="13.21875" style="12" customWidth="1"/>
    <col min="19" max="19" width="12.109375" style="12" customWidth="1"/>
    <col min="20" max="16384" width="9.109375" style="12"/>
  </cols>
  <sheetData>
    <row r="14" spans="2:24" ht="15.6">
      <c r="B14" s="588" t="s">
        <v>507</v>
      </c>
    </row>
    <row r="15" spans="2:24" ht="15.6">
      <c r="B15" s="588"/>
    </row>
    <row r="16" spans="2:24" s="668" customFormat="1" ht="28.5" customHeight="1">
      <c r="B16" s="889" t="s">
        <v>639</v>
      </c>
      <c r="C16" s="889"/>
      <c r="D16" s="889"/>
      <c r="E16" s="889"/>
      <c r="F16" s="889"/>
      <c r="G16" s="889"/>
      <c r="H16" s="889"/>
      <c r="I16" s="889"/>
      <c r="J16" s="889"/>
      <c r="K16" s="889"/>
      <c r="L16" s="889"/>
      <c r="M16" s="889"/>
      <c r="N16" s="889"/>
      <c r="O16" s="889"/>
      <c r="P16" s="889"/>
      <c r="Q16" s="889"/>
      <c r="R16" s="889"/>
      <c r="S16" s="889"/>
      <c r="T16" s="889"/>
      <c r="U16" s="889"/>
      <c r="V16" s="889"/>
      <c r="W16" s="889"/>
      <c r="X16" s="889"/>
    </row>
    <row r="19" spans="2:20">
      <c r="B19" s="8" t="s">
        <v>762</v>
      </c>
    </row>
    <row r="20" spans="2:20">
      <c r="B20" s="817" t="s">
        <v>761</v>
      </c>
    </row>
    <row r="21" spans="2:20">
      <c r="B21" s="817" t="s">
        <v>772</v>
      </c>
    </row>
    <row r="22" spans="2:20">
      <c r="B22" s="817" t="s">
        <v>763</v>
      </c>
    </row>
    <row r="23" spans="2:20">
      <c r="B23" s="777"/>
      <c r="C23" s="777"/>
      <c r="D23" s="777"/>
      <c r="E23" s="777"/>
      <c r="F23" s="890">
        <v>2015</v>
      </c>
      <c r="G23" s="891"/>
      <c r="H23" s="891"/>
      <c r="I23" s="891"/>
      <c r="J23" s="815"/>
      <c r="K23" s="891">
        <v>2016</v>
      </c>
      <c r="L23" s="891"/>
      <c r="M23" s="891"/>
      <c r="N23" s="892"/>
      <c r="O23" s="814"/>
      <c r="P23" s="890">
        <v>2017</v>
      </c>
      <c r="Q23" s="891"/>
      <c r="R23" s="891"/>
      <c r="S23" s="891"/>
      <c r="T23" s="802"/>
    </row>
    <row r="24" spans="2:20" ht="52.8">
      <c r="B24" s="778" t="s">
        <v>749</v>
      </c>
      <c r="C24" s="779"/>
      <c r="D24" s="779"/>
      <c r="E24" s="779"/>
      <c r="F24" s="780" t="s">
        <v>29</v>
      </c>
      <c r="G24" s="781" t="s">
        <v>750</v>
      </c>
      <c r="H24" s="781" t="s">
        <v>751</v>
      </c>
      <c r="I24" s="783" t="s">
        <v>752</v>
      </c>
      <c r="J24" s="782" t="s">
        <v>760</v>
      </c>
      <c r="K24" s="803" t="s">
        <v>29</v>
      </c>
      <c r="L24" s="781" t="s">
        <v>750</v>
      </c>
      <c r="M24" s="781" t="s">
        <v>751</v>
      </c>
      <c r="N24" s="783" t="s">
        <v>752</v>
      </c>
      <c r="O24" s="783" t="s">
        <v>760</v>
      </c>
      <c r="P24" s="780" t="s">
        <v>29</v>
      </c>
      <c r="Q24" s="781" t="s">
        <v>750</v>
      </c>
      <c r="R24" s="781" t="s">
        <v>751</v>
      </c>
      <c r="S24" s="783" t="s">
        <v>752</v>
      </c>
      <c r="T24" s="782" t="s">
        <v>760</v>
      </c>
    </row>
    <row r="25" spans="2:20" ht="18">
      <c r="B25" s="804" t="s">
        <v>753</v>
      </c>
      <c r="C25" s="805"/>
      <c r="D25" s="805"/>
      <c r="E25" s="805"/>
      <c r="F25" s="784"/>
      <c r="G25" s="805"/>
      <c r="H25" s="805"/>
      <c r="I25" s="805"/>
      <c r="J25" s="806"/>
      <c r="K25" s="805"/>
      <c r="L25" s="805"/>
      <c r="M25" s="805"/>
      <c r="N25" s="805"/>
      <c r="O25" s="805"/>
      <c r="P25" s="784"/>
      <c r="Q25" s="805"/>
      <c r="R25" s="805"/>
      <c r="S25" s="805"/>
      <c r="T25" s="806"/>
    </row>
    <row r="26" spans="2:20" ht="15.6">
      <c r="B26" s="785" t="s">
        <v>505</v>
      </c>
      <c r="F26" s="786"/>
      <c r="G26" s="787"/>
      <c r="H26" s="787"/>
      <c r="I26" s="787"/>
      <c r="J26" s="788"/>
      <c r="K26" s="789"/>
      <c r="L26" s="789"/>
      <c r="M26" s="789"/>
      <c r="N26" s="789"/>
      <c r="O26" s="789"/>
      <c r="P26" s="786"/>
      <c r="Q26" s="787"/>
      <c r="R26" s="787"/>
      <c r="S26" s="787"/>
      <c r="T26" s="788"/>
    </row>
    <row r="27" spans="2:20">
      <c r="B27" s="790" t="s">
        <v>498</v>
      </c>
      <c r="F27" s="786"/>
      <c r="G27" s="787"/>
      <c r="H27" s="787"/>
      <c r="I27" s="787"/>
      <c r="J27" s="788"/>
      <c r="K27" s="789"/>
      <c r="L27" s="789"/>
      <c r="M27" s="789"/>
      <c r="N27" s="789"/>
      <c r="O27" s="789"/>
      <c r="P27" s="786"/>
      <c r="Q27" s="787"/>
      <c r="R27" s="787"/>
      <c r="S27" s="787"/>
      <c r="T27" s="788"/>
    </row>
    <row r="28" spans="2:20">
      <c r="B28" s="12" t="s">
        <v>95</v>
      </c>
      <c r="F28" s="786">
        <v>1</v>
      </c>
      <c r="G28" s="787"/>
      <c r="H28" s="787"/>
      <c r="I28" s="787"/>
      <c r="J28" s="788"/>
      <c r="K28" s="789"/>
      <c r="L28" s="789"/>
      <c r="M28" s="789"/>
      <c r="N28" s="789"/>
      <c r="O28" s="789"/>
      <c r="P28" s="786"/>
      <c r="Q28" s="787"/>
      <c r="R28" s="787"/>
      <c r="S28" s="787"/>
      <c r="T28" s="788"/>
    </row>
    <row r="29" spans="2:20">
      <c r="B29" s="12" t="s">
        <v>96</v>
      </c>
      <c r="C29" s="12" t="s">
        <v>754</v>
      </c>
      <c r="F29" s="786">
        <v>1</v>
      </c>
      <c r="G29" s="787"/>
      <c r="H29" s="787"/>
      <c r="I29" s="787"/>
      <c r="J29" s="788"/>
      <c r="K29" s="789"/>
      <c r="L29" s="789"/>
      <c r="M29" s="789"/>
      <c r="N29" s="789"/>
      <c r="O29" s="789"/>
      <c r="P29" s="786"/>
      <c r="Q29" s="787"/>
      <c r="R29" s="787"/>
      <c r="S29" s="787"/>
      <c r="T29" s="788"/>
    </row>
    <row r="30" spans="2:20">
      <c r="B30" s="12" t="s">
        <v>97</v>
      </c>
      <c r="F30" s="786">
        <v>1</v>
      </c>
      <c r="G30" s="787"/>
      <c r="H30" s="787"/>
      <c r="I30" s="787"/>
      <c r="J30" s="788"/>
      <c r="K30" s="789"/>
      <c r="L30" s="789"/>
      <c r="M30" s="789"/>
      <c r="N30" s="789"/>
      <c r="O30" s="789"/>
      <c r="P30" s="786"/>
      <c r="Q30" s="787"/>
      <c r="R30" s="787"/>
      <c r="S30" s="787"/>
      <c r="T30" s="788"/>
    </row>
    <row r="31" spans="2:20">
      <c r="B31" s="12" t="s">
        <v>683</v>
      </c>
      <c r="F31" s="786">
        <v>1</v>
      </c>
      <c r="G31" s="787"/>
      <c r="H31" s="787"/>
      <c r="I31" s="787"/>
      <c r="J31" s="788"/>
      <c r="K31" s="789"/>
      <c r="L31" s="789"/>
      <c r="M31" s="789"/>
      <c r="N31" s="789"/>
      <c r="O31" s="789"/>
      <c r="P31" s="786"/>
      <c r="Q31" s="787"/>
      <c r="R31" s="787"/>
      <c r="S31" s="787"/>
      <c r="T31" s="788"/>
    </row>
    <row r="32" spans="2:20">
      <c r="B32" s="12" t="s">
        <v>98</v>
      </c>
      <c r="F32" s="786">
        <v>1</v>
      </c>
      <c r="G32" s="787"/>
      <c r="H32" s="787"/>
      <c r="I32" s="787"/>
      <c r="J32" s="788"/>
      <c r="K32" s="789"/>
      <c r="L32" s="789"/>
      <c r="M32" s="789"/>
      <c r="N32" s="789"/>
      <c r="O32" s="789"/>
      <c r="P32" s="786"/>
      <c r="Q32" s="787"/>
      <c r="R32" s="787"/>
      <c r="S32" s="787"/>
      <c r="T32" s="788"/>
    </row>
    <row r="33" spans="2:20">
      <c r="B33" s="807" t="s">
        <v>499</v>
      </c>
      <c r="C33" s="808"/>
      <c r="D33" s="808"/>
      <c r="E33" s="808"/>
      <c r="F33" s="809"/>
      <c r="G33" s="810"/>
      <c r="H33" s="810"/>
      <c r="I33" s="810"/>
      <c r="J33" s="811"/>
      <c r="K33" s="810"/>
      <c r="L33" s="810"/>
      <c r="M33" s="810"/>
      <c r="N33" s="810"/>
      <c r="O33" s="810"/>
      <c r="P33" s="809"/>
      <c r="Q33" s="810"/>
      <c r="R33" s="810"/>
      <c r="S33" s="810"/>
      <c r="T33" s="811"/>
    </row>
    <row r="34" spans="2:20">
      <c r="B34" s="12" t="s">
        <v>100</v>
      </c>
      <c r="F34" s="786"/>
      <c r="G34" s="816">
        <v>0.38</v>
      </c>
      <c r="H34" s="816">
        <v>0.53</v>
      </c>
      <c r="I34" s="816">
        <v>0.09</v>
      </c>
      <c r="J34" s="788"/>
      <c r="K34" s="789"/>
      <c r="L34" s="789"/>
      <c r="M34" s="789"/>
      <c r="N34" s="789"/>
      <c r="O34" s="789"/>
      <c r="P34" s="786"/>
      <c r="Q34" s="787"/>
      <c r="R34" s="787"/>
      <c r="S34" s="787"/>
      <c r="T34" s="788"/>
    </row>
    <row r="35" spans="2:20">
      <c r="B35" s="807" t="s">
        <v>10</v>
      </c>
      <c r="C35" s="808"/>
      <c r="D35" s="808"/>
      <c r="E35" s="808"/>
      <c r="F35" s="809"/>
      <c r="G35" s="810"/>
      <c r="H35" s="810"/>
      <c r="I35" s="810"/>
      <c r="J35" s="811"/>
      <c r="K35" s="810"/>
      <c r="L35" s="810"/>
      <c r="M35" s="810"/>
      <c r="N35" s="810"/>
      <c r="O35" s="810"/>
      <c r="P35" s="809"/>
      <c r="Q35" s="810"/>
      <c r="R35" s="810"/>
      <c r="S35" s="810"/>
      <c r="T35" s="811"/>
    </row>
    <row r="36" spans="2:20">
      <c r="B36" s="12" t="s">
        <v>104</v>
      </c>
      <c r="F36" s="786"/>
      <c r="G36" s="787"/>
      <c r="H36" s="787"/>
      <c r="I36" s="787">
        <v>1</v>
      </c>
      <c r="J36" s="788"/>
      <c r="K36" s="789"/>
      <c r="L36" s="789"/>
      <c r="M36" s="789"/>
      <c r="N36" s="789"/>
      <c r="O36" s="789"/>
      <c r="P36" s="786"/>
      <c r="Q36" s="787"/>
      <c r="R36" s="787"/>
      <c r="S36" s="787"/>
      <c r="T36" s="788"/>
    </row>
    <row r="37" spans="2:20">
      <c r="B37" s="12" t="s">
        <v>106</v>
      </c>
      <c r="F37" s="786"/>
      <c r="G37" s="787"/>
      <c r="H37" s="787"/>
      <c r="I37" s="787">
        <v>1</v>
      </c>
      <c r="J37" s="788"/>
      <c r="K37" s="789"/>
      <c r="L37" s="789"/>
      <c r="M37" s="789"/>
      <c r="N37" s="789"/>
      <c r="O37" s="789"/>
      <c r="P37" s="786"/>
      <c r="Q37" s="787"/>
      <c r="R37" s="787"/>
      <c r="S37" s="787"/>
      <c r="T37" s="788"/>
    </row>
    <row r="38" spans="2:20">
      <c r="B38" s="807" t="s">
        <v>107</v>
      </c>
      <c r="C38" s="808"/>
      <c r="D38" s="808"/>
      <c r="E38" s="808"/>
      <c r="F38" s="809"/>
      <c r="G38" s="810"/>
      <c r="H38" s="810"/>
      <c r="I38" s="810"/>
      <c r="J38" s="811"/>
      <c r="K38" s="810"/>
      <c r="L38" s="810"/>
      <c r="M38" s="810"/>
      <c r="N38" s="810"/>
      <c r="O38" s="810"/>
      <c r="P38" s="809"/>
      <c r="Q38" s="810"/>
      <c r="R38" s="810"/>
      <c r="S38" s="810"/>
      <c r="T38" s="811"/>
    </row>
    <row r="39" spans="2:20">
      <c r="B39" s="791" t="s">
        <v>108</v>
      </c>
      <c r="C39" s="791"/>
      <c r="D39" s="791"/>
      <c r="E39" s="791"/>
      <c r="F39" s="792">
        <v>1</v>
      </c>
      <c r="G39" s="793"/>
      <c r="H39" s="793"/>
      <c r="I39" s="793"/>
      <c r="J39" s="794"/>
      <c r="K39" s="793"/>
      <c r="L39" s="793"/>
      <c r="M39" s="793"/>
      <c r="N39" s="793"/>
      <c r="O39" s="793"/>
      <c r="P39" s="792"/>
      <c r="Q39" s="793"/>
      <c r="R39" s="793"/>
      <c r="S39" s="793"/>
      <c r="T39" s="794"/>
    </row>
    <row r="40" spans="2:20" ht="15.6">
      <c r="B40" s="785" t="s">
        <v>504</v>
      </c>
      <c r="F40" s="786"/>
      <c r="G40" s="787"/>
      <c r="H40" s="787"/>
      <c r="I40" s="787"/>
      <c r="J40" s="788"/>
      <c r="K40" s="789"/>
      <c r="L40" s="789"/>
      <c r="M40" s="789"/>
      <c r="N40" s="789"/>
      <c r="O40" s="789"/>
      <c r="P40" s="786"/>
      <c r="Q40" s="787"/>
      <c r="R40" s="787"/>
      <c r="S40" s="787"/>
      <c r="T40" s="788"/>
    </row>
    <row r="41" spans="2:20">
      <c r="B41" s="790" t="s">
        <v>500</v>
      </c>
      <c r="F41" s="786"/>
      <c r="G41" s="787"/>
      <c r="H41" s="787"/>
      <c r="I41" s="787"/>
      <c r="J41" s="788"/>
      <c r="K41" s="789"/>
      <c r="L41" s="789"/>
      <c r="M41" s="789"/>
      <c r="N41" s="789"/>
      <c r="O41" s="789"/>
      <c r="P41" s="786"/>
      <c r="Q41" s="787"/>
      <c r="R41" s="787"/>
      <c r="S41" s="787"/>
      <c r="T41" s="788"/>
    </row>
    <row r="42" spans="2:20">
      <c r="B42" s="12" t="s">
        <v>113</v>
      </c>
      <c r="F42" s="786">
        <v>1</v>
      </c>
      <c r="G42" s="787"/>
      <c r="H42" s="787"/>
      <c r="I42" s="787"/>
      <c r="J42" s="788"/>
      <c r="K42" s="789">
        <v>1</v>
      </c>
      <c r="L42" s="789"/>
      <c r="M42" s="789"/>
      <c r="N42" s="789"/>
      <c r="O42" s="789"/>
      <c r="P42" s="786">
        <v>1</v>
      </c>
      <c r="Q42" s="787"/>
      <c r="R42" s="787"/>
      <c r="S42" s="787"/>
      <c r="T42" s="788"/>
    </row>
    <row r="43" spans="2:20">
      <c r="B43" s="12" t="s">
        <v>114</v>
      </c>
      <c r="F43" s="786">
        <v>1</v>
      </c>
      <c r="G43" s="787"/>
      <c r="H43" s="787"/>
      <c r="I43" s="787"/>
      <c r="J43" s="788"/>
      <c r="K43" s="789">
        <v>1</v>
      </c>
      <c r="L43" s="789"/>
      <c r="M43" s="789"/>
      <c r="N43" s="789"/>
      <c r="O43" s="789"/>
      <c r="P43" s="786">
        <v>1</v>
      </c>
      <c r="Q43" s="787"/>
      <c r="R43" s="787"/>
      <c r="S43" s="787"/>
      <c r="T43" s="788"/>
    </row>
    <row r="44" spans="2:20">
      <c r="B44" s="12" t="s">
        <v>115</v>
      </c>
      <c r="F44" s="786"/>
      <c r="G44" s="787"/>
      <c r="H44" s="787"/>
      <c r="I44" s="787"/>
      <c r="J44" s="788"/>
      <c r="K44" s="789">
        <v>1</v>
      </c>
      <c r="L44" s="789"/>
      <c r="M44" s="789"/>
      <c r="N44" s="789"/>
      <c r="O44" s="789"/>
      <c r="P44" s="786"/>
      <c r="Q44" s="787"/>
      <c r="R44" s="787"/>
      <c r="S44" s="787"/>
      <c r="T44" s="788"/>
    </row>
    <row r="45" spans="2:20">
      <c r="B45" s="12" t="s">
        <v>116</v>
      </c>
      <c r="F45" s="786">
        <v>1</v>
      </c>
      <c r="G45" s="787"/>
      <c r="H45" s="787"/>
      <c r="I45" s="787"/>
      <c r="J45" s="788"/>
      <c r="K45" s="789"/>
      <c r="L45" s="789"/>
      <c r="M45" s="789"/>
      <c r="N45" s="789"/>
      <c r="O45" s="789"/>
      <c r="P45" s="786">
        <v>1</v>
      </c>
      <c r="Q45" s="787"/>
      <c r="R45" s="787"/>
      <c r="S45" s="787"/>
      <c r="T45" s="788"/>
    </row>
    <row r="46" spans="2:20">
      <c r="B46" s="807" t="s">
        <v>501</v>
      </c>
      <c r="C46" s="808"/>
      <c r="D46" s="808"/>
      <c r="E46" s="808"/>
      <c r="F46" s="809"/>
      <c r="G46" s="810"/>
      <c r="H46" s="810"/>
      <c r="I46" s="810"/>
      <c r="J46" s="811"/>
      <c r="K46" s="810"/>
      <c r="L46" s="810"/>
      <c r="M46" s="810"/>
      <c r="N46" s="810"/>
      <c r="O46" s="810"/>
      <c r="P46" s="809"/>
      <c r="Q46" s="810"/>
      <c r="R46" s="810"/>
      <c r="S46" s="810"/>
      <c r="T46" s="811"/>
    </row>
    <row r="47" spans="2:20">
      <c r="B47" s="12" t="s">
        <v>117</v>
      </c>
      <c r="F47" s="786"/>
      <c r="G47" s="795"/>
      <c r="H47" s="795"/>
      <c r="I47" s="795"/>
      <c r="J47" s="796"/>
      <c r="K47" s="789"/>
      <c r="L47" s="789">
        <v>0.33</v>
      </c>
      <c r="M47" s="789">
        <v>0.67</v>
      </c>
      <c r="N47" s="789"/>
      <c r="O47" s="789"/>
      <c r="P47" s="786"/>
      <c r="Q47" s="787"/>
      <c r="R47" s="787"/>
      <c r="S47" s="787"/>
      <c r="T47" s="788"/>
    </row>
    <row r="48" spans="2:20">
      <c r="B48" s="12" t="s">
        <v>118</v>
      </c>
      <c r="F48" s="786"/>
      <c r="G48" s="795">
        <v>0.38</v>
      </c>
      <c r="H48" s="795">
        <v>0.53</v>
      </c>
      <c r="I48" s="795">
        <v>0.09</v>
      </c>
      <c r="J48" s="796"/>
      <c r="K48" s="789"/>
      <c r="L48" s="797">
        <v>0.39</v>
      </c>
      <c r="M48" s="797">
        <v>0.42</v>
      </c>
      <c r="N48" s="797">
        <v>0.19</v>
      </c>
      <c r="O48" s="797"/>
      <c r="P48" s="786"/>
      <c r="Q48" s="795">
        <v>0.35</v>
      </c>
      <c r="R48" s="795">
        <v>0.6</v>
      </c>
      <c r="S48" s="795">
        <v>0</v>
      </c>
      <c r="T48" s="796">
        <v>0.05</v>
      </c>
    </row>
    <row r="49" spans="2:20">
      <c r="B49" s="12" t="s">
        <v>119</v>
      </c>
      <c r="F49" s="786"/>
      <c r="G49" s="795"/>
      <c r="H49" s="795"/>
      <c r="I49" s="795"/>
      <c r="J49" s="796"/>
      <c r="K49" s="789"/>
      <c r="L49" s="797">
        <v>0.76</v>
      </c>
      <c r="M49" s="797">
        <v>0.24</v>
      </c>
      <c r="N49" s="797"/>
      <c r="O49" s="797"/>
      <c r="P49" s="786"/>
      <c r="Q49" s="797">
        <v>0.76</v>
      </c>
      <c r="R49" s="797">
        <v>0.24</v>
      </c>
      <c r="S49" s="795"/>
      <c r="T49" s="796"/>
    </row>
    <row r="50" spans="2:20">
      <c r="B50" s="12" t="s">
        <v>120</v>
      </c>
      <c r="F50" s="786"/>
      <c r="G50" s="795"/>
      <c r="H50" s="795"/>
      <c r="I50" s="795"/>
      <c r="J50" s="796"/>
      <c r="K50" s="789"/>
      <c r="L50" s="797">
        <v>1</v>
      </c>
      <c r="M50" s="797"/>
      <c r="N50" s="797"/>
      <c r="O50" s="797"/>
      <c r="P50" s="786"/>
      <c r="Q50" s="795"/>
      <c r="R50" s="795"/>
      <c r="S50" s="795"/>
      <c r="T50" s="796"/>
    </row>
    <row r="51" spans="2:20">
      <c r="F51" s="786"/>
      <c r="G51" s="795"/>
      <c r="H51" s="795"/>
      <c r="I51" s="795"/>
      <c r="J51" s="796"/>
      <c r="K51" s="789"/>
      <c r="L51" s="789"/>
      <c r="M51" s="789"/>
      <c r="N51" s="789"/>
      <c r="O51" s="789"/>
      <c r="P51" s="786"/>
      <c r="Q51" s="787"/>
      <c r="R51" s="787"/>
      <c r="S51" s="787"/>
      <c r="T51" s="788"/>
    </row>
    <row r="52" spans="2:20">
      <c r="B52" s="12" t="s">
        <v>124</v>
      </c>
      <c r="F52" s="786"/>
      <c r="G52" s="795"/>
      <c r="H52" s="795"/>
      <c r="I52" s="795"/>
      <c r="J52" s="796"/>
      <c r="K52" s="789"/>
      <c r="L52" s="789"/>
      <c r="M52" s="789"/>
      <c r="N52" s="789">
        <v>1</v>
      </c>
      <c r="O52" s="789"/>
      <c r="P52" s="786"/>
      <c r="Q52" s="787"/>
      <c r="R52" s="787"/>
      <c r="S52" s="787"/>
      <c r="T52" s="788"/>
    </row>
    <row r="53" spans="2:20">
      <c r="B53" s="807" t="s">
        <v>491</v>
      </c>
      <c r="C53" s="808"/>
      <c r="D53" s="808"/>
      <c r="E53" s="808"/>
      <c r="F53" s="809"/>
      <c r="G53" s="810"/>
      <c r="H53" s="810"/>
      <c r="I53" s="810"/>
      <c r="J53" s="811"/>
      <c r="K53" s="810"/>
      <c r="L53" s="810"/>
      <c r="M53" s="810"/>
      <c r="N53" s="810"/>
      <c r="O53" s="810"/>
      <c r="P53" s="809"/>
      <c r="Q53" s="810"/>
      <c r="R53" s="810"/>
      <c r="S53" s="810"/>
      <c r="T53" s="811"/>
    </row>
    <row r="54" spans="2:20" ht="15.6">
      <c r="B54" s="785" t="s">
        <v>497</v>
      </c>
      <c r="F54" s="786"/>
      <c r="G54" s="787"/>
      <c r="H54" s="787"/>
      <c r="I54" s="787"/>
      <c r="J54" s="788"/>
      <c r="K54" s="789"/>
      <c r="L54" s="789"/>
      <c r="M54" s="789"/>
      <c r="N54" s="789"/>
      <c r="O54" s="789"/>
      <c r="P54" s="786"/>
      <c r="Q54" s="787"/>
      <c r="R54" s="787"/>
      <c r="S54" s="787"/>
      <c r="T54" s="788"/>
    </row>
    <row r="55" spans="2:20">
      <c r="B55" s="16" t="s">
        <v>109</v>
      </c>
      <c r="C55" s="16"/>
      <c r="D55" s="16"/>
      <c r="E55" s="16"/>
      <c r="F55" s="786"/>
      <c r="G55" s="787"/>
      <c r="H55" s="787"/>
      <c r="I55" s="787">
        <v>1</v>
      </c>
      <c r="J55" s="788"/>
      <c r="K55" s="787"/>
      <c r="L55" s="787"/>
      <c r="M55" s="787"/>
      <c r="N55" s="787"/>
      <c r="O55" s="787"/>
      <c r="P55" s="786"/>
      <c r="Q55" s="787"/>
      <c r="R55" s="787"/>
      <c r="S55" s="787"/>
      <c r="T55" s="788"/>
    </row>
    <row r="56" spans="2:20">
      <c r="B56" s="16" t="s">
        <v>740</v>
      </c>
      <c r="C56" s="16"/>
      <c r="D56" s="16"/>
      <c r="E56" s="16"/>
      <c r="F56" s="786"/>
      <c r="G56" s="787"/>
      <c r="H56" s="787"/>
      <c r="I56" s="787"/>
      <c r="J56" s="788"/>
      <c r="K56" s="787"/>
      <c r="L56" s="787"/>
      <c r="M56" s="787"/>
      <c r="N56" s="787"/>
      <c r="O56" s="787"/>
      <c r="P56" s="786">
        <v>1</v>
      </c>
      <c r="Q56" s="787"/>
      <c r="R56" s="787"/>
      <c r="S56" s="787"/>
      <c r="T56" s="788"/>
    </row>
    <row r="57" spans="2:20">
      <c r="B57" s="16" t="s">
        <v>741</v>
      </c>
      <c r="C57" s="16"/>
      <c r="D57" s="16"/>
      <c r="E57" s="16"/>
      <c r="F57" s="786"/>
      <c r="G57" s="787"/>
      <c r="H57" s="787"/>
      <c r="I57" s="787"/>
      <c r="J57" s="788"/>
      <c r="K57" s="787"/>
      <c r="L57" s="787"/>
      <c r="M57" s="787"/>
      <c r="N57" s="787"/>
      <c r="O57" s="787"/>
      <c r="P57" s="786">
        <v>1</v>
      </c>
      <c r="Q57" s="787"/>
      <c r="R57" s="787"/>
      <c r="S57" s="787"/>
      <c r="T57" s="788"/>
    </row>
    <row r="58" spans="2:20">
      <c r="B58" s="791" t="s">
        <v>739</v>
      </c>
      <c r="C58" s="791"/>
      <c r="D58" s="791"/>
      <c r="E58" s="791"/>
      <c r="F58" s="792"/>
      <c r="G58" s="793"/>
      <c r="H58" s="793"/>
      <c r="I58" s="793"/>
      <c r="J58" s="794"/>
      <c r="K58" s="793">
        <v>1</v>
      </c>
      <c r="L58" s="793"/>
      <c r="M58" s="793"/>
      <c r="N58" s="793"/>
      <c r="O58" s="793"/>
      <c r="P58" s="792"/>
      <c r="Q58" s="793"/>
      <c r="R58" s="793"/>
      <c r="S58" s="793"/>
      <c r="T58" s="794"/>
    </row>
  </sheetData>
  <mergeCells count="4">
    <mergeCell ref="B16:X16"/>
    <mergeCell ref="F23:I23"/>
    <mergeCell ref="K23:N23"/>
    <mergeCell ref="P23:S23"/>
  </mergeCells>
  <pageMargins left="0.25" right="0.25" top="0.75" bottom="0.75" header="0.3" footer="0.3"/>
  <pageSetup paperSize="5"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Margaret Boland</cp:lastModifiedBy>
  <cp:lastPrinted>2019-07-30T17:19:57Z</cp:lastPrinted>
  <dcterms:created xsi:type="dcterms:W3CDTF">2012-03-05T18:56:04Z</dcterms:created>
  <dcterms:modified xsi:type="dcterms:W3CDTF">2019-11-04T21:01:53Z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