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Y:\Finance\Finance Mgmt\Rate Applications\2020 IRM Rate App\2020 Annual IR Application (EB-2019-0062)\6 OEB Teleconference questions - 2019-11-07\"/>
    </mc:Choice>
  </mc:AlternateContent>
  <bookViews>
    <workbookView xWindow="0" yWindow="0" windowWidth="19200" windowHeight="7212" tabRatio="856" firstSheet="4" activeTab="10"/>
    <workbookView xWindow="0" yWindow="0" windowWidth="30720" windowHeight="13704" activeTab="5"/>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Report'!$A$1:$BT$56</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52511"/>
</workbook>
</file>

<file path=xl/calcChain.xml><?xml version="1.0" encoding="utf-8"?>
<calcChain xmlns="http://schemas.openxmlformats.org/spreadsheetml/2006/main">
  <c r="BH65" i="68" l="1"/>
  <c r="BG65" i="68"/>
  <c r="BF65" i="68"/>
  <c r="BE65" i="68"/>
  <c r="BD65" i="68"/>
  <c r="BC65" i="68"/>
  <c r="BB65" i="68"/>
  <c r="BA65" i="68"/>
  <c r="AZ65" i="68"/>
  <c r="AY65" i="68"/>
  <c r="AX65" i="68"/>
  <c r="AW65" i="68"/>
  <c r="T73" i="85" l="1"/>
  <c r="T61" i="85"/>
  <c r="F81" i="85"/>
  <c r="F82" i="85"/>
  <c r="O558" i="79" l="1"/>
  <c r="P558" i="79" s="1"/>
  <c r="Q375" i="79"/>
  <c r="R375" i="79" s="1"/>
  <c r="S375" i="79" s="1"/>
  <c r="T375" i="79" s="1"/>
  <c r="U375" i="79" s="1"/>
  <c r="V375" i="79" s="1"/>
  <c r="W375" i="79" s="1"/>
  <c r="X375" i="79" s="1"/>
  <c r="P375" i="79"/>
  <c r="Q558" i="79" l="1"/>
  <c r="R558" i="79" s="1"/>
  <c r="S558" i="79" s="1"/>
  <c r="T558" i="79" s="1"/>
  <c r="U558" i="79" s="1"/>
  <c r="V558" i="79" s="1"/>
  <c r="W558" i="79" s="1"/>
  <c r="X558" i="79" s="1"/>
  <c r="O561" i="79" l="1"/>
  <c r="P515" i="79" l="1"/>
  <c r="Q515" i="79"/>
  <c r="R515" i="79"/>
  <c r="S515" i="79"/>
  <c r="T515" i="79"/>
  <c r="U515" i="79"/>
  <c r="V515" i="79"/>
  <c r="W515" i="79"/>
  <c r="X515" i="79"/>
  <c r="P512" i="79"/>
  <c r="Q512" i="79"/>
  <c r="R512" i="79"/>
  <c r="S512" i="79"/>
  <c r="T512" i="79"/>
  <c r="U512" i="79"/>
  <c r="V512" i="79"/>
  <c r="W512" i="79"/>
  <c r="X512" i="79"/>
  <c r="O512" i="79"/>
  <c r="O515" i="79"/>
  <c r="E515" i="79"/>
  <c r="F515" i="79"/>
  <c r="G515" i="79"/>
  <c r="H515" i="79"/>
  <c r="I515" i="79"/>
  <c r="J515" i="79"/>
  <c r="K515" i="79"/>
  <c r="L515" i="79"/>
  <c r="M515" i="79"/>
  <c r="D515" i="79"/>
  <c r="E512" i="79"/>
  <c r="F512" i="79"/>
  <c r="G512" i="79"/>
  <c r="H512" i="79"/>
  <c r="I512" i="79"/>
  <c r="J512" i="79"/>
  <c r="K512" i="79"/>
  <c r="L512" i="79"/>
  <c r="M512" i="79"/>
  <c r="D512" i="79"/>
  <c r="P490" i="79" l="1"/>
  <c r="Q490" i="79"/>
  <c r="R490" i="79"/>
  <c r="S490" i="79"/>
  <c r="T490" i="79"/>
  <c r="U490" i="79"/>
  <c r="V490" i="79"/>
  <c r="W490" i="79"/>
  <c r="X490" i="79"/>
  <c r="P487" i="79"/>
  <c r="Q487" i="79"/>
  <c r="R487" i="79"/>
  <c r="S487" i="79"/>
  <c r="T487" i="79"/>
  <c r="U487" i="79"/>
  <c r="V487" i="79"/>
  <c r="W487" i="79"/>
  <c r="X487" i="79"/>
  <c r="E487" i="79"/>
  <c r="F487" i="79"/>
  <c r="G487" i="79"/>
  <c r="H487" i="79"/>
  <c r="I487" i="79"/>
  <c r="J487" i="79"/>
  <c r="K487" i="79"/>
  <c r="L487" i="79"/>
  <c r="M487" i="79"/>
  <c r="E490" i="79"/>
  <c r="F490" i="79"/>
  <c r="G490" i="79"/>
  <c r="H490" i="79"/>
  <c r="I490" i="79"/>
  <c r="J490" i="79"/>
  <c r="K490" i="79"/>
  <c r="L490" i="79"/>
  <c r="M490" i="79"/>
  <c r="D490" i="79"/>
  <c r="D487" i="79"/>
  <c r="O490" i="79"/>
  <c r="O487" i="79"/>
  <c r="P471" i="79"/>
  <c r="Q471" i="79"/>
  <c r="R471" i="79"/>
  <c r="S471" i="79"/>
  <c r="T471" i="79"/>
  <c r="U471" i="79"/>
  <c r="V471" i="79"/>
  <c r="W471" i="79"/>
  <c r="X471" i="79"/>
  <c r="P474" i="79"/>
  <c r="Q474" i="79"/>
  <c r="R474" i="79"/>
  <c r="S474" i="79"/>
  <c r="T474" i="79"/>
  <c r="U474" i="79"/>
  <c r="V474" i="79"/>
  <c r="W474" i="79"/>
  <c r="X474" i="79"/>
  <c r="P480" i="79"/>
  <c r="Q480" i="79"/>
  <c r="R480" i="79"/>
  <c r="S480" i="79"/>
  <c r="T480" i="79"/>
  <c r="U480" i="79"/>
  <c r="V480" i="79"/>
  <c r="W480" i="79"/>
  <c r="X480" i="79"/>
  <c r="O480" i="79"/>
  <c r="O474" i="79"/>
  <c r="O471" i="79"/>
  <c r="E480" i="79"/>
  <c r="F480" i="79"/>
  <c r="G480" i="79"/>
  <c r="H480" i="79"/>
  <c r="I480" i="79"/>
  <c r="J480" i="79"/>
  <c r="K480" i="79"/>
  <c r="L480" i="79"/>
  <c r="M480" i="79"/>
  <c r="E474" i="79"/>
  <c r="F474" i="79"/>
  <c r="G474" i="79"/>
  <c r="H474" i="79"/>
  <c r="I474" i="79"/>
  <c r="J474" i="79"/>
  <c r="K474" i="79"/>
  <c r="L474" i="79"/>
  <c r="M474" i="79"/>
  <c r="E471" i="79"/>
  <c r="F471" i="79"/>
  <c r="G471" i="79"/>
  <c r="H471" i="79"/>
  <c r="I471" i="79"/>
  <c r="J471" i="79"/>
  <c r="K471" i="79"/>
  <c r="L471" i="79"/>
  <c r="M471" i="79"/>
  <c r="D480" i="79"/>
  <c r="D474" i="79"/>
  <c r="D471" i="79"/>
  <c r="P326" i="79"/>
  <c r="Q326" i="79"/>
  <c r="R326" i="79"/>
  <c r="S326" i="79"/>
  <c r="T326" i="79"/>
  <c r="U326" i="79"/>
  <c r="V326" i="79"/>
  <c r="W326" i="79"/>
  <c r="X326" i="79"/>
  <c r="E326" i="79"/>
  <c r="F326" i="79"/>
  <c r="G326" i="79"/>
  <c r="H326" i="79"/>
  <c r="I326" i="79"/>
  <c r="J326" i="79"/>
  <c r="K326" i="79"/>
  <c r="L326" i="79"/>
  <c r="M326" i="79"/>
  <c r="D326" i="79"/>
  <c r="O326" i="79"/>
  <c r="E323" i="79"/>
  <c r="F323" i="79"/>
  <c r="G323" i="79"/>
  <c r="H323" i="79"/>
  <c r="I323" i="79"/>
  <c r="J323" i="79"/>
  <c r="K323" i="79"/>
  <c r="L323" i="79"/>
  <c r="M323" i="79"/>
  <c r="P323" i="79"/>
  <c r="Q323" i="79"/>
  <c r="R323" i="79"/>
  <c r="S323" i="79"/>
  <c r="T323" i="79"/>
  <c r="U323" i="79"/>
  <c r="V323" i="79"/>
  <c r="W323" i="79"/>
  <c r="X323" i="79"/>
  <c r="O323" i="79"/>
  <c r="D323" i="79"/>
  <c r="P302" i="79"/>
  <c r="Q302" i="79"/>
  <c r="R302" i="79"/>
  <c r="S302" i="79"/>
  <c r="T302" i="79"/>
  <c r="U302" i="79"/>
  <c r="V302" i="79"/>
  <c r="W302" i="79"/>
  <c r="X302" i="79"/>
  <c r="E302" i="79"/>
  <c r="F302" i="79"/>
  <c r="G302" i="79"/>
  <c r="H302" i="79"/>
  <c r="I302" i="79"/>
  <c r="J302" i="79"/>
  <c r="K302" i="79"/>
  <c r="L302" i="79"/>
  <c r="M302" i="79"/>
  <c r="D302" i="79"/>
  <c r="O302" i="79"/>
  <c r="P295" i="79"/>
  <c r="Q295" i="79"/>
  <c r="R295" i="79"/>
  <c r="S295" i="79"/>
  <c r="T295" i="79"/>
  <c r="U295" i="79"/>
  <c r="V295" i="79"/>
  <c r="W295" i="79"/>
  <c r="X295" i="79"/>
  <c r="O295" i="79"/>
  <c r="E295" i="79"/>
  <c r="F295" i="79"/>
  <c r="G295" i="79"/>
  <c r="H295" i="79"/>
  <c r="I295" i="79"/>
  <c r="J295" i="79"/>
  <c r="K295" i="79"/>
  <c r="L295" i="79"/>
  <c r="M295" i="79"/>
  <c r="D295" i="79"/>
  <c r="P310" i="79"/>
  <c r="Q310" i="79"/>
  <c r="R310" i="79"/>
  <c r="S310" i="79"/>
  <c r="T310" i="79"/>
  <c r="U310" i="79"/>
  <c r="V310" i="79"/>
  <c r="W310" i="79"/>
  <c r="X310" i="79"/>
  <c r="E310" i="79"/>
  <c r="F310" i="79"/>
  <c r="G310" i="79"/>
  <c r="H310" i="79"/>
  <c r="I310" i="79"/>
  <c r="J310" i="79"/>
  <c r="K310" i="79"/>
  <c r="L310" i="79"/>
  <c r="M310" i="79"/>
  <c r="D310" i="79"/>
  <c r="O310" i="79"/>
  <c r="P307" i="79"/>
  <c r="Q307" i="79"/>
  <c r="R307" i="79"/>
  <c r="S307" i="79"/>
  <c r="T307" i="79"/>
  <c r="U307" i="79"/>
  <c r="V307" i="79"/>
  <c r="W307" i="79"/>
  <c r="X307" i="79"/>
  <c r="P308" i="79"/>
  <c r="Q308" i="79"/>
  <c r="R308" i="79"/>
  <c r="S308" i="79"/>
  <c r="T308" i="79"/>
  <c r="U308" i="79"/>
  <c r="V308" i="79"/>
  <c r="W308" i="79"/>
  <c r="X308" i="79"/>
  <c r="E307" i="79"/>
  <c r="F307" i="79"/>
  <c r="G307" i="79"/>
  <c r="H307" i="79"/>
  <c r="I307" i="79"/>
  <c r="J307" i="79"/>
  <c r="K307" i="79"/>
  <c r="L307" i="79"/>
  <c r="M307" i="79"/>
  <c r="E308" i="79"/>
  <c r="F308" i="79"/>
  <c r="G308" i="79"/>
  <c r="H308" i="79"/>
  <c r="I308" i="79"/>
  <c r="J308" i="79"/>
  <c r="K308" i="79"/>
  <c r="L308" i="79"/>
  <c r="M308" i="79"/>
  <c r="O308" i="79"/>
  <c r="O307" i="79"/>
  <c r="D308" i="79"/>
  <c r="D307" i="79"/>
  <c r="E304" i="79"/>
  <c r="F304" i="79"/>
  <c r="G304" i="79"/>
  <c r="H304" i="79"/>
  <c r="I304" i="79"/>
  <c r="J304" i="79"/>
  <c r="K304" i="79"/>
  <c r="L304" i="79"/>
  <c r="M304" i="79"/>
  <c r="E305" i="79"/>
  <c r="F305" i="79"/>
  <c r="G305" i="79"/>
  <c r="H305" i="79"/>
  <c r="I305" i="79"/>
  <c r="J305" i="79"/>
  <c r="K305" i="79"/>
  <c r="L305" i="79"/>
  <c r="M305" i="79"/>
  <c r="D305" i="79"/>
  <c r="D304" i="79"/>
  <c r="P304" i="79"/>
  <c r="Q304" i="79"/>
  <c r="R304" i="79"/>
  <c r="S304" i="79"/>
  <c r="T304" i="79"/>
  <c r="U304" i="79"/>
  <c r="V304" i="79"/>
  <c r="W304" i="79"/>
  <c r="X304" i="79"/>
  <c r="P305" i="79"/>
  <c r="Q305" i="79"/>
  <c r="R305" i="79"/>
  <c r="S305" i="79"/>
  <c r="T305" i="79"/>
  <c r="U305" i="79"/>
  <c r="V305" i="79"/>
  <c r="W305" i="79"/>
  <c r="X305" i="79"/>
  <c r="O305" i="79"/>
  <c r="O304" i="79"/>
  <c r="P291" i="79"/>
  <c r="Q291" i="79"/>
  <c r="R291" i="79"/>
  <c r="S291" i="79"/>
  <c r="T291" i="79"/>
  <c r="U291" i="79"/>
  <c r="V291" i="79"/>
  <c r="W291" i="79"/>
  <c r="X291" i="79"/>
  <c r="P292" i="79"/>
  <c r="Q292" i="79"/>
  <c r="R292" i="79"/>
  <c r="S292" i="79"/>
  <c r="T292" i="79"/>
  <c r="U292" i="79"/>
  <c r="V292" i="79"/>
  <c r="W292" i="79"/>
  <c r="X292" i="79"/>
  <c r="O292" i="79"/>
  <c r="O291" i="79"/>
  <c r="E291" i="79"/>
  <c r="F291" i="79"/>
  <c r="G291" i="79"/>
  <c r="H291" i="79"/>
  <c r="I291" i="79"/>
  <c r="J291" i="79"/>
  <c r="K291" i="79"/>
  <c r="L291" i="79"/>
  <c r="M291" i="79"/>
  <c r="E292" i="79"/>
  <c r="F292" i="79"/>
  <c r="G292" i="79"/>
  <c r="H292" i="79"/>
  <c r="I292" i="79"/>
  <c r="J292" i="79"/>
  <c r="K292" i="79"/>
  <c r="L292" i="79"/>
  <c r="M292" i="79"/>
  <c r="D292" i="79"/>
  <c r="D291" i="79"/>
  <c r="E288" i="79"/>
  <c r="F288" i="79"/>
  <c r="G288" i="79"/>
  <c r="H288" i="79"/>
  <c r="I288" i="79"/>
  <c r="J288" i="79"/>
  <c r="K288" i="79"/>
  <c r="L288" i="79"/>
  <c r="M288" i="79"/>
  <c r="E289" i="79"/>
  <c r="F289" i="79"/>
  <c r="G289" i="79"/>
  <c r="H289" i="79"/>
  <c r="I289" i="79"/>
  <c r="J289" i="79"/>
  <c r="K289" i="79"/>
  <c r="L289" i="79"/>
  <c r="M289" i="79"/>
  <c r="D289" i="79"/>
  <c r="D288" i="79"/>
  <c r="P289" i="79"/>
  <c r="Q289" i="79"/>
  <c r="R289" i="79"/>
  <c r="S289" i="79"/>
  <c r="T289" i="79"/>
  <c r="U289" i="79"/>
  <c r="V289" i="79"/>
  <c r="W289" i="79"/>
  <c r="X289" i="79"/>
  <c r="O289" i="79"/>
  <c r="P288" i="79"/>
  <c r="Q288" i="79"/>
  <c r="R288" i="79"/>
  <c r="S288" i="79"/>
  <c r="T288" i="79"/>
  <c r="U288" i="79"/>
  <c r="V288" i="79"/>
  <c r="W288" i="79"/>
  <c r="X288" i="79"/>
  <c r="O288" i="79"/>
  <c r="P122" i="79"/>
  <c r="Q122" i="79"/>
  <c r="R122" i="79"/>
  <c r="S122" i="79"/>
  <c r="T122" i="79"/>
  <c r="U122" i="79"/>
  <c r="V122" i="79"/>
  <c r="W122" i="79"/>
  <c r="X122" i="79"/>
  <c r="E122" i="79"/>
  <c r="F122" i="79"/>
  <c r="G122" i="79"/>
  <c r="H122" i="79"/>
  <c r="I122" i="79"/>
  <c r="J122" i="79"/>
  <c r="K122" i="79"/>
  <c r="L122" i="79"/>
  <c r="M122" i="79"/>
  <c r="D122" i="79"/>
  <c r="O122" i="79"/>
  <c r="P58" i="79"/>
  <c r="Q58" i="79"/>
  <c r="R58" i="79"/>
  <c r="S58" i="79"/>
  <c r="T58" i="79"/>
  <c r="U58" i="79"/>
  <c r="V58" i="79"/>
  <c r="W58" i="79"/>
  <c r="X58" i="79"/>
  <c r="O58" i="79"/>
  <c r="E58" i="79"/>
  <c r="F58" i="79"/>
  <c r="G58" i="79"/>
  <c r="H58" i="79"/>
  <c r="I58" i="79"/>
  <c r="J58" i="79"/>
  <c r="K58" i="79"/>
  <c r="L58" i="79"/>
  <c r="M58" i="79"/>
  <c r="D58" i="79"/>
  <c r="P57" i="79"/>
  <c r="Q57" i="79"/>
  <c r="R57" i="79"/>
  <c r="S57" i="79"/>
  <c r="T57" i="79"/>
  <c r="U57" i="79"/>
  <c r="V57" i="79"/>
  <c r="W57" i="79"/>
  <c r="X57" i="79"/>
  <c r="E57" i="79"/>
  <c r="F57" i="79"/>
  <c r="G57" i="79"/>
  <c r="H57" i="79"/>
  <c r="I57" i="79"/>
  <c r="J57" i="79"/>
  <c r="K57" i="79"/>
  <c r="L57" i="79"/>
  <c r="M57" i="79"/>
  <c r="D57" i="79"/>
  <c r="O57" i="79"/>
  <c r="P51" i="79"/>
  <c r="Q51" i="79"/>
  <c r="R51" i="79"/>
  <c r="S51" i="79"/>
  <c r="T51" i="79"/>
  <c r="U51" i="79"/>
  <c r="V51" i="79"/>
  <c r="W51" i="79"/>
  <c r="X51" i="79"/>
  <c r="O51" i="79"/>
  <c r="E51" i="79"/>
  <c r="F51" i="79"/>
  <c r="G51" i="79"/>
  <c r="H51" i="79"/>
  <c r="I51" i="79"/>
  <c r="J51" i="79"/>
  <c r="K51" i="79"/>
  <c r="L51" i="79"/>
  <c r="M51" i="79"/>
  <c r="D51" i="79"/>
  <c r="P48" i="79"/>
  <c r="Q48" i="79"/>
  <c r="R48" i="79"/>
  <c r="S48" i="79"/>
  <c r="T48" i="79"/>
  <c r="U48" i="79"/>
  <c r="V48" i="79"/>
  <c r="W48" i="79"/>
  <c r="X48" i="79"/>
  <c r="E48" i="79"/>
  <c r="F48" i="79"/>
  <c r="G48" i="79"/>
  <c r="H48" i="79"/>
  <c r="I48" i="79"/>
  <c r="J48" i="79"/>
  <c r="K48" i="79"/>
  <c r="L48" i="79"/>
  <c r="M48" i="79"/>
  <c r="D48" i="79"/>
  <c r="O48" i="79"/>
  <c r="M47" i="79"/>
  <c r="E47" i="79"/>
  <c r="F47" i="79"/>
  <c r="G47" i="79"/>
  <c r="H47" i="79"/>
  <c r="I47" i="79"/>
  <c r="J47" i="79"/>
  <c r="K47" i="79"/>
  <c r="L47" i="79"/>
  <c r="P47" i="79"/>
  <c r="Q47" i="79"/>
  <c r="R47" i="79"/>
  <c r="S47" i="79"/>
  <c r="T47" i="79"/>
  <c r="U47" i="79"/>
  <c r="V47" i="79"/>
  <c r="W47" i="79"/>
  <c r="X47" i="79"/>
  <c r="O47" i="79"/>
  <c r="D47" i="79"/>
  <c r="P42" i="79"/>
  <c r="Q42" i="79"/>
  <c r="R42" i="79"/>
  <c r="S42" i="79"/>
  <c r="T42" i="79"/>
  <c r="U42" i="79"/>
  <c r="V42" i="79"/>
  <c r="W42" i="79"/>
  <c r="X42" i="79"/>
  <c r="E42" i="79"/>
  <c r="F42" i="79"/>
  <c r="G42" i="79"/>
  <c r="H42" i="79"/>
  <c r="I42" i="79"/>
  <c r="J42" i="79"/>
  <c r="K42" i="79"/>
  <c r="L42" i="79"/>
  <c r="M42" i="79"/>
  <c r="D42" i="79"/>
  <c r="O42" i="79"/>
  <c r="E41" i="79"/>
  <c r="F41" i="79"/>
  <c r="G41" i="79"/>
  <c r="H41" i="79"/>
  <c r="I41" i="79"/>
  <c r="J41" i="79"/>
  <c r="K41" i="79"/>
  <c r="L41" i="79"/>
  <c r="M41" i="79"/>
  <c r="P41" i="79"/>
  <c r="Q41" i="79"/>
  <c r="R41" i="79"/>
  <c r="S41" i="79"/>
  <c r="T41" i="79"/>
  <c r="U41" i="79"/>
  <c r="V41" i="79"/>
  <c r="W41" i="79"/>
  <c r="X41" i="79"/>
  <c r="O41" i="79"/>
  <c r="D41" i="79"/>
  <c r="E44" i="79"/>
  <c r="F44" i="79"/>
  <c r="G44" i="79"/>
  <c r="H44" i="79"/>
  <c r="I44" i="79"/>
  <c r="J44" i="79"/>
  <c r="K44" i="79"/>
  <c r="L44" i="79"/>
  <c r="M44" i="79"/>
  <c r="D44" i="79"/>
  <c r="P44" i="79"/>
  <c r="Q44" i="79"/>
  <c r="R44" i="79"/>
  <c r="S44" i="79"/>
  <c r="T44" i="79"/>
  <c r="U44" i="79"/>
  <c r="V44" i="79"/>
  <c r="W44" i="79"/>
  <c r="X44" i="79"/>
  <c r="O44" i="79"/>
  <c r="P39" i="79"/>
  <c r="Q39" i="79"/>
  <c r="R39" i="79"/>
  <c r="S39" i="79"/>
  <c r="T39" i="79"/>
  <c r="U39" i="79"/>
  <c r="V39" i="79"/>
  <c r="W39" i="79"/>
  <c r="X39" i="79"/>
  <c r="O39" i="79"/>
  <c r="E39" i="79"/>
  <c r="F39" i="79"/>
  <c r="G39" i="79"/>
  <c r="H39" i="79"/>
  <c r="I39" i="79"/>
  <c r="J39" i="79"/>
  <c r="K39" i="79"/>
  <c r="L39" i="79"/>
  <c r="M39" i="79"/>
  <c r="D39" i="79"/>
  <c r="E38" i="79"/>
  <c r="F38" i="79"/>
  <c r="G38" i="79"/>
  <c r="H38" i="79"/>
  <c r="I38" i="79"/>
  <c r="J38" i="79"/>
  <c r="K38" i="79"/>
  <c r="L38" i="79"/>
  <c r="M38" i="79"/>
  <c r="D38" i="79"/>
  <c r="P38" i="79"/>
  <c r="Q38" i="79"/>
  <c r="R38" i="79"/>
  <c r="S38" i="79"/>
  <c r="T38" i="79"/>
  <c r="U38" i="79"/>
  <c r="V38" i="79"/>
  <c r="W38" i="79"/>
  <c r="X38" i="79"/>
  <c r="O38" i="79"/>
  <c r="P71" i="79"/>
  <c r="Q71" i="79"/>
  <c r="R71" i="79"/>
  <c r="S71" i="79"/>
  <c r="T71" i="79"/>
  <c r="U71" i="79"/>
  <c r="V71" i="79"/>
  <c r="W71" i="79"/>
  <c r="X71" i="79"/>
  <c r="O71" i="79"/>
  <c r="E71" i="79"/>
  <c r="F71" i="79"/>
  <c r="G71" i="79"/>
  <c r="H71" i="79"/>
  <c r="I71" i="79"/>
  <c r="J71" i="79"/>
  <c r="K71" i="79"/>
  <c r="L71" i="79"/>
  <c r="M71" i="79"/>
  <c r="D71" i="79"/>
  <c r="P80" i="79"/>
  <c r="Q80" i="79"/>
  <c r="R80" i="79"/>
  <c r="S80" i="79"/>
  <c r="T80" i="79"/>
  <c r="U80" i="79"/>
  <c r="V80" i="79"/>
  <c r="W80" i="79"/>
  <c r="X80" i="79"/>
  <c r="O80" i="79"/>
  <c r="E80" i="79"/>
  <c r="F80" i="79"/>
  <c r="G80" i="79"/>
  <c r="H80" i="79"/>
  <c r="I80" i="79"/>
  <c r="J80" i="79"/>
  <c r="K80" i="79"/>
  <c r="L80" i="79"/>
  <c r="M80" i="79"/>
  <c r="D80" i="79"/>
  <c r="P76" i="79"/>
  <c r="Q76" i="79"/>
  <c r="R76" i="79"/>
  <c r="S76" i="79"/>
  <c r="T76" i="79"/>
  <c r="U76" i="79"/>
  <c r="V76" i="79"/>
  <c r="W76" i="79"/>
  <c r="X76" i="79"/>
  <c r="O76" i="79"/>
  <c r="E76" i="79"/>
  <c r="F76" i="79"/>
  <c r="G76" i="79"/>
  <c r="H76" i="79"/>
  <c r="I76" i="79"/>
  <c r="J76" i="79"/>
  <c r="K76" i="79"/>
  <c r="L76" i="79"/>
  <c r="M76" i="79"/>
  <c r="D76" i="79"/>
  <c r="P94" i="79"/>
  <c r="Q94" i="79"/>
  <c r="R94" i="79"/>
  <c r="S94" i="79"/>
  <c r="T94" i="79"/>
  <c r="U94" i="79"/>
  <c r="V94" i="79"/>
  <c r="W94" i="79"/>
  <c r="X94" i="79"/>
  <c r="O94" i="79"/>
  <c r="E94" i="79"/>
  <c r="F94" i="79"/>
  <c r="G94" i="79"/>
  <c r="H94" i="79"/>
  <c r="I94" i="79"/>
  <c r="J94" i="79"/>
  <c r="K94" i="79"/>
  <c r="L94" i="79"/>
  <c r="M94" i="79"/>
  <c r="D94" i="79"/>
  <c r="Y378" i="79" l="1"/>
  <c r="D378" i="79"/>
  <c r="P27" i="85"/>
  <c r="P49" i="85" s="1"/>
  <c r="C28" i="85" s="1"/>
  <c r="K27" i="85"/>
  <c r="K49" i="85" s="1"/>
  <c r="C27" i="85" s="1"/>
  <c r="D28" i="85" l="1"/>
  <c r="F28" i="85" s="1"/>
  <c r="F39" i="85" s="1"/>
  <c r="N184" i="79" l="1"/>
  <c r="D22" i="45" l="1"/>
  <c r="O927" i="79" l="1"/>
  <c r="E44" i="44" l="1"/>
  <c r="AM139" i="79" l="1"/>
  <c r="Q46" i="44"/>
  <c r="P46" i="44"/>
  <c r="O46" i="44"/>
  <c r="N46" i="44"/>
  <c r="M46" i="44"/>
  <c r="L46" i="44"/>
  <c r="K46" i="44"/>
  <c r="J46" i="44"/>
  <c r="I46" i="44"/>
  <c r="H46" i="44"/>
  <c r="G46" i="44"/>
  <c r="F46" i="44"/>
  <c r="E46" i="44"/>
  <c r="D46" i="44"/>
  <c r="O1110" i="79" l="1"/>
  <c r="O744"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AA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D561" i="79" l="1"/>
  <c r="AA561" i="79"/>
  <c r="Z576" i="79"/>
  <c r="AD378"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1" i="44"/>
  <c r="K52"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AA127" i="46" s="1"/>
  <c r="D29" i="44"/>
  <c r="D33" i="44" s="1"/>
  <c r="AA407" i="46"/>
  <c r="AB278" i="46"/>
  <c r="G29" i="44"/>
  <c r="G33" i="44" s="1"/>
  <c r="Z277" i="46"/>
  <c r="E13" i="44"/>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AB135" i="46" s="1"/>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6" i="79" l="1"/>
  <c r="AC578" i="79"/>
  <c r="AC577" i="79"/>
  <c r="D53" i="44"/>
  <c r="AD212" i="79"/>
  <c r="AD208" i="79"/>
  <c r="AD211" i="79"/>
  <c r="AD210" i="79"/>
  <c r="AD209" i="79"/>
  <c r="AD127" i="46"/>
  <c r="AD138" i="46"/>
  <c r="AD141" i="46"/>
  <c r="AD140" i="46"/>
  <c r="AD143" i="46"/>
  <c r="AD142" i="46"/>
  <c r="AD139" i="46"/>
  <c r="G47" i="44"/>
  <c r="G52" i="44"/>
  <c r="G51" i="44"/>
  <c r="H51" i="44"/>
  <c r="H47" i="44"/>
  <c r="H52" i="44"/>
  <c r="E52" i="44"/>
  <c r="E51" i="44"/>
  <c r="E47" i="44"/>
  <c r="F52" i="44"/>
  <c r="F47" i="44"/>
  <c r="F51" i="44"/>
  <c r="J52" i="44"/>
  <c r="J51" i="44"/>
  <c r="J47" i="44"/>
  <c r="D52" i="44"/>
  <c r="Y196" i="79"/>
  <c r="D51" i="44"/>
  <c r="D47" i="44"/>
  <c r="I52" i="44"/>
  <c r="I51" i="44"/>
  <c r="I47" i="44"/>
  <c r="J45" i="44"/>
  <c r="J44" i="44"/>
  <c r="D44" i="44"/>
  <c r="D45" i="44"/>
  <c r="G45" i="44"/>
  <c r="G44" i="44"/>
  <c r="H45" i="44"/>
  <c r="H44" i="44"/>
  <c r="E45" i="44"/>
  <c r="F45" i="44"/>
  <c r="F44" i="44"/>
  <c r="I44" i="44"/>
  <c r="I45" i="44"/>
  <c r="AB392" i="79"/>
  <c r="AB394" i="79"/>
  <c r="AB378" i="79"/>
  <c r="AB393" i="79"/>
  <c r="AB395" i="79"/>
  <c r="AB760" i="79"/>
  <c r="AB761" i="79"/>
  <c r="AB744" i="79"/>
  <c r="AD577" i="79"/>
  <c r="AD578" i="79"/>
  <c r="AC392" i="79"/>
  <c r="AC394" i="79"/>
  <c r="AC378" i="79"/>
  <c r="AC393" i="79"/>
  <c r="AC395" i="79"/>
  <c r="AB577" i="79"/>
  <c r="AB578" i="79"/>
  <c r="AB561" i="79"/>
  <c r="AA760" i="79"/>
  <c r="AA744" i="79"/>
  <c r="AA761" i="79"/>
  <c r="AA578" i="79"/>
  <c r="AA577" i="79"/>
  <c r="AD393" i="79"/>
  <c r="AD395" i="79"/>
  <c r="AD394"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AD136" i="46"/>
  <c r="AD135" i="46"/>
  <c r="AD137" i="46"/>
  <c r="D127" i="46"/>
  <c r="D122" i="45" l="1"/>
  <c r="E122" i="45"/>
  <c r="F122" i="45"/>
  <c r="G122" i="45"/>
  <c r="H122" i="45"/>
  <c r="I122" i="45"/>
  <c r="C122" i="45"/>
  <c r="O17" i="45" l="1"/>
  <c r="N17" i="45"/>
  <c r="N23" i="45" s="1"/>
  <c r="M17" i="45"/>
  <c r="M23" i="45" s="1"/>
  <c r="L17" i="45"/>
  <c r="L23" i="45" s="1"/>
  <c r="N60" i="46"/>
  <c r="N57" i="46"/>
  <c r="Y138" i="46" l="1"/>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G130" i="45" l="1"/>
  <c r="C131" i="45"/>
  <c r="Y747" i="79" s="1"/>
  <c r="Y755" i="79" s="1"/>
  <c r="L129" i="45"/>
  <c r="J127" i="45"/>
  <c r="AF516" i="46" s="1"/>
  <c r="H130" i="45"/>
  <c r="AD564" i="79" s="1"/>
  <c r="C133" i="45"/>
  <c r="Y1113" i="79" s="1"/>
  <c r="N130" i="45"/>
  <c r="K125" i="45"/>
  <c r="AG258" i="46" s="1"/>
  <c r="AG259" i="46" s="1"/>
  <c r="K128" i="45"/>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L128" i="45"/>
  <c r="M127" i="45"/>
  <c r="K129" i="45"/>
  <c r="K130" i="45"/>
  <c r="J129" i="45"/>
  <c r="L127" i="45"/>
  <c r="F129" i="45"/>
  <c r="H129" i="45"/>
  <c r="D130" i="45"/>
  <c r="I130" i="45"/>
  <c r="J130" i="45"/>
  <c r="J126" i="45"/>
  <c r="AF387" i="46" s="1"/>
  <c r="L124" i="45"/>
  <c r="D128" i="45"/>
  <c r="Y198" i="79"/>
  <c r="Y128" i="46"/>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AE745" i="79"/>
  <c r="AA514" i="46"/>
  <c r="AE514" i="46"/>
  <c r="AC379" i="79"/>
  <c r="AB745" i="79"/>
  <c r="AC1111" i="79"/>
  <c r="AE379" i="79"/>
  <c r="Z928" i="79"/>
  <c r="AD514" i="46"/>
  <c r="AA562" i="79"/>
  <c r="AD1111" i="79"/>
  <c r="AE928" i="79"/>
  <c r="AB379" i="79"/>
  <c r="AB1111" i="79"/>
  <c r="AA745" i="79"/>
  <c r="AD562" i="79"/>
  <c r="AD573" i="79" s="1"/>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D571" i="79" l="1"/>
  <c r="AD570" i="79"/>
  <c r="AJ387" i="46"/>
  <c r="AJ389" i="46" s="1"/>
  <c r="AI387" i="46"/>
  <c r="AI389" i="46" s="1"/>
  <c r="AL387" i="46"/>
  <c r="AL389" i="46" s="1"/>
  <c r="AK516" i="46"/>
  <c r="AK520" i="46" s="1"/>
  <c r="AL258" i="46"/>
  <c r="AL259" i="46" s="1"/>
  <c r="AH130" i="46"/>
  <c r="AH131" i="46" s="1"/>
  <c r="M54" i="43" s="1"/>
  <c r="AH258" i="46"/>
  <c r="AH260" i="46" s="1"/>
  <c r="AK258" i="46"/>
  <c r="AK260" i="46" s="1"/>
  <c r="AJ258" i="46"/>
  <c r="AJ260" i="46" s="1"/>
  <c r="AI258" i="46"/>
  <c r="AI260" i="46" s="1"/>
  <c r="AK130" i="46"/>
  <c r="AK131" i="46" s="1"/>
  <c r="P54" i="43" s="1"/>
  <c r="AL130" i="46"/>
  <c r="AL131" i="46" s="1"/>
  <c r="Q54" i="43" s="1"/>
  <c r="AH516" i="46"/>
  <c r="AH522" i="46" s="1"/>
  <c r="M64" i="43" s="1"/>
  <c r="AL516" i="46"/>
  <c r="AL520" i="46" s="1"/>
  <c r="AI130" i="46"/>
  <c r="AI131" i="46" s="1"/>
  <c r="N54" i="43" s="1"/>
  <c r="AJ130" i="46"/>
  <c r="AJ131" i="46" s="1"/>
  <c r="O54" i="43" s="1"/>
  <c r="AI516" i="46"/>
  <c r="AI517" i="46" s="1"/>
  <c r="AK564" i="79"/>
  <c r="AK573" i="79" s="1"/>
  <c r="P73" i="43" s="1"/>
  <c r="AJ516" i="46"/>
  <c r="AJ520" i="46" s="1"/>
  <c r="Y522" i="46"/>
  <c r="D64" i="43" s="1"/>
  <c r="AD522" i="46"/>
  <c r="I64" i="43" s="1"/>
  <c r="Y1117" i="79"/>
  <c r="Y1123" i="79"/>
  <c r="AF518" i="46"/>
  <c r="AF520" i="46"/>
  <c r="Y518" i="46"/>
  <c r="Y517" i="46"/>
  <c r="Y519" i="46"/>
  <c r="Y520" i="46"/>
  <c r="AA522" i="46"/>
  <c r="F64" i="43" s="1"/>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AF198" i="79"/>
  <c r="AF201" i="79" s="1"/>
  <c r="AH381" i="79"/>
  <c r="AH389" i="79" s="1"/>
  <c r="M70" i="43" s="1"/>
  <c r="AG262" i="46"/>
  <c r="L58" i="43" s="1"/>
  <c r="AG260" i="46"/>
  <c r="AG261" i="46" s="1"/>
  <c r="L57"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Y754" i="79"/>
  <c r="Y753" i="79"/>
  <c r="Y748" i="79"/>
  <c r="Y752" i="79"/>
  <c r="Y750" i="79"/>
  <c r="Y749" i="79"/>
  <c r="Y751" i="79"/>
  <c r="AF260" i="46"/>
  <c r="AF259" i="46"/>
  <c r="Y1121" i="79"/>
  <c r="Y1119" i="79"/>
  <c r="Y1114" i="79"/>
  <c r="Y1116" i="79"/>
  <c r="Y1122" i="79"/>
  <c r="AF389" i="46"/>
  <c r="AF390" i="46"/>
  <c r="AF388" i="46"/>
  <c r="AG519" i="46"/>
  <c r="AG517" i="46"/>
  <c r="AG518" i="46"/>
  <c r="AF262" i="46"/>
  <c r="K58" i="43" s="1"/>
  <c r="Y1125" i="79"/>
  <c r="AF517" i="46"/>
  <c r="AK387" i="46"/>
  <c r="AK389" i="46" s="1"/>
  <c r="AH387" i="46"/>
  <c r="AH392" i="46" s="1"/>
  <c r="M61" i="43" s="1"/>
  <c r="AG132" i="46"/>
  <c r="L55" i="43" s="1"/>
  <c r="AA389" i="79"/>
  <c r="F70" i="43" s="1"/>
  <c r="AF522" i="46"/>
  <c r="K64" i="43" s="1"/>
  <c r="AF519" i="46"/>
  <c r="AI381" i="79"/>
  <c r="AI383" i="79" s="1"/>
  <c r="AG522" i="46"/>
  <c r="L64" i="43" s="1"/>
  <c r="Y757" i="79"/>
  <c r="AJ390" i="46"/>
  <c r="AI390" i="46"/>
  <c r="Y202" i="79"/>
  <c r="Y200" i="79"/>
  <c r="Y201" i="79"/>
  <c r="Y205" i="79"/>
  <c r="AA388" i="46"/>
  <c r="AA389" i="46"/>
  <c r="AC519" i="46"/>
  <c r="AC518" i="46"/>
  <c r="AK518" i="46"/>
  <c r="AE519" i="46"/>
  <c r="AE518" i="46"/>
  <c r="Z518" i="46"/>
  <c r="Z519" i="46"/>
  <c r="AB518" i="46"/>
  <c r="AB519" i="46"/>
  <c r="AA518" i="46"/>
  <c r="AA519" i="46"/>
  <c r="Y388" i="46"/>
  <c r="Y389" i="46"/>
  <c r="AD388" i="46"/>
  <c r="AD389" i="46"/>
  <c r="AD519" i="46"/>
  <c r="AD518" i="46"/>
  <c r="AK517" i="46"/>
  <c r="AK522" i="46"/>
  <c r="P64" i="43" s="1"/>
  <c r="AL517"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387" i="79" l="1"/>
  <c r="Y386" i="79"/>
  <c r="Y389" i="79"/>
  <c r="D70" i="43" s="1"/>
  <c r="AJ388" i="46"/>
  <c r="AK519" i="46"/>
  <c r="AI388" i="46"/>
  <c r="AL388" i="46"/>
  <c r="AL392" i="46"/>
  <c r="Q61" i="43" s="1"/>
  <c r="AL390" i="46"/>
  <c r="AL391" i="46" s="1"/>
  <c r="Q60" i="43" s="1"/>
  <c r="AL522" i="46"/>
  <c r="Q64" i="43" s="1"/>
  <c r="AL519" i="46"/>
  <c r="AL518" i="46"/>
  <c r="AK262" i="46"/>
  <c r="P58" i="43" s="1"/>
  <c r="AK259" i="46"/>
  <c r="AK261" i="46" s="1"/>
  <c r="P57" i="43" s="1"/>
  <c r="AK566" i="79"/>
  <c r="AK568" i="79"/>
  <c r="AL260" i="46"/>
  <c r="AL261" i="46" s="1"/>
  <c r="Q57" i="43" s="1"/>
  <c r="AI132" i="46"/>
  <c r="N55" i="43" s="1"/>
  <c r="S23" i="47" s="1"/>
  <c r="AH262" i="46"/>
  <c r="M58" i="43" s="1"/>
  <c r="AH259" i="46"/>
  <c r="AH261" i="46" s="1"/>
  <c r="M57" i="43" s="1"/>
  <c r="AI522" i="46"/>
  <c r="N64" i="43" s="1"/>
  <c r="AI519" i="46"/>
  <c r="AJ259" i="46"/>
  <c r="AJ261" i="46" s="1"/>
  <c r="O57" i="43" s="1"/>
  <c r="AI518" i="46"/>
  <c r="AJ262" i="46"/>
  <c r="O58" i="43" s="1"/>
  <c r="AH520" i="46"/>
  <c r="AL262" i="46"/>
  <c r="Q58" i="43" s="1"/>
  <c r="AH517" i="46"/>
  <c r="AH519" i="46"/>
  <c r="AH518" i="46"/>
  <c r="AI520" i="46"/>
  <c r="AK565" i="79"/>
  <c r="AK569" i="79"/>
  <c r="AK571" i="79"/>
  <c r="AK570" i="79"/>
  <c r="AI262" i="46"/>
  <c r="N58" i="43" s="1"/>
  <c r="AK567" i="79"/>
  <c r="AI259" i="46"/>
  <c r="AI261" i="46" s="1"/>
  <c r="N57" i="43" s="1"/>
  <c r="AK132" i="46"/>
  <c r="P55" i="43" s="1"/>
  <c r="U18" i="47" s="1"/>
  <c r="AL132" i="46"/>
  <c r="Q55" i="43" s="1"/>
  <c r="V23" i="47" s="1"/>
  <c r="AJ522" i="46"/>
  <c r="O64" i="43" s="1"/>
  <c r="AJ132" i="46"/>
  <c r="O55" i="43" s="1"/>
  <c r="T18" i="47" s="1"/>
  <c r="AJ518" i="46"/>
  <c r="AJ519" i="46"/>
  <c r="AJ517" i="46"/>
  <c r="Y756" i="79"/>
  <c r="D75" i="43" s="1"/>
  <c r="P20" i="47"/>
  <c r="Q15" i="47"/>
  <c r="R26" i="47"/>
  <c r="AB570" i="79"/>
  <c r="AB569" i="79"/>
  <c r="AB201" i="79"/>
  <c r="AB202" i="79"/>
  <c r="AA199" i="79"/>
  <c r="AA202" i="79"/>
  <c r="AA203" i="79"/>
  <c r="AD569" i="79"/>
  <c r="I73" i="43"/>
  <c r="Z202" i="79"/>
  <c r="Z203" i="79"/>
  <c r="AJ570" i="79"/>
  <c r="AJ573" i="79"/>
  <c r="O73" i="43" s="1"/>
  <c r="Y567" i="79"/>
  <c r="Y570" i="79"/>
  <c r="Y571" i="79"/>
  <c r="Z568" i="79"/>
  <c r="Z570" i="79"/>
  <c r="Y521" i="46"/>
  <c r="Z1125" i="79"/>
  <c r="E82" i="43" s="1"/>
  <c r="AM131" i="46"/>
  <c r="C93" i="43" s="1"/>
  <c r="D76" i="43"/>
  <c r="AM260" i="46"/>
  <c r="D67" i="43"/>
  <c r="AD568" i="79"/>
  <c r="AH569" i="79"/>
  <c r="AL569" i="79"/>
  <c r="AD565" i="79"/>
  <c r="AD572" i="79" s="1"/>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G201" i="79"/>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F521" i="46"/>
  <c r="K63"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AI391" i="46"/>
  <c r="N60" i="43" s="1"/>
  <c r="AJ391" i="46"/>
  <c r="O60" i="43" s="1"/>
  <c r="Y204" i="79"/>
  <c r="Y261" i="46"/>
  <c r="D57" i="43" s="1"/>
  <c r="D58" i="43"/>
  <c r="Q34" i="47"/>
  <c r="Q40" i="47"/>
  <c r="Q41" i="47"/>
  <c r="Q36" i="47"/>
  <c r="Q30" i="47"/>
  <c r="Q35" i="47"/>
  <c r="Q37" i="47"/>
  <c r="Q38" i="47"/>
  <c r="Q39" i="47"/>
  <c r="Q33" i="47"/>
  <c r="Q32" i="47"/>
  <c r="AK521" i="46"/>
  <c r="P63" i="43" s="1"/>
  <c r="AA391" i="46"/>
  <c r="F60" i="43" s="1"/>
  <c r="K45" i="47"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A572" i="79" l="1"/>
  <c r="F72" i="43" s="1"/>
  <c r="Y388" i="79"/>
  <c r="D69" i="43" s="1"/>
  <c r="AL521" i="46"/>
  <c r="Q63" i="43" s="1"/>
  <c r="S15" i="47"/>
  <c r="S25" i="47"/>
  <c r="S26" i="47"/>
  <c r="S21" i="47"/>
  <c r="S17" i="47"/>
  <c r="S20" i="47"/>
  <c r="S22" i="47"/>
  <c r="F94" i="43"/>
  <c r="S16" i="47"/>
  <c r="S24" i="47"/>
  <c r="S18" i="47"/>
  <c r="R30" i="47"/>
  <c r="V20" i="47"/>
  <c r="S19" i="47"/>
  <c r="D94" i="43"/>
  <c r="V17" i="47"/>
  <c r="V19" i="47"/>
  <c r="R64" i="43"/>
  <c r="V16" i="47"/>
  <c r="AI521" i="46"/>
  <c r="N63" i="43" s="1"/>
  <c r="S66" i="47" s="1"/>
  <c r="F93" i="43"/>
  <c r="AH521" i="46"/>
  <c r="M63" i="43" s="1"/>
  <c r="R58" i="43"/>
  <c r="T30" i="47"/>
  <c r="AM519" i="46"/>
  <c r="T33" i="47"/>
  <c r="T36" i="47"/>
  <c r="AM262" i="46"/>
  <c r="D104" i="43" s="1"/>
  <c r="T15" i="47"/>
  <c r="AM520" i="46"/>
  <c r="S39" i="47"/>
  <c r="V24" i="47"/>
  <c r="V26" i="47"/>
  <c r="V18" i="47"/>
  <c r="V21" i="47"/>
  <c r="V15" i="47"/>
  <c r="V39" i="47"/>
  <c r="V25" i="47"/>
  <c r="AM518" i="46"/>
  <c r="V22" i="47"/>
  <c r="AK572" i="79"/>
  <c r="P72" i="43" s="1"/>
  <c r="T37" i="47"/>
  <c r="T21" i="47"/>
  <c r="T39" i="47"/>
  <c r="T25" i="47"/>
  <c r="AM522" i="46"/>
  <c r="F104" i="43" s="1"/>
  <c r="T38" i="47"/>
  <c r="T23" i="47"/>
  <c r="T31" i="47"/>
  <c r="T22" i="47"/>
  <c r="T35" i="47"/>
  <c r="T40" i="47"/>
  <c r="T20" i="47"/>
  <c r="T16" i="47"/>
  <c r="T41" i="47"/>
  <c r="T32" i="47"/>
  <c r="T26" i="47"/>
  <c r="T19" i="47"/>
  <c r="T34" i="47"/>
  <c r="T17" i="47"/>
  <c r="T24" i="47"/>
  <c r="U25" i="47"/>
  <c r="S32" i="47"/>
  <c r="S56" i="47"/>
  <c r="S41" i="47"/>
  <c r="S34" i="47"/>
  <c r="U15" i="47"/>
  <c r="D93" i="43"/>
  <c r="U16" i="47"/>
  <c r="S35" i="47"/>
  <c r="S31" i="47"/>
  <c r="U21" i="47"/>
  <c r="U23" i="47"/>
  <c r="S36" i="47"/>
  <c r="S38" i="47"/>
  <c r="S30" i="47"/>
  <c r="U19" i="47"/>
  <c r="U22" i="47"/>
  <c r="U17" i="47"/>
  <c r="S37" i="47"/>
  <c r="S40" i="47"/>
  <c r="U26" i="47"/>
  <c r="U20" i="47"/>
  <c r="AM259" i="46"/>
  <c r="AM261" i="46" s="1"/>
  <c r="AM263" i="46" s="1"/>
  <c r="U24" i="47"/>
  <c r="S33" i="47"/>
  <c r="AM132" i="46"/>
  <c r="C104" i="43" s="1"/>
  <c r="AJ521" i="46"/>
  <c r="O63" i="43" s="1"/>
  <c r="T71" i="47" s="1"/>
  <c r="AM517" i="46"/>
  <c r="R54" i="43"/>
  <c r="AM382" i="79"/>
  <c r="AM384" i="79"/>
  <c r="AM383" i="79"/>
  <c r="Z756" i="79"/>
  <c r="E75" i="43" s="1"/>
  <c r="Y572" i="79"/>
  <c r="D72" i="43" s="1"/>
  <c r="AM205" i="79"/>
  <c r="G104" i="43" s="1"/>
  <c r="I72" i="43"/>
  <c r="AJ572" i="79"/>
  <c r="O72" i="43" s="1"/>
  <c r="U31" i="47"/>
  <c r="R55" i="43"/>
  <c r="AM388" i="46"/>
  <c r="AM567" i="79"/>
  <c r="AM390" i="46"/>
  <c r="AM200" i="79"/>
  <c r="AM199" i="79"/>
  <c r="AM1115" i="79"/>
  <c r="AM1116" i="79"/>
  <c r="AM750" i="79"/>
  <c r="AM1118" i="79"/>
  <c r="AM754" i="79"/>
  <c r="AM749" i="79"/>
  <c r="AM1114" i="79"/>
  <c r="AM748" i="79"/>
  <c r="AM932" i="79"/>
  <c r="AM1122" i="79"/>
  <c r="AM1120" i="79"/>
  <c r="AM201" i="79"/>
  <c r="AM389"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I104" i="43" s="1"/>
  <c r="AM392" i="46"/>
  <c r="E104" i="43" s="1"/>
  <c r="AM565" i="79"/>
  <c r="AM937" i="79"/>
  <c r="AM389" i="79"/>
  <c r="H104" i="43" s="1"/>
  <c r="AM569" i="79"/>
  <c r="AK391" i="46"/>
  <c r="P60" i="43" s="1"/>
  <c r="U47" i="47" s="1"/>
  <c r="AM386" i="79"/>
  <c r="AM385" i="79"/>
  <c r="AM570" i="79"/>
  <c r="AM931" i="79"/>
  <c r="AM933" i="79"/>
  <c r="AM1125" i="79"/>
  <c r="L104" i="43" s="1"/>
  <c r="AM936" i="79"/>
  <c r="AM755" i="79"/>
  <c r="AM939" i="79"/>
  <c r="AM938" i="79"/>
  <c r="AM757" i="79"/>
  <c r="J104" i="43" s="1"/>
  <c r="C103" i="43"/>
  <c r="AB204" i="79"/>
  <c r="G66" i="43" s="1"/>
  <c r="L81" i="47"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O98" i="47"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55" i="47"/>
  <c r="S50" i="47"/>
  <c r="S46" i="47"/>
  <c r="S45" i="47"/>
  <c r="S52" i="47"/>
  <c r="S65" i="47"/>
  <c r="S51" i="47"/>
  <c r="S54" i="47"/>
  <c r="S47" i="47"/>
  <c r="S53" i="47"/>
  <c r="T54" i="47"/>
  <c r="T52" i="47"/>
  <c r="T56" i="47"/>
  <c r="T48" i="47"/>
  <c r="T53" i="47"/>
  <c r="T45" i="47"/>
  <c r="T55" i="47"/>
  <c r="T46" i="47"/>
  <c r="T51" i="47"/>
  <c r="T49" i="47"/>
  <c r="T50" i="47"/>
  <c r="F96" i="43"/>
  <c r="F95" i="43"/>
  <c r="D63" i="43"/>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R57" i="43" s="1"/>
  <c r="K27" i="47"/>
  <c r="E31" i="43" l="1"/>
  <c r="N105" i="47"/>
  <c r="S27" i="47"/>
  <c r="S29" i="47" s="1"/>
  <c r="S42" i="47" s="1"/>
  <c r="S44" i="47" s="1"/>
  <c r="S57" i="47" s="1"/>
  <c r="S59" i="47" s="1"/>
  <c r="T64" i="47"/>
  <c r="D103" i="43"/>
  <c r="S68" i="47"/>
  <c r="S62" i="47"/>
  <c r="S67" i="47"/>
  <c r="S64" i="47"/>
  <c r="S63" i="47"/>
  <c r="S70" i="47"/>
  <c r="S60" i="47"/>
  <c r="S69" i="47"/>
  <c r="S71" i="47"/>
  <c r="S61" i="47"/>
  <c r="V27" i="47"/>
  <c r="V29" i="47" s="1"/>
  <c r="V42" i="47" s="1"/>
  <c r="V44" i="47" s="1"/>
  <c r="V57" i="47" s="1"/>
  <c r="V59" i="47" s="1"/>
  <c r="V72" i="47" s="1"/>
  <c r="V74" i="47" s="1"/>
  <c r="R68" i="47"/>
  <c r="AM521" i="46"/>
  <c r="AM523" i="46" s="1"/>
  <c r="T27" i="47"/>
  <c r="T29" i="47" s="1"/>
  <c r="T42" i="47" s="1"/>
  <c r="T44" i="47" s="1"/>
  <c r="T57" i="47" s="1"/>
  <c r="T59" i="47" s="1"/>
  <c r="T75" i="47"/>
  <c r="T69" i="47"/>
  <c r="T66" i="47"/>
  <c r="T65" i="47"/>
  <c r="AM133" i="46"/>
  <c r="U27" i="47"/>
  <c r="U29" i="47" s="1"/>
  <c r="U42" i="47" s="1"/>
  <c r="U44" i="47" s="1"/>
  <c r="U83" i="47"/>
  <c r="T67" i="47"/>
  <c r="T70" i="47"/>
  <c r="T63" i="47"/>
  <c r="R63" i="43"/>
  <c r="T62" i="47"/>
  <c r="T60" i="47"/>
  <c r="T68" i="47"/>
  <c r="T61" i="47"/>
  <c r="E42" i="43"/>
  <c r="E29" i="43"/>
  <c r="AM204" i="79"/>
  <c r="AM206" i="79" s="1"/>
  <c r="E30" i="43"/>
  <c r="H20" i="43"/>
  <c r="E32"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M104" i="43"/>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E35" i="43"/>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E41" i="43"/>
  <c r="U124" i="47"/>
  <c r="S91" i="47"/>
  <c r="S156" i="47"/>
  <c r="S120" i="47"/>
  <c r="S96" i="47"/>
  <c r="E39" i="43"/>
  <c r="V155" i="47"/>
  <c r="O160" i="47"/>
  <c r="U120" i="47"/>
  <c r="U131" i="47"/>
  <c r="N135" i="47"/>
  <c r="O150" i="47"/>
  <c r="L128" i="47"/>
  <c r="N11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E36" i="43"/>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E34" i="43"/>
  <c r="M126" i="47"/>
  <c r="M156" i="47"/>
  <c r="M155" i="47"/>
  <c r="M151" i="47"/>
  <c r="M127" i="47"/>
  <c r="N131" i="47"/>
  <c r="U145" i="47"/>
  <c r="S128" i="47"/>
  <c r="S123" i="47"/>
  <c r="S141" i="47"/>
  <c r="R71" i="47"/>
  <c r="R67" i="47"/>
  <c r="R48" i="47"/>
  <c r="R61" i="47"/>
  <c r="P135" i="47"/>
  <c r="P142" i="47"/>
  <c r="E37" i="43"/>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E33" i="43"/>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E40" i="43"/>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E38" i="43"/>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W25" i="47"/>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15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S72" i="47" l="1"/>
  <c r="S74" i="47" s="1"/>
  <c r="S87" i="47" s="1"/>
  <c r="S89" i="47" s="1"/>
  <c r="S102" i="47" s="1"/>
  <c r="H19" i="43"/>
  <c r="T72" i="47"/>
  <c r="T74" i="47" s="1"/>
  <c r="T87" i="47" s="1"/>
  <c r="T89" i="47" s="1"/>
  <c r="T102" i="47" s="1"/>
  <c r="E43" i="43"/>
  <c r="W161" i="47"/>
  <c r="U57" i="47"/>
  <c r="U59" i="47" s="1"/>
  <c r="U72" i="47" s="1"/>
  <c r="U74" i="47" s="1"/>
  <c r="U87" i="47" s="1"/>
  <c r="U89" i="47" s="1"/>
  <c r="U102" i="47" s="1"/>
  <c r="M103" i="43"/>
  <c r="W27" i="47"/>
  <c r="C105" i="43" s="1"/>
  <c r="Q87" i="47"/>
  <c r="Q89" i="47" s="1"/>
  <c r="Q102" i="47" s="1"/>
  <c r="P87" i="47"/>
  <c r="P89" i="47" s="1"/>
  <c r="P102" i="47" s="1"/>
  <c r="R57" i="47"/>
  <c r="R59" i="47" s="1"/>
  <c r="R72" i="47" s="1"/>
  <c r="R74" i="47" s="1"/>
  <c r="R87" i="47" s="1"/>
  <c r="R89" i="47" s="1"/>
  <c r="R102" i="47" s="1"/>
  <c r="V87" i="47"/>
  <c r="V89" i="47" s="1"/>
  <c r="V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Q84" i="43" s="1"/>
  <c r="Q85" i="43" s="1"/>
  <c r="P104" i="47"/>
  <c r="P117" i="47" s="1"/>
  <c r="P119" i="47" s="1"/>
  <c r="P132" i="47" s="1"/>
  <c r="P134" i="47" s="1"/>
  <c r="P147" i="47" s="1"/>
  <c r="P149" i="47" s="1"/>
  <c r="P162" i="47" s="1"/>
  <c r="K84" i="43" s="1"/>
  <c r="K85" i="43" s="1"/>
  <c r="R104" i="47"/>
  <c r="R117" i="47" s="1"/>
  <c r="R119" i="47" s="1"/>
  <c r="R132" i="47" s="1"/>
  <c r="R134" i="47" s="1"/>
  <c r="R147" i="47" s="1"/>
  <c r="R149" i="47" s="1"/>
  <c r="R162" i="47" s="1"/>
  <c r="M84" i="43" s="1"/>
  <c r="M85" i="43" s="1"/>
  <c r="Q104" i="47"/>
  <c r="Q117" i="47" s="1"/>
  <c r="Q119" i="47" s="1"/>
  <c r="Q132" i="47" s="1"/>
  <c r="Q134" i="47" s="1"/>
  <c r="Q147" i="47" s="1"/>
  <c r="Q149" i="47" s="1"/>
  <c r="Q162" i="47" s="1"/>
  <c r="L84" i="43" s="1"/>
  <c r="L85" i="43" s="1"/>
  <c r="S104" i="47"/>
  <c r="S117" i="47" s="1"/>
  <c r="S119" i="47" s="1"/>
  <c r="S132" i="47" s="1"/>
  <c r="S134" i="47" s="1"/>
  <c r="S147" i="47" s="1"/>
  <c r="S149" i="47" s="1"/>
  <c r="S162" i="47" s="1"/>
  <c r="N84" i="43" s="1"/>
  <c r="N85" i="43" s="1"/>
  <c r="T104" i="47"/>
  <c r="T117" i="47" s="1"/>
  <c r="T119" i="47" s="1"/>
  <c r="T132" i="47" s="1"/>
  <c r="T134" i="47" s="1"/>
  <c r="T147" i="47" s="1"/>
  <c r="T149" i="47" s="1"/>
  <c r="T162" i="47" s="1"/>
  <c r="O84" i="43" s="1"/>
  <c r="O85" i="43" s="1"/>
  <c r="U104" i="47"/>
  <c r="U117" i="47" s="1"/>
  <c r="U119" i="47" s="1"/>
  <c r="U132" i="47" s="1"/>
  <c r="U134" i="47" s="1"/>
  <c r="U147" i="47" s="1"/>
  <c r="U149" i="47" s="1"/>
  <c r="U162" i="47" s="1"/>
  <c r="P84" i="43" s="1"/>
  <c r="P85" i="43"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F38" i="43" l="1"/>
  <c r="G38" i="43" s="1"/>
  <c r="F36" i="43"/>
  <c r="G36" i="43" s="1"/>
  <c r="F42" i="43"/>
  <c r="G42" i="43" s="1"/>
  <c r="F41" i="43"/>
  <c r="G41" i="43" s="1"/>
  <c r="F39" i="43"/>
  <c r="G39" i="43" s="1"/>
  <c r="O104" i="47"/>
  <c r="O117" i="47" s="1"/>
  <c r="O119" i="47" s="1"/>
  <c r="O132" i="47" s="1"/>
  <c r="O134" i="47" s="1"/>
  <c r="O147" i="47" s="1"/>
  <c r="O149" i="47" s="1"/>
  <c r="O162" i="47" s="1"/>
  <c r="J84" i="43" s="1"/>
  <c r="J85" i="43" s="1"/>
  <c r="J104" i="47"/>
  <c r="J117" i="47" s="1"/>
  <c r="J119" i="47" s="1"/>
  <c r="J132" i="47" s="1"/>
  <c r="J134" i="47" s="1"/>
  <c r="J147" i="47" s="1"/>
  <c r="J149" i="47" s="1"/>
  <c r="J162" i="47" s="1"/>
  <c r="E84" i="43" s="1"/>
  <c r="E85" i="43" s="1"/>
  <c r="F40" i="43"/>
  <c r="G40" i="43" s="1"/>
  <c r="F37" i="43"/>
  <c r="G37" i="43" s="1"/>
  <c r="M104" i="47"/>
  <c r="M117" i="47" s="1"/>
  <c r="M119" i="47" s="1"/>
  <c r="M132" i="47" s="1"/>
  <c r="M134" i="47" s="1"/>
  <c r="M147" i="47" s="1"/>
  <c r="M149" i="47" s="1"/>
  <c r="M162" i="47" s="1"/>
  <c r="H84" i="43" s="1"/>
  <c r="H85" i="43" s="1"/>
  <c r="N104" i="47"/>
  <c r="N117" i="47" s="1"/>
  <c r="N119" i="47" s="1"/>
  <c r="N132" i="47" s="1"/>
  <c r="N134" i="47" s="1"/>
  <c r="N147" i="47" s="1"/>
  <c r="N149" i="47" s="1"/>
  <c r="N162" i="47" s="1"/>
  <c r="I84" i="43" s="1"/>
  <c r="I85" i="43" s="1"/>
  <c r="L72" i="47"/>
  <c r="L74" i="47" s="1"/>
  <c r="L87" i="47" s="1"/>
  <c r="L89" i="47" s="1"/>
  <c r="L102" i="47" s="1"/>
  <c r="F33" i="43" l="1"/>
  <c r="G33" i="43" s="1"/>
  <c r="F30" i="43"/>
  <c r="G30" i="43" s="1"/>
  <c r="F34" i="43"/>
  <c r="G34" i="43" s="1"/>
  <c r="L104" i="47"/>
  <c r="L117" i="47" s="1"/>
  <c r="L119" i="47" s="1"/>
  <c r="L132" i="47" s="1"/>
  <c r="L134" i="47" s="1"/>
  <c r="L147" i="47" s="1"/>
  <c r="L149" i="47" s="1"/>
  <c r="L162" i="47" s="1"/>
  <c r="G84" i="43" s="1"/>
  <c r="G85" i="43" s="1"/>
  <c r="I104" i="47"/>
  <c r="I117" i="47" s="1"/>
  <c r="I119" i="47" s="1"/>
  <c r="I132" i="47" s="1"/>
  <c r="I134" i="47" s="1"/>
  <c r="I147" i="47" s="1"/>
  <c r="I149" i="47" s="1"/>
  <c r="I162" i="47" s="1"/>
  <c r="D84" i="43" s="1"/>
  <c r="F35" i="43"/>
  <c r="G35" i="43" s="1"/>
  <c r="D85" i="43" l="1"/>
  <c r="F29" i="43"/>
  <c r="F32" i="43"/>
  <c r="G32" i="43" s="1"/>
  <c r="W42" i="47"/>
  <c r="D105" i="43" s="1"/>
  <c r="K42" i="47"/>
  <c r="G29" i="43" l="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F84" i="43" s="1"/>
  <c r="W74" i="47"/>
  <c r="W87" i="47" s="1"/>
  <c r="F105" i="43"/>
  <c r="F106" i="43" s="1"/>
  <c r="E106" i="43"/>
  <c r="F85" i="43" l="1"/>
  <c r="R84" i="43"/>
  <c r="F31" i="43"/>
  <c r="F43" i="43" s="1"/>
  <c r="W89" i="47"/>
  <c r="W102" i="47" s="1"/>
  <c r="G105" i="43"/>
  <c r="H21" i="43" l="1"/>
  <c r="H22" i="43" s="1"/>
  <c r="R85" i="43"/>
  <c r="G31" i="43"/>
  <c r="G43" i="43" s="1"/>
  <c r="G106" i="43"/>
  <c r="W104" i="47"/>
  <c r="W117" i="47" s="1"/>
  <c r="H105" i="43"/>
  <c r="H106" i="43" s="1"/>
  <c r="W119" i="47" l="1"/>
  <c r="W132" i="47" s="1"/>
  <c r="I105" i="43"/>
  <c r="I106" i="43" s="1"/>
  <c r="W134" i="47" l="1"/>
  <c r="W147" i="47" s="1"/>
  <c r="W149" i="47" s="1"/>
  <c r="W162" i="47" s="1"/>
  <c r="J105" i="43"/>
  <c r="J106" i="43" l="1"/>
  <c r="K105" i="43"/>
  <c r="K106" i="43" s="1"/>
  <c r="L105" i="43" l="1"/>
  <c r="L106" i="43" l="1"/>
  <c r="M105" i="43"/>
  <c r="M106" i="43" s="1"/>
</calcChain>
</file>

<file path=xl/comments1.xml><?xml version="1.0" encoding="utf-8"?>
<comments xmlns="http://schemas.openxmlformats.org/spreadsheetml/2006/main">
  <authors>
    <author>Keith Ritchie</author>
  </authors>
  <commentList>
    <comment ref="H105" authorId="0" shapeId="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<sst xmlns="http://schemas.openxmlformats.org/spreadsheetml/2006/main" count="3354" uniqueCount="799">
  <si>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</si>
  <si>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</si>
  <si>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</si>
  <si>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</si>
  <si>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</si>
  <si>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</si>
  <si>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</si>
  <si>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</si>
  <si>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</si>
  <si>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</si>
  <si>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</si>
  <si>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</si>
  <si>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</si>
  <si>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</si>
  <si>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</si>
  <si>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</si>
  <si>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</si>
  <si>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</si>
  <si>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</si>
  <si>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</si>
  <si>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</si>
  <si>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</si>
  <si>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</si>
  <si>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</si>
  <si>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</si>
  <si>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</si>
  <si>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</si>
  <si>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</si>
  <si>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</si>
  <si>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</si>
  <si>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</si>
  <si>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</si>
  <si>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</si>
  <si>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</si>
  <si>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</si>
  <si>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</si>
  <si>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</si>
  <si>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</si>
  <si>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</si>
  <si>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</si>
  <si>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</si>
  <si>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</si>
  <si>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</si>
  <si>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</si>
  <si>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</si>
  <si>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</si>
  <si>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</si>
  <si>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</si>
  <si>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</si>
  <si>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</si>
  <si>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</si>
  <si>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</si>
  <si>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</si>
  <si>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</si>
  <si>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</si>
  <si>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</si>
  <si>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</si>
  <si>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</si>
  <si>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</si>
  <si>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</si>
  <si>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</si>
  <si>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</si>
  <si>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</si>
  <si>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</si>
  <si>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</si>
  <si>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</si>
  <si>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</si>
  <si>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</si>
  <si>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</si>
  <si>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</si>
  <si>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</si>
  <si>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</si>
  <si>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</si>
  <si>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</si>
  <si>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</si>
  <si>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</si>
  <si>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</si>
  <si>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</si>
  <si>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</si>
  <si>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</si>
  <si>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</si>
  <si>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</si>
  <si>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</si>
  <si>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</si>
  <si>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</si>
  <si>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</si>
  <si>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</si>
  <si>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</si>
  <si>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</si>
  <si>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</si>
  <si>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</si>
  <si>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</si>
  <si>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</si>
  <si>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</si>
  <si>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</si>
  <si>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</si>
  <si>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</si>
  <si>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</si>
  <si>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</si>
  <si>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</si>
  <si>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</si>
  <si>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</si>
  <si>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</si>
  <si>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</si>
  <si>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</si>
  <si>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</si>
  <si>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</si>
  <si>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</si>
  <si>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</si>
  <si>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</si>
  <si>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</si>
  <si>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</si>
  <si>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</si>
  <si>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</si>
  <si>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</si>
  <si>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</si>
  <si>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</si>
  <si>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</si>
  <si>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</si>
  <si>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</si>
  <si>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</si>
  <si>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</si>
  <si>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</si>
  <si>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</si>
  <si>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</si>
  <si>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</si>
  <si>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</si>
  <si>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</si>
  <si>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</si>
  <si>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</si>
  <si>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</si>
  <si>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</si>
  <si>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</si>
  <si>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</si>
  <si>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</si>
  <si>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</si>
  <si>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</si>
  <si>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</si>
  <si>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</si>
  <si>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</si>
  <si>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</si>
  <si>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</si>
  <si>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</si>
  <si>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</si>
  <si>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</si>
  <si>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</si>
  <si>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</si>
  <si>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</si>
  <si>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</si>
  <si>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</si>
  <si>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</si>
  <si>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</si>
  <si>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</si>
  <si>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</si>
  <si>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</si>
  <si>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</si>
  <si>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</si>
  <si>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</si>
  <si>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</si>
  <si>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</si>
  <si>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</si>
  <si>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</si>
  <si>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</si>
  <si>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</si>
  <si>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</si>
  <si>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</si>
  <si>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</si>
  <si>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</si>
  <si>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</si>
  <si>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</si>
  <si>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</si>
  <si>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</si>
  <si>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</si>
  <si>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</si>
  <si>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</si>
  <si>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</si>
  <si>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</si>
  <si>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</si>
  <si>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</si>
  <si>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</si>
  <si>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</si>
  <si>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</si>
  <si>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</si>
  <si>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</si>
  <si>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</si>
  <si>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</si>
  <si>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</si>
  <si>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</si>
  <si>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</si>
  <si>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</si>
  <si>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</si>
  <si>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</si>
  <si>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</si>
  <si>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</si>
  <si>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</si>
  <si>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</si>
  <si>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</si>
  <si>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</si>
  <si>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</si>
  <si>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</si>
  <si>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</si>
  <si>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</si>
  <si>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</si>
  <si>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</si>
  <si>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</si>
  <si>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</si>
  <si>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</si>
  <si>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</si>
  <si>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</si>
  <si>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</si>
  <si>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</si>
  <si>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</si>
  <si>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</si>
  <si>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</si>
  <si>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</si>
  <si>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</si>
  <si>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</si>
  <si>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</si>
  <si>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</si>
  <si>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</si>
  <si>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</si>
  <si>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</si>
  <si>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</si>
  <si>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</si>
  <si>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</si>
  <si>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</si>
  <si>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</si>
  <si>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</si>
  <si>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</si>
  <si>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</si>
  <si>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</si>
  <si>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</si>
  <si>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</si>
  <si>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</si>
  <si>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</si>
  <si>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</si>
  <si>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</si>
  <si>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</si>
  <si>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</si>
  <si>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</si>
  <si>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</si>
  <si>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20XX COS/IRM Application</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</si>
  <si>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</si>
  <si>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</si>
  <si>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</si>
  <si>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</si>
  <si>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</si>
  <si>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</si>
  <si>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</si>
  <si>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</si>
  <si>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</si>
  <si>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</si>
  <si>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</si>
  <si>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</si>
  <si>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</si>
  <si>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</si>
  <si>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</si>
  <si>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</si>
  <si>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</si>
  <si>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</si>
  <si>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</si>
  <si>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</si>
  <si>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</si>
  <si>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</si>
  <si>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</si>
  <si>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</si>
  <si>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</si>
  <si>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</si>
  <si>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</si>
  <si>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</si>
  <si>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</si>
  <si>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</si>
  <si>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</si>
  <si>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</si>
  <si>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</si>
  <si>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</si>
  <si>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</si>
  <si>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</si>
  <si>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</si>
  <si>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</si>
  <si>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</si>
  <si>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</si>
  <si>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</si>
  <si>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</si>
  <si>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</si>
  <si>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</si>
  <si>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</si>
  <si>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</si>
  <si>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</si>
  <si>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</si>
  <si>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</si>
  <si>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</si>
  <si>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</si>
  <si>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</si>
  <si>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</si>
  <si>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</si>
  <si>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</si>
  <si>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</si>
  <si>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</si>
  <si>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</si>
  <si>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</si>
  <si>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</si>
  <si>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</si>
  <si>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</si>
  <si>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</si>
  <si>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</si>
  <si>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</si>
  <si>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</si>
  <si>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</si>
  <si>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</si>
  <si>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</si>
  <si>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</si>
  <si>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</si>
  <si>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</si>
  <si>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</si>
  <si>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</si>
  <si>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</si>
  <si>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</si>
  <si>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</si>
  <si>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</si>
  <si>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</si>
  <si>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</si>
  <si>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</si>
  <si>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</si>
  <si>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</si>
  <si>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</si>
  <si>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</si>
  <si>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</si>
  <si>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</si>
  <si>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</si>
  <si>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</si>
  <si>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</si>
  <si>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</si>
  <si>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</si>
  <si>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</si>
  <si>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</si>
  <si>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</si>
  <si>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</si>
  <si>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</si>
  <si>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</si>
  <si>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</si>
  <si>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</si>
  <si>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</si>
  <si>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</si>
  <si>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</si>
  <si>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</si>
  <si>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</si>
  <si>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</si>
  <si>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</si>
  <si>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</si>
  <si>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</si>
  <si>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</si>
  <si>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</si>
  <si>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</si>
  <si>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</si>
  <si>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</si>
  <si>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</si>
  <si>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</si>
  <si>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</si>
  <si>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</si>
  <si>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</si>
  <si>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</si>
  <si>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</si>
  <si>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</si>
  <si>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</si>
  <si>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</si>
  <si>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</si>
  <si>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</si>
  <si>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</si>
  <si>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</si>
  <si>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</si>
  <si>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</si>
  <si>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</si>
  <si>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</si>
  <si>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</si>
  <si>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</si>
  <si>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</si>
  <si>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</si>
  <si>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</si>
  <si>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</si>
  <si>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</si>
  <si>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</si>
  <si>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</si>
  <si>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</si>
  <si>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</si>
  <si>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</si>
  <si>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</si>
  <si>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</si>
  <si>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</si>
  <si>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</si>
  <si>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</si>
  <si>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</si>
  <si>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</si>
  <si>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</si>
  <si>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</si>
  <si>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</si>
  <si>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</si>
  <si>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</si>
  <si>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</si>
  <si>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</si>
  <si>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</si>
  <si>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</si>
  <si>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</si>
  <si>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</si>
  <si>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</si>
  <si>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</si>
  <si>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</si>
  <si>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</si>
  <si>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</si>
  <si>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</si>
  <si>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</si>
  <si>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</si>
  <si>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</si>
  <si>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</si>
  <si>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20XX Settlement Agreement, p. X</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</si>
  <si>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</si>
  <si>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</si>
  <si>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</si>
  <si>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</si>
  <si>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</si>
  <si>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</si>
  <si>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</si>
  <si>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</si>
  <si>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</si>
  <si>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</si>
  <si>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</si>
  <si>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</si>
  <si>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</si>
  <si>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</si>
  <si>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</si>
  <si>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</si>
  <si>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</si>
  <si>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</si>
  <si>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</si>
  <si>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</si>
  <si>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</si>
  <si>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</si>
  <si>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</si>
  <si>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</si>
  <si>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</si>
  <si>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</si>
  <si>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</si>
  <si>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</si>
  <si>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</si>
  <si>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</si>
  <si>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</si>
  <si>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</si>
  <si>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</si>
  <si>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</si>
  <si>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</si>
  <si>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</si>
  <si>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</si>
  <si>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</si>
  <si>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</si>
  <si>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</si>
  <si>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</si>
  <si>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</si>
  <si>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</si>
  <si>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</si>
  <si>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</si>
  <si>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</si>
  <si>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</si>
  <si>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</si>
  <si>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</si>
  <si>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</si>
  <si>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</si>
  <si>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</si>
  <si>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</si>
  <si>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</si>
  <si>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</si>
  <si>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</si>
  <si>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</si>
  <si>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</si>
  <si>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</si>
  <si>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</si>
  <si>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</si>
  <si>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</si>
  <si>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</si>
  <si>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</si>
  <si>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</si>
  <si>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</si>
  <si>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</si>
  <si>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</si>
  <si>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</si>
  <si>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</si>
  <si>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</si>
  <si>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</si>
  <si>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</si>
  <si>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</si>
  <si>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</si>
  <si>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</si>
  <si>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</si>
  <si>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</si>
  <si>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</si>
  <si>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</si>
  <si>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</si>
  <si>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</si>
  <si>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</si>
  <si>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</si>
  <si>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</si>
  <si>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</si>
  <si>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</si>
  <si>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</si>
  <si>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</si>
  <si>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</si>
  <si>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</si>
  <si>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20XX-20XX</t>
  </si>
  <si>
    <t>Instructions</t>
  </si>
  <si>
    <t>C.  Documentation of Changes</t>
  </si>
  <si>
    <t>Customer Class</t>
  </si>
  <si>
    <t xml:space="preserve">A.  Previous LRAMVA Application </t>
  </si>
  <si>
    <t>B.  Current LRAMVA Application</t>
  </si>
  <si>
    <t>LRAMVA ($) for Account 1568</t>
  </si>
  <si>
    <t>EB-20XX-XXXX</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</si>
  <si>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</si>
  <si>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</si>
  <si>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</si>
  <si>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</si>
  <si>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</si>
  <si>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</si>
  <si>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</si>
  <si>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</si>
  <si>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</si>
  <si>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</si>
  <si>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</si>
  <si>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</si>
  <si>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</si>
  <si>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</si>
  <si>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</si>
  <si>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</si>
  <si>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</si>
  <si>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</si>
  <si>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</si>
  <si>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</si>
  <si>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</si>
  <si>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</si>
  <si>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</si>
  <si>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</si>
  <si>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</si>
  <si>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</si>
  <si>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</si>
  <si>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</si>
  <si>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</si>
  <si>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</si>
  <si>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</si>
  <si>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</si>
  <si>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</si>
  <si>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</si>
  <si>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</si>
  <si>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</si>
  <si>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</si>
  <si>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</si>
  <si>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</si>
  <si>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</si>
  <si>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</si>
  <si>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</si>
  <si>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</si>
  <si>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</si>
  <si>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</si>
  <si>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</si>
  <si>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</si>
  <si>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</si>
  <si>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</si>
  <si>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</si>
  <si>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</si>
  <si>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t xml:space="preserve">Please provide the LRAMVA threshold approved in the last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</si>
  <si>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 xml:space="preserve">Please provide the LRAMVA threshold approved in the cost of service (COS)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</si>
  <si>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</si>
  <si>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</si>
  <si>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</si>
  <si>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</si>
  <si>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</si>
  <si>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</si>
  <si>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</si>
  <si>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</si>
  <si>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</si>
  <si>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</si>
  <si>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</si>
  <si>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</si>
  <si>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</si>
  <si>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</si>
  <si>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</si>
  <si>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</si>
  <si>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</si>
  <si>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</si>
  <si>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</si>
  <si>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</si>
  <si>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</si>
  <si>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</si>
  <si>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</si>
  <si>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</si>
  <si>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</si>
  <si>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</si>
  <si>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</si>
  <si>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</si>
  <si>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</si>
  <si>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</si>
  <si>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</si>
  <si>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</si>
  <si>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</si>
  <si>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</si>
  <si>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</si>
  <si>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</si>
  <si>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</si>
  <si>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</si>
  <si>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</si>
  <si>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</si>
  <si>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</si>
  <si>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</si>
  <si>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</si>
  <si>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</si>
  <si>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</si>
  <si>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</si>
  <si>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</si>
  <si>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</si>
  <si>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</si>
  <si>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</si>
  <si>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</si>
  <si>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</si>
  <si>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</si>
  <si>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</si>
  <si>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</si>
  <si>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</si>
  <si>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</si>
  <si>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</si>
  <si>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</si>
  <si>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</si>
  <si>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</si>
  <si>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</si>
  <si>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</si>
  <si>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</si>
  <si>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</si>
  <si>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</si>
  <si>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</si>
  <si>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</si>
  <si>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</si>
  <si>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</si>
  <si>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</si>
  <si>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</si>
  <si>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</si>
  <si>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</si>
  <si>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</si>
  <si>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</si>
  <si>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</si>
  <si>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</si>
  <si>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</si>
  <si>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</si>
  <si>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</si>
  <si>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</si>
  <si>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</si>
  <si>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</si>
  <si>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</si>
  <si>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</si>
  <si>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</si>
  <si>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</si>
  <si>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</si>
  <si>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</si>
  <si>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</si>
  <si>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</si>
  <si>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</si>
  <si>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</si>
  <si>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</si>
  <si>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</si>
  <si>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</si>
  <si>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</si>
  <si>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</si>
  <si>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</si>
  <si>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</si>
  <si>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</si>
  <si>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</si>
  <si>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</si>
  <si>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</si>
  <si>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</si>
  <si>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</si>
  <si>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</si>
  <si>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</si>
  <si>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</si>
  <si>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</si>
  <si>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</si>
  <si>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</si>
  <si>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</si>
  <si>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</si>
  <si>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</si>
  <si>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</si>
  <si>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</si>
  <si>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</si>
  <si>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</si>
  <si>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</si>
  <si>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</si>
  <si>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</si>
  <si>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</si>
  <si>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</si>
  <si>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</si>
  <si>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</si>
  <si>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</si>
  <si>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</si>
  <si>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</si>
  <si>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</si>
  <si>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r>
      <rPr>
        <b/>
        <sz val="14"/>
        <rFont val="Arial"/>
        <family val="2"/>
      </rPr>
      <t>General Note on the LRAMVA Model</t>
    </r>
    <r>
      <rPr>
        <sz val="12"/>
        <rFont val="Arial"/>
        <family val="2"/>
      </rPr>
      <t xml:space="preserve">
The LRAMVA work form has been created in a generic manner that should allow for use by all LDCs.  There are some elements that are not applicable at this time (i.e., 2019 and 2020 related components).  These have been included (but hidden in the work form) in an effort to avoid major updates in the future.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each year.    Please contact the IESO for any reports that may be required to complete this LRAMVA work form.
The LRAMVA work form is unlocked to enable LDCs to tailor it to their own unique circumstances.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</si>
  <si>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</si>
  <si>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</si>
  <si>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</si>
  <si>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</si>
  <si>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</si>
  <si>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</si>
  <si>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</si>
  <si>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</si>
  <si>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</si>
  <si>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</si>
  <si>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</si>
  <si>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</si>
  <si>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</si>
  <si>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</si>
  <si>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</si>
  <si>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</si>
  <si>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</si>
  <si>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</si>
  <si>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</si>
  <si>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</si>
  <si>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</si>
  <si>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</si>
  <si>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</si>
  <si>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</si>
  <si>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</si>
  <si>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</si>
  <si>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The LRAMVA work form was created in a generic manner for use by all LDCs.  There are some elements that are not applicable at this time (i.e. 2019 and 2020 related components) but have been included in an effort to avoid major updates in the future.  Distributors should follow the checklist, which is referenced in this tab of the work form and listed below:</t>
  </si>
  <si>
    <t xml:space="preserve">Oshawa PUC Networks Inc. </t>
  </si>
  <si>
    <t>EB-2019-0062</t>
  </si>
  <si>
    <t>2020 IRM Application</t>
  </si>
  <si>
    <t>2015-2017</t>
  </si>
  <si>
    <t>GS 50 to 999 kW (I1 &amp; I4)</t>
  </si>
  <si>
    <t>GS 1,000 to 4,999 kW (I2)</t>
  </si>
  <si>
    <t>Large Use (I3)</t>
  </si>
  <si>
    <t>USL</t>
  </si>
  <si>
    <t>Sentinel Lights</t>
  </si>
  <si>
    <t>EB-2017-0069 Settlement Agreement, Appendix 2-I</t>
  </si>
  <si>
    <t>EB-2014-0101</t>
  </si>
  <si>
    <t>EB-2017-0069</t>
  </si>
  <si>
    <t>Save on Energy Heating &amp; Cooling Program</t>
  </si>
  <si>
    <t>Home Depot Home Appliance Market Uplift Conservation Fund Pilot Program</t>
  </si>
  <si>
    <t>Save on Energy Instant Discount Program</t>
  </si>
  <si>
    <t>Whole Home Pilot Program</t>
  </si>
  <si>
    <t>Commercial and Institutional</t>
  </si>
  <si>
    <t>CFF Business</t>
  </si>
  <si>
    <t>CFF Residential</t>
  </si>
  <si>
    <t>Conservation Fund</t>
  </si>
  <si>
    <t>Commercial</t>
  </si>
  <si>
    <t>Industrial</t>
  </si>
  <si>
    <t>EE</t>
  </si>
  <si>
    <t>Programs</t>
  </si>
  <si>
    <t>General 
Service 
&lt;50 kW</t>
  </si>
  <si>
    <t>General 
Service 
&gt;50-999 kW</t>
  </si>
  <si>
    <t>General
 Service 
1000-4,999 kW</t>
  </si>
  <si>
    <t>2015-2020 LRAM</t>
  </si>
  <si>
    <t xml:space="preserve"> </t>
  </si>
  <si>
    <t xml:space="preserve">Table 8-a:  Oshawa </t>
  </si>
  <si>
    <t>C49, C50</t>
  </si>
  <si>
    <t xml:space="preserve">Add interest rate of 2.18% for Q3 2019 and Q4 2019. </t>
  </si>
  <si>
    <t>Using 2019 Q2 interest rate for these periods. Will update the interest rates as requested when new rates are available.</t>
  </si>
  <si>
    <t xml:space="preserve">Added in streetlight LED project savings </t>
  </si>
  <si>
    <t>Large Use &gt;5000 kW</t>
  </si>
  <si>
    <t xml:space="preserve">Participant lists were extracted for programs that spanned more than one customer class (i.e.. ERII, SBL, Retrofit, HPNC, Energy Audit). Participation was grouped into customer classes, and a weight for each class on total participants in that customer class was calculated. </t>
  </si>
  <si>
    <t xml:space="preserve">Methodology: </t>
  </si>
  <si>
    <t xml:space="preserve">Other programs such as all residential programs, or PSUI programs were allocated 100% to the customer class the savings came from. </t>
  </si>
  <si>
    <t>Streetlights</t>
  </si>
  <si>
    <t>B192, N192, O192</t>
  </si>
  <si>
    <t xml:space="preserve">Oshawa PUC Networks implemented  streetlight LED project. The savings are not included in the IESO final results. A monthly multiplier of 1 was used based on the savings calcualtion done in tab 8. Streetlights. </t>
  </si>
  <si>
    <t>B326</t>
  </si>
  <si>
    <t>Program was delivered in Oshawa.</t>
  </si>
  <si>
    <t xml:space="preserve">B326 cell - project name changed to "Home Depot Home Appliance Market Uplift Conservation Fund Pilot Program" </t>
  </si>
  <si>
    <t>B512 &amp; B515</t>
  </si>
  <si>
    <t>Programs were delivered in Oshawa.</t>
  </si>
  <si>
    <t xml:space="preserve">Retrofit was calculated using the amount of incentive given to customer as a percentage to the total incentives issued for the retrofit initiative. </t>
  </si>
  <si>
    <t>Staff follow up question #8</t>
  </si>
  <si>
    <t>D48 to K50</t>
  </si>
  <si>
    <t>Adjusted threshold to CDM savings used in Rate regression forecast Model</t>
  </si>
  <si>
    <t>Staff follow up question #10</t>
  </si>
  <si>
    <t xml:space="preserve">B512 cell - project name changed to "Save on Energy Instant Discount Program" and "Whole Home Pilot Program" respectively. </t>
  </si>
  <si>
    <t>Removed Streetlight savings from table 5-a, and incorporated savings starting 2016  and 2017, tables 5-b and 5-c.</t>
  </si>
  <si>
    <t>O375 &amp; O558</t>
  </si>
  <si>
    <t>Cobras</t>
  </si>
  <si>
    <t>Daily Avg Savings</t>
  </si>
  <si>
    <t>Install Days</t>
  </si>
  <si>
    <t>Avg Units Installed per Day</t>
  </si>
  <si>
    <t>Monthly kW Savings</t>
  </si>
  <si>
    <t>Cumulative kW Savings</t>
  </si>
  <si>
    <t>Decorative</t>
  </si>
  <si>
    <t>Total Monthly kW Savings</t>
  </si>
  <si>
    <t>Annual Cumulative kW Savings</t>
  </si>
  <si>
    <t xml:space="preserve">persistant savings </t>
  </si>
  <si>
    <t>KW to KWH conversion factor, as used in Realterm pre-audit report</t>
  </si>
  <si>
    <t>KW to KWH ratio (%)</t>
  </si>
  <si>
    <t>Annual Energy Consumption of cobraheads (page 10)</t>
  </si>
  <si>
    <t>Demand for cobraheads (monthly*12) (page 11)</t>
  </si>
  <si>
    <t>Net Annual Cummulative Savings in KWH</t>
  </si>
  <si>
    <t>Save on Energy persistent savings updated based on change No.1</t>
  </si>
  <si>
    <t>AW65-BH65</t>
  </si>
  <si>
    <t>Streelight net energy savings removed from Saveon Energy retrofit program for 2017</t>
  </si>
  <si>
    <t>Row 487</t>
  </si>
</sst>
</file>

<file path=xl/styles.xml><?xml version="1.0" encoding="utf-8"?>
<styleSheet xmlns="http://schemas.openxmlformats.org/spreadsheetml/2006/main" xmlns:mc="http://schemas.openxmlformats.org/markup-compatibility/2006" xmlns:x14ac="http://schemas.microsoft.com/office/spreadsheetml/2009/9/ac" mc:Ignorable="x14ac">
  <numFmts count="130">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_-* #,##0.0000_-;\-* #,##0.0000_-;_-* &quot;-&quot;??_-;_-@_-"/>
    <numFmt numFmtId="286" formatCode="0.000%"/>
  </numFmts>
  <fonts count="252">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
      <b/>
      <u/>
      <sz val="12"/>
      <color theme="1"/>
      <name val="Calibri"/>
      <family val="2"/>
      <scheme val="minor"/>
    </font>
    <font>
      <b/>
      <sz val="11"/>
      <color rgb="FF0070C0"/>
      <name val="Calibri"/>
      <family val="2"/>
      <scheme val="minor"/>
    </font>
    <font>
      <sz val="11"/>
      <color rgb="FF0070C0"/>
      <name val="Calibri"/>
      <family val="2"/>
      <scheme val="minor"/>
    </font>
    <font>
      <b/>
      <sz val="11"/>
      <color rgb="FF000000"/>
      <name val="Calibri"/>
      <family val="2"/>
    </font>
    <font>
      <sz val="11"/>
      <color theme="1"/>
      <name val="Calibri"/>
      <family val="2"/>
    </font>
    <font>
      <b/>
      <sz val="11"/>
      <color theme="1"/>
      <name val="Calibri"/>
      <family val="2"/>
    </font>
  </fonts>
  <fills count="102">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theme="0" tint="-0.499984740745262"/>
        <bgColor indexed="64"/>
      </patternFill>
    </fill>
    <fill>
      <patternFill patternType="solid">
        <fgColor rgb="FF92D05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5"/>
        <bgColor indexed="64"/>
      </patternFill>
    </fill>
    <fill>
      <patternFill patternType="solid">
        <fgColor theme="7" tint="0.59999389629810485"/>
        <bgColor indexed="64"/>
      </patternFill>
    </fill>
    <fill>
      <patternFill patternType="solid">
        <fgColor theme="8" tint="0.79998168889431442"/>
        <bgColor indexed="64"/>
      </patternFill>
    </fill>
  </fills>
  <borders count="162">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style="thin">
        <color auto="1"/>
      </left>
      <right/>
      <top/>
      <bottom style="thin">
        <color theme="0"/>
      </bottom>
      <diagonal/>
    </border>
    <border>
      <left style="thin">
        <color indexed="64"/>
      </left>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
      <left style="thin">
        <color theme="0"/>
      </left>
      <right/>
      <top style="thin">
        <color theme="0"/>
      </top>
      <bottom style="thin">
        <color indexed="64"/>
      </bottom>
      <diagonal/>
    </border>
    <border>
      <left/>
      <right/>
      <top style="thin">
        <color auto="1"/>
      </top>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right/>
      <top style="thin">
        <color theme="0"/>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922">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44" fontId="212" fillId="28" borderId="123"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177" fontId="41" fillId="28" borderId="34" xfId="71" applyNumberFormat="1" applyFont="1" applyFill="1" applyBorder="1" applyAlignment="1" applyProtection="1">
      <alignment horizontal="center"/>
      <protection locked="0"/>
    </xf>
    <xf numFmtId="177" fontId="41" fillId="28" borderId="110" xfId="71" applyNumberFormat="1" applyFont="1" applyFill="1" applyBorder="1" applyAlignment="1" applyProtection="1">
      <alignment horizontal="center"/>
      <protection locked="0"/>
    </xf>
    <xf numFmtId="177" fontId="13" fillId="2" borderId="0" xfId="71" applyNumberFormat="1" applyFont="1" applyFill="1"/>
    <xf numFmtId="177" fontId="13" fillId="2" borderId="110" xfId="71" applyNumberFormat="1" applyFont="1" applyFill="1" applyBorder="1" applyAlignment="1">
      <alignment horizontal="center"/>
    </xf>
    <xf numFmtId="177" fontId="48" fillId="28" borderId="34" xfId="71" applyNumberFormat="1" applyFont="1" applyFill="1" applyBorder="1" applyAlignment="1" applyProtection="1">
      <alignment horizontal="center"/>
      <protection locked="0"/>
    </xf>
    <xf numFmtId="168" fontId="45" fillId="94" borderId="107" xfId="0" applyNumberFormat="1" applyFont="1" applyFill="1" applyBorder="1" applyAlignment="1" applyProtection="1">
      <alignment horizontal="center"/>
    </xf>
    <xf numFmtId="284" fontId="41" fillId="94" borderId="37" xfId="0" applyNumberFormat="1" applyFont="1" applyFill="1" applyBorder="1" applyAlignment="1" applyProtection="1">
      <alignment horizontal="center"/>
    </xf>
    <xf numFmtId="284" fontId="45" fillId="94" borderId="107" xfId="0" applyNumberFormat="1" applyFont="1" applyFill="1" applyBorder="1" applyAlignment="1" applyProtection="1">
      <alignment horizontal="center"/>
    </xf>
    <xf numFmtId="0" fontId="0" fillId="95" borderId="110" xfId="0" applyFont="1" applyFill="1" applyBorder="1" applyAlignment="1">
      <alignment vertical="top"/>
    </xf>
    <xf numFmtId="0" fontId="0" fillId="95" borderId="110" xfId="0" applyFill="1" applyBorder="1"/>
    <xf numFmtId="0" fontId="0" fillId="95" borderId="0" xfId="0" applyFont="1" applyFill="1" applyBorder="1" applyAlignment="1">
      <alignment vertical="top"/>
    </xf>
    <xf numFmtId="3" fontId="0" fillId="95" borderId="3" xfId="0" applyNumberFormat="1" applyFont="1" applyFill="1" applyBorder="1" applyAlignment="1">
      <alignment vertical="top"/>
    </xf>
    <xf numFmtId="3" fontId="0" fillId="95" borderId="35" xfId="0" applyNumberFormat="1" applyFont="1" applyFill="1" applyBorder="1" applyAlignment="1">
      <alignment vertical="top"/>
    </xf>
    <xf numFmtId="3" fontId="0" fillId="95" borderId="45" xfId="0" applyNumberFormat="1" applyFont="1" applyFill="1" applyBorder="1" applyAlignment="1">
      <alignment vertical="top"/>
    </xf>
    <xf numFmtId="0" fontId="0" fillId="95" borderId="0" xfId="0" applyFill="1" applyBorder="1"/>
    <xf numFmtId="0" fontId="13" fillId="95" borderId="0" xfId="0" applyFont="1" applyFill="1"/>
    <xf numFmtId="0" fontId="0" fillId="95" borderId="0" xfId="0" applyFill="1"/>
    <xf numFmtId="0" fontId="0" fillId="96" borderId="110" xfId="0" applyFont="1" applyFill="1" applyBorder="1" applyAlignment="1">
      <alignment vertical="top"/>
    </xf>
    <xf numFmtId="0" fontId="91" fillId="97" borderId="89" xfId="0" applyFont="1" applyFill="1" applyBorder="1" applyAlignment="1" applyProtection="1">
      <alignment vertical="top" wrapText="1"/>
      <protection locked="0"/>
    </xf>
    <xf numFmtId="0" fontId="91" fillId="97" borderId="0" xfId="0" applyFont="1" applyFill="1" applyBorder="1" applyAlignment="1" applyProtection="1">
      <alignment vertical="top" wrapText="1"/>
      <protection locked="0"/>
    </xf>
    <xf numFmtId="0" fontId="0" fillId="98" borderId="0" xfId="0" applyFill="1"/>
    <xf numFmtId="0" fontId="3" fillId="98" borderId="5" xfId="0" applyFont="1" applyFill="1" applyBorder="1" applyAlignment="1">
      <alignment vertical="center"/>
    </xf>
    <xf numFmtId="0" fontId="0" fillId="98" borderId="5" xfId="0" applyFill="1" applyBorder="1"/>
    <xf numFmtId="0" fontId="11" fillId="98" borderId="144" xfId="0" applyNumberFormat="1" applyFont="1" applyFill="1" applyBorder="1" applyAlignment="1" applyProtection="1">
      <alignment horizontal="center" vertical="center" wrapText="1"/>
      <protection locked="0"/>
    </xf>
    <xf numFmtId="0" fontId="11" fillId="98" borderId="145" xfId="0" applyNumberFormat="1" applyFont="1" applyFill="1" applyBorder="1" applyAlignment="1" applyProtection="1">
      <alignment horizontal="center" vertical="center" wrapText="1"/>
      <protection locked="0"/>
    </xf>
    <xf numFmtId="0" fontId="11" fillId="98" borderId="146" xfId="0" applyNumberFormat="1" applyFont="1" applyFill="1" applyBorder="1" applyAlignment="1" applyProtection="1">
      <alignment horizontal="center" vertical="center" wrapText="1"/>
      <protection locked="0"/>
    </xf>
    <xf numFmtId="0" fontId="11" fillId="98" borderId="147" xfId="0" applyNumberFormat="1" applyFont="1" applyFill="1" applyBorder="1" applyAlignment="1" applyProtection="1">
      <alignment horizontal="center" vertical="center" wrapText="1"/>
      <protection locked="0"/>
    </xf>
    <xf numFmtId="0" fontId="0" fillId="100" borderId="122" xfId="0" applyFill="1" applyBorder="1"/>
    <xf numFmtId="0" fontId="246" fillId="2" borderId="0" xfId="0" applyFont="1" applyFill="1"/>
    <xf numFmtId="9" fontId="0" fillId="2" borderId="89" xfId="72" applyFont="1" applyFill="1" applyBorder="1"/>
    <xf numFmtId="9" fontId="0" fillId="2" borderId="0" xfId="72" applyFont="1" applyFill="1" applyBorder="1"/>
    <xf numFmtId="9" fontId="0" fillId="2" borderId="12" xfId="72" applyFont="1" applyFill="1" applyBorder="1"/>
    <xf numFmtId="9" fontId="0" fillId="2" borderId="0" xfId="72" applyFont="1" applyFill="1"/>
    <xf numFmtId="0" fontId="247" fillId="2" borderId="0" xfId="0" applyFont="1" applyFill="1"/>
    <xf numFmtId="0" fontId="0" fillId="2" borderId="5" xfId="0" applyFill="1" applyBorder="1"/>
    <xf numFmtId="9" fontId="0" fillId="2" borderId="109" xfId="72" applyFont="1" applyFill="1" applyBorder="1"/>
    <xf numFmtId="9" fontId="0" fillId="2" borderId="5" xfId="72" applyFont="1" applyFill="1" applyBorder="1"/>
    <xf numFmtId="9" fontId="0" fillId="2" borderId="112" xfId="72" applyFont="1" applyFill="1" applyBorder="1"/>
    <xf numFmtId="233" fontId="0" fillId="2" borderId="0" xfId="72" applyNumberFormat="1" applyFont="1" applyFill="1" applyBorder="1"/>
    <xf numFmtId="233" fontId="0" fillId="2" borderId="12" xfId="72" applyNumberFormat="1" applyFont="1" applyFill="1" applyBorder="1"/>
    <xf numFmtId="233" fontId="0" fillId="2" borderId="0" xfId="72" applyNumberFormat="1" applyFont="1" applyFill="1"/>
    <xf numFmtId="0" fontId="45" fillId="101" borderId="40" xfId="0" applyFont="1" applyFill="1" applyBorder="1" applyAlignment="1" applyProtection="1">
      <alignment horizontal="center" vertical="center" wrapText="1"/>
      <protection locked="0"/>
    </xf>
    <xf numFmtId="10" fontId="41" fillId="97" borderId="7" xfId="0" applyNumberFormat="1" applyFont="1" applyFill="1" applyBorder="1" applyAlignment="1" applyProtection="1">
      <alignment horizontal="center"/>
      <protection locked="0"/>
    </xf>
    <xf numFmtId="3" fontId="91" fillId="97" borderId="0" xfId="0" applyNumberFormat="1" applyFont="1" applyFill="1" applyBorder="1" applyAlignment="1" applyProtection="1">
      <alignment horizontal="left" vertical="center"/>
      <protection locked="0"/>
    </xf>
    <xf numFmtId="3" fontId="45" fillId="97" borderId="35" xfId="0" applyNumberFormat="1" applyFont="1" applyFill="1" applyBorder="1" applyAlignment="1" applyProtection="1">
      <alignment horizontal="center" vertical="center"/>
      <protection locked="0"/>
    </xf>
    <xf numFmtId="0" fontId="3" fillId="99" borderId="12" xfId="0" applyFont="1" applyFill="1" applyBorder="1" applyAlignment="1">
      <alignment horizontal="center"/>
    </xf>
    <xf numFmtId="0" fontId="11" fillId="98" borderId="153" xfId="0" applyNumberFormat="1" applyFont="1" applyFill="1" applyBorder="1" applyAlignment="1" applyProtection="1">
      <alignment horizontal="center" vertical="center" wrapText="1"/>
      <protection locked="0"/>
    </xf>
    <xf numFmtId="0" fontId="32" fillId="100" borderId="150" xfId="0" quotePrefix="1" applyFont="1" applyFill="1" applyBorder="1"/>
    <xf numFmtId="0" fontId="0" fillId="100" borderId="150" xfId="0" applyFill="1" applyBorder="1"/>
    <xf numFmtId="0" fontId="0" fillId="100" borderId="151" xfId="0" applyFill="1" applyBorder="1"/>
    <xf numFmtId="0" fontId="247" fillId="2" borderId="148" xfId="0" applyFont="1" applyFill="1" applyBorder="1"/>
    <xf numFmtId="0" fontId="0" fillId="2" borderId="148" xfId="0" applyFill="1" applyBorder="1"/>
    <xf numFmtId="9" fontId="0" fillId="2" borderId="152" xfId="72" applyFont="1" applyFill="1" applyBorder="1"/>
    <xf numFmtId="9" fontId="0" fillId="2" borderId="148" xfId="72" applyFont="1" applyFill="1" applyBorder="1"/>
    <xf numFmtId="9" fontId="0" fillId="2" borderId="149" xfId="72" applyFont="1" applyFill="1" applyBorder="1"/>
    <xf numFmtId="164" fontId="91" fillId="0" borderId="0" xfId="0" applyNumberFormat="1" applyFont="1" applyFill="1" applyBorder="1" applyAlignment="1">
      <alignment horizontal="center"/>
    </xf>
    <xf numFmtId="10" fontId="41" fillId="97" borderId="0" xfId="0" applyNumberFormat="1" applyFont="1" applyFill="1" applyBorder="1" applyAlignment="1" applyProtection="1">
      <alignment horizontal="center" vertical="center"/>
      <protection locked="0"/>
    </xf>
    <xf numFmtId="0" fontId="3" fillId="99" borderId="131" xfId="0" applyFont="1" applyFill="1" applyBorder="1" applyAlignment="1">
      <alignment horizontal="center"/>
    </xf>
    <xf numFmtId="0" fontId="3" fillId="99" borderId="132" xfId="0" applyFont="1" applyFill="1" applyBorder="1" applyAlignment="1">
      <alignment horizontal="center"/>
    </xf>
    <xf numFmtId="9" fontId="0" fillId="2" borderId="0" xfId="72" applyNumberFormat="1" applyFont="1" applyFill="1" applyBorder="1"/>
    <xf numFmtId="0" fontId="248" fillId="2" borderId="0" xfId="0" applyFont="1" applyFill="1"/>
    <xf numFmtId="3" fontId="48" fillId="97" borderId="34" xfId="0" applyNumberFormat="1" applyFont="1" applyFill="1" applyBorder="1" applyAlignment="1">
      <alignment horizontal="center"/>
    </xf>
    <xf numFmtId="3" fontId="0" fillId="97" borderId="35" xfId="0" applyNumberFormat="1" applyFont="1" applyFill="1" applyBorder="1" applyAlignment="1">
      <alignment vertical="top"/>
    </xf>
    <xf numFmtId="171" fontId="0" fillId="2" borderId="0" xfId="0" applyNumberFormat="1" applyFont="1" applyFill="1"/>
    <xf numFmtId="171" fontId="40" fillId="2" borderId="0" xfId="0" applyNumberFormat="1" applyFont="1" applyFill="1" applyBorder="1" applyAlignment="1">
      <alignment vertical="center"/>
    </xf>
    <xf numFmtId="0" fontId="249" fillId="0" borderId="154" xfId="0" applyFont="1" applyFill="1" applyBorder="1" applyAlignment="1">
      <alignment horizontal="center"/>
    </xf>
    <xf numFmtId="0" fontId="249" fillId="0" borderId="155" xfId="0" applyFont="1" applyFill="1" applyBorder="1" applyAlignment="1">
      <alignment horizontal="center"/>
    </xf>
    <xf numFmtId="0" fontId="249" fillId="0" borderId="155" xfId="0" applyFont="1" applyFill="1" applyBorder="1" applyAlignment="1">
      <alignment horizontal="center" wrapText="1"/>
    </xf>
    <xf numFmtId="0" fontId="249" fillId="0" borderId="156" xfId="0" applyFont="1" applyFill="1" applyBorder="1" applyAlignment="1">
      <alignment horizontal="center" wrapText="1"/>
    </xf>
    <xf numFmtId="17" fontId="250" fillId="0" borderId="160" xfId="0" applyNumberFormat="1" applyFont="1" applyFill="1" applyBorder="1"/>
    <xf numFmtId="174" fontId="250" fillId="0" borderId="34" xfId="71" applyNumberFormat="1" applyFont="1" applyFill="1" applyBorder="1"/>
    <xf numFmtId="285" fontId="250" fillId="0" borderId="34" xfId="0" applyNumberFormat="1" applyFont="1" applyFill="1" applyBorder="1"/>
    <xf numFmtId="43" fontId="250" fillId="0" borderId="34" xfId="0" applyNumberFormat="1" applyFont="1" applyFill="1" applyBorder="1"/>
    <xf numFmtId="43" fontId="250" fillId="0" borderId="161" xfId="0" applyNumberFormat="1" applyFont="1" applyFill="1" applyBorder="1"/>
    <xf numFmtId="43" fontId="249" fillId="0" borderId="161" xfId="0" applyNumberFormat="1" applyFont="1" applyFill="1" applyBorder="1"/>
    <xf numFmtId="17" fontId="249" fillId="0" borderId="160" xfId="0" applyNumberFormat="1" applyFont="1" applyFill="1" applyBorder="1"/>
    <xf numFmtId="0" fontId="249" fillId="0" borderId="34" xfId="0" applyFont="1" applyFill="1" applyBorder="1"/>
    <xf numFmtId="285" fontId="249" fillId="0" borderId="34" xfId="0" applyNumberFormat="1" applyFont="1" applyFill="1" applyBorder="1"/>
    <xf numFmtId="174" fontId="249" fillId="0" borderId="34" xfId="71" applyNumberFormat="1" applyFont="1" applyFill="1" applyBorder="1"/>
    <xf numFmtId="43" fontId="249" fillId="0" borderId="34" xfId="0" applyNumberFormat="1" applyFont="1" applyFill="1" applyBorder="1"/>
    <xf numFmtId="17" fontId="249" fillId="0" borderId="157" xfId="0" applyNumberFormat="1" applyFont="1" applyFill="1" applyBorder="1"/>
    <xf numFmtId="0" fontId="249" fillId="0" borderId="158" xfId="0" applyFont="1" applyFill="1" applyBorder="1"/>
    <xf numFmtId="43" fontId="249" fillId="0" borderId="159" xfId="0" applyNumberFormat="1" applyFont="1" applyFill="1" applyBorder="1"/>
    <xf numFmtId="286" fontId="0" fillId="2" borderId="0" xfId="72" applyNumberFormat="1" applyFont="1" applyFill="1"/>
    <xf numFmtId="0" fontId="3" fillId="2" borderId="34" xfId="0" applyFont="1" applyFill="1" applyBorder="1" applyAlignment="1">
      <alignment horizontal="center" wrapText="1"/>
    </xf>
    <xf numFmtId="0" fontId="0" fillId="2" borderId="34" xfId="0" applyFill="1" applyBorder="1"/>
    <xf numFmtId="17" fontId="251" fillId="0" borderId="160" xfId="0" applyNumberFormat="1" applyFont="1" applyFill="1" applyBorder="1"/>
    <xf numFmtId="174" fontId="3" fillId="2" borderId="34" xfId="0" applyNumberFormat="1" applyFont="1" applyFill="1" applyBorder="1"/>
    <xf numFmtId="10" fontId="13" fillId="2" borderId="0" xfId="72" applyNumberFormat="1" applyFont="1" applyFill="1"/>
    <xf numFmtId="174" fontId="0" fillId="2" borderId="0" xfId="0" applyNumberFormat="1" applyFill="1"/>
    <xf numFmtId="0" fontId="0" fillId="2" borderId="0" xfId="0" quotePrefix="1" applyFill="1"/>
    <xf numFmtId="286" fontId="45" fillId="28" borderId="35" xfId="72" applyNumberFormat="1" applyFont="1" applyFill="1" applyBorder="1" applyAlignment="1" applyProtection="1">
      <alignment horizontal="center" vertical="center"/>
      <protection locked="0"/>
    </xf>
    <xf numFmtId="0" fontId="0" fillId="28" borderId="110" xfId="0" applyFill="1" applyBorder="1" applyAlignment="1">
      <alignment wrapText="1"/>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3" fillId="99" borderId="143" xfId="0" applyFont="1" applyFill="1" applyBorder="1" applyAlignment="1">
      <alignment horizontal="center"/>
    </xf>
    <xf numFmtId="0" fontId="3" fillId="99" borderId="131" xfId="0" applyFont="1" applyFill="1" applyBorder="1" applyAlignment="1">
      <alignment horizontal="center"/>
    </xf>
    <xf numFmtId="0" fontId="3" fillId="99" borderId="132" xfId="0" applyFont="1" applyFill="1" applyBorder="1" applyAlignment="1">
      <alignment horizontal="center"/>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cellStyle name=" 3]_x000d__x000a_Zoomed=1_x000d__x000a_Row=0_x000d__x000a_Column=0_x000d__x000a_Height=300_x000d__x000a_Width=300_x000d__x000a_FontName=細明體_x000d__x000a_FontStyle=0_x000d__x000a_FontSize=9_x000d__x000a_PrtFontName=Co" xfId="670"/>
    <cellStyle name="$" xfId="713"/>
    <cellStyle name="$ &amp; ¢" xfId="714"/>
    <cellStyle name="%" xfId="708"/>
    <cellStyle name="%.00" xfId="709"/>
    <cellStyle name="(Heading)" xfId="704"/>
    <cellStyle name="(Lefting)" xfId="705"/>
    <cellStyle name="(z*¯_x000f_°(”,¯?À(¢,¯?Ð(°,¯?à(Â,¯?ð(Ô,¯?" xfId="706"/>
    <cellStyle name="******************************************" xfId="707"/>
    <cellStyle name="_CNMD_Valuation Model_20081212_v2" xfId="671"/>
    <cellStyle name="_Comma" xfId="672"/>
    <cellStyle name="_Comps 4" xfId="673"/>
    <cellStyle name="_Cont Analysis" xfId="674"/>
    <cellStyle name="_Currency" xfId="675"/>
    <cellStyle name="_Currency_Analysis" xfId="676"/>
    <cellStyle name="_Currency_Smartportfolio model" xfId="677"/>
    <cellStyle name="_Currency_Smartportfolio model_DB-merged files" xfId="678"/>
    <cellStyle name="_CurrencySpace" xfId="679"/>
    <cellStyle name="_Gamma Valuation - 8" xfId="680"/>
    <cellStyle name="_ITRN" xfId="681"/>
    <cellStyle name="-_Merger Model 17 Nov 04" xfId="703"/>
    <cellStyle name="_Merger Model_KN&amp;Fzio_v2.30 - Street" xfId="682"/>
    <cellStyle name="_Multiple" xfId="683"/>
    <cellStyle name="_Multiple_Analysis" xfId="684"/>
    <cellStyle name="_Multiple_Analysis_DB-merged files" xfId="685"/>
    <cellStyle name="_Multiple_Smartportfolio model" xfId="686"/>
    <cellStyle name="_Multiple_Smartportfolio model_DB-merged files" xfId="687"/>
    <cellStyle name="_MultipleSpace" xfId="688"/>
    <cellStyle name="_MultipleSpace_Analysis" xfId="689"/>
    <cellStyle name="_MultipleSpace_csc" xfId="690"/>
    <cellStyle name="_MultipleSpace_Smartportfolio model" xfId="691"/>
    <cellStyle name="_MultipleSpace_Smartportfolio model_DB-merged files" xfId="692"/>
    <cellStyle name="_Percent" xfId="693"/>
    <cellStyle name="_Percent_Analysis" xfId="694"/>
    <cellStyle name="_Percent_Smartportfolio model" xfId="695"/>
    <cellStyle name="_Percent_Smartportfolio model_DB-merged files" xfId="696"/>
    <cellStyle name="_PercentSpace" xfId="697"/>
    <cellStyle name="_PercentSpace_Analysis" xfId="698"/>
    <cellStyle name="_PercentSpace_Smartportfolio model" xfId="699"/>
    <cellStyle name="_Sepracor Riders_Clean" xfId="700"/>
    <cellStyle name="_SIAL_Model_5.22.09 v71" xfId="701"/>
    <cellStyle name="£ BP" xfId="715"/>
    <cellStyle name="¥ JY" xfId="716"/>
    <cellStyle name="&lt;9#_x000f_¾Èƒé1ƒÃ_x0002_;M_x0014_}$‹E_x0010_‹_x0004_ˆ…Àt_x001b_Pÿ_x0015_ x¦" xfId="710"/>
    <cellStyle name="=C:\WINNT\SYSTEM32\COMMAND.COM" xfId="711"/>
    <cellStyle name="=C:\WINNT35\SYSTEM32\COMMAND.COM" xfId="712"/>
    <cellStyle name="0752-93035" xfId="717"/>
    <cellStyle name="1,comma" xfId="718"/>
    <cellStyle name="10Q" xfId="719"/>
    <cellStyle name="20 % - Accent1" xfId="720"/>
    <cellStyle name="20 % - Accent2" xfId="721"/>
    <cellStyle name="20 % - Accent3" xfId="722"/>
    <cellStyle name="20 % - Accent4" xfId="723"/>
    <cellStyle name="20 % - Accent5" xfId="724"/>
    <cellStyle name="20 % - Accent6" xfId="725"/>
    <cellStyle name="20% - Accent1 2" xfId="11"/>
    <cellStyle name="20% - Accent1 2 10" xfId="726"/>
    <cellStyle name="20% - Accent1 2 2" xfId="727"/>
    <cellStyle name="20% - Accent1 2 2 2" xfId="728"/>
    <cellStyle name="20% - Accent1 2 2 3" xfId="729"/>
    <cellStyle name="20% - Accent1 2 3" xfId="730"/>
    <cellStyle name="20% - Accent1 2 3 2" xfId="731"/>
    <cellStyle name="20% - Accent1 2 4" xfId="732"/>
    <cellStyle name="20% - Accent1 2 5" xfId="733"/>
    <cellStyle name="20% - Accent1 2 6" xfId="734"/>
    <cellStyle name="20% - Accent1 2 7" xfId="735"/>
    <cellStyle name="20% - Accent1 2 8" xfId="736"/>
    <cellStyle name="20% - Accent1 2 9" xfId="737"/>
    <cellStyle name="20% - Accent1 3" xfId="738"/>
    <cellStyle name="20% - Accent1 3 2" xfId="739"/>
    <cellStyle name="20% - Accent1 3 2 2" xfId="740"/>
    <cellStyle name="20% - Accent1 3 2 2 2" xfId="741"/>
    <cellStyle name="20% - Accent1 3 2 2 2 2" xfId="742"/>
    <cellStyle name="20% - Accent1 3 2 2 3" xfId="743"/>
    <cellStyle name="20% - Accent1 3 2 3" xfId="744"/>
    <cellStyle name="20% - Accent1 3 2 3 2" xfId="745"/>
    <cellStyle name="20% - Accent1 3 2 4" xfId="746"/>
    <cellStyle name="20% - Accent1 3 3" xfId="747"/>
    <cellStyle name="20% - Accent1 3 3 2" xfId="748"/>
    <cellStyle name="20% - Accent1 3 3 2 2" xfId="749"/>
    <cellStyle name="20% - Accent1 3 3 2 2 2" xfId="750"/>
    <cellStyle name="20% - Accent1 3 3 2 3" xfId="751"/>
    <cellStyle name="20% - Accent1 3 3 3" xfId="752"/>
    <cellStyle name="20% - Accent1 3 3 3 2" xfId="753"/>
    <cellStyle name="20% - Accent1 3 3 4" xfId="754"/>
    <cellStyle name="20% - Accent1 3 4" xfId="755"/>
    <cellStyle name="20% - Accent1 3 4 2" xfId="756"/>
    <cellStyle name="20% - Accent1 3 4 2 2" xfId="757"/>
    <cellStyle name="20% - Accent1 3 4 3" xfId="758"/>
    <cellStyle name="20% - Accent1 3 5" xfId="759"/>
    <cellStyle name="20% - Accent1 3 5 2" xfId="760"/>
    <cellStyle name="20% - Accent1 3 6" xfId="761"/>
    <cellStyle name="20% - Accent1 4" xfId="762"/>
    <cellStyle name="20% - Accent1 5" xfId="763"/>
    <cellStyle name="20% - Accent1 6" xfId="764"/>
    <cellStyle name="20% - Accent1 7" xfId="765"/>
    <cellStyle name="20% - Accent1 8" xfId="766"/>
    <cellStyle name="20% - Accent1 9" xfId="767"/>
    <cellStyle name="20% - Accent2 2" xfId="12"/>
    <cellStyle name="20% - Accent2 2 10" xfId="768"/>
    <cellStyle name="20% - Accent2 2 2" xfId="769"/>
    <cellStyle name="20% - Accent2 2 2 2" xfId="770"/>
    <cellStyle name="20% - Accent2 2 2 3" xfId="771"/>
    <cellStyle name="20% - Accent2 2 3" xfId="772"/>
    <cellStyle name="20% - Accent2 2 3 2" xfId="773"/>
    <cellStyle name="20% - Accent2 2 4" xfId="774"/>
    <cellStyle name="20% - Accent2 2 5" xfId="775"/>
    <cellStyle name="20% - Accent2 2 6" xfId="776"/>
    <cellStyle name="20% - Accent2 2 7" xfId="777"/>
    <cellStyle name="20% - Accent2 2 8" xfId="778"/>
    <cellStyle name="20% - Accent2 2 9" xfId="779"/>
    <cellStyle name="20% - Accent2 3" xfId="780"/>
    <cellStyle name="20% - Accent2 3 2" xfId="781"/>
    <cellStyle name="20% - Accent2 3 2 2" xfId="782"/>
    <cellStyle name="20% - Accent2 3 2 2 2" xfId="783"/>
    <cellStyle name="20% - Accent2 3 2 2 2 2" xfId="784"/>
    <cellStyle name="20% - Accent2 3 2 2 3" xfId="785"/>
    <cellStyle name="20% - Accent2 3 2 3" xfId="786"/>
    <cellStyle name="20% - Accent2 3 2 3 2" xfId="787"/>
    <cellStyle name="20% - Accent2 3 2 4" xfId="788"/>
    <cellStyle name="20% - Accent2 3 3" xfId="789"/>
    <cellStyle name="20% - Accent2 3 3 2" xfId="790"/>
    <cellStyle name="20% - Accent2 3 3 2 2" xfId="791"/>
    <cellStyle name="20% - Accent2 3 3 2 2 2" xfId="792"/>
    <cellStyle name="20% - Accent2 3 3 2 3" xfId="793"/>
    <cellStyle name="20% - Accent2 3 3 3" xfId="794"/>
    <cellStyle name="20% - Accent2 3 3 3 2" xfId="795"/>
    <cellStyle name="20% - Accent2 3 3 4" xfId="796"/>
    <cellStyle name="20% - Accent2 3 4" xfId="797"/>
    <cellStyle name="20% - Accent2 3 4 2" xfId="798"/>
    <cellStyle name="20% - Accent2 3 4 2 2" xfId="799"/>
    <cellStyle name="20% - Accent2 3 4 3" xfId="800"/>
    <cellStyle name="20% - Accent2 3 5" xfId="801"/>
    <cellStyle name="20% - Accent2 3 5 2" xfId="802"/>
    <cellStyle name="20% - Accent2 3 6" xfId="803"/>
    <cellStyle name="20% - Accent2 4" xfId="804"/>
    <cellStyle name="20% - Accent2 5" xfId="805"/>
    <cellStyle name="20% - Accent2 6" xfId="806"/>
    <cellStyle name="20% - Accent2 7" xfId="807"/>
    <cellStyle name="20% - Accent2 8" xfId="808"/>
    <cellStyle name="20% - Accent2 9" xfId="809"/>
    <cellStyle name="20% - Accent3 2" xfId="13"/>
    <cellStyle name="20% - Accent3 2 10" xfId="810"/>
    <cellStyle name="20% - Accent3 2 2" xfId="811"/>
    <cellStyle name="20% - Accent3 2 2 2" xfId="812"/>
    <cellStyle name="20% - Accent3 2 2 3" xfId="813"/>
    <cellStyle name="20% - Accent3 2 3" xfId="814"/>
    <cellStyle name="20% - Accent3 2 3 2" xfId="815"/>
    <cellStyle name="20% - Accent3 2 4" xfId="816"/>
    <cellStyle name="20% - Accent3 2 5" xfId="817"/>
    <cellStyle name="20% - Accent3 2 6" xfId="818"/>
    <cellStyle name="20% - Accent3 2 7" xfId="819"/>
    <cellStyle name="20% - Accent3 2 8" xfId="820"/>
    <cellStyle name="20% - Accent3 2 9" xfId="821"/>
    <cellStyle name="20% - Accent3 3" xfId="822"/>
    <cellStyle name="20% - Accent3 3 2" xfId="823"/>
    <cellStyle name="20% - Accent3 3 2 2" xfId="824"/>
    <cellStyle name="20% - Accent3 3 2 2 2" xfId="825"/>
    <cellStyle name="20% - Accent3 3 2 2 2 2" xfId="826"/>
    <cellStyle name="20% - Accent3 3 2 2 3" xfId="827"/>
    <cellStyle name="20% - Accent3 3 2 3" xfId="828"/>
    <cellStyle name="20% - Accent3 3 2 3 2" xfId="829"/>
    <cellStyle name="20% - Accent3 3 2 4" xfId="830"/>
    <cellStyle name="20% - Accent3 3 3" xfId="831"/>
    <cellStyle name="20% - Accent3 3 3 2" xfId="832"/>
    <cellStyle name="20% - Accent3 3 3 2 2" xfId="833"/>
    <cellStyle name="20% - Accent3 3 3 2 2 2" xfId="834"/>
    <cellStyle name="20% - Accent3 3 3 2 3" xfId="835"/>
    <cellStyle name="20% - Accent3 3 3 3" xfId="836"/>
    <cellStyle name="20% - Accent3 3 3 3 2" xfId="837"/>
    <cellStyle name="20% - Accent3 3 3 4" xfId="838"/>
    <cellStyle name="20% - Accent3 3 4" xfId="839"/>
    <cellStyle name="20% - Accent3 3 4 2" xfId="840"/>
    <cellStyle name="20% - Accent3 3 4 2 2" xfId="841"/>
    <cellStyle name="20% - Accent3 3 4 3" xfId="842"/>
    <cellStyle name="20% - Accent3 3 5" xfId="843"/>
    <cellStyle name="20% - Accent3 3 5 2" xfId="844"/>
    <cellStyle name="20% - Accent3 3 6" xfId="845"/>
    <cellStyle name="20% - Accent3 4" xfId="846"/>
    <cellStyle name="20% - Accent3 5" xfId="847"/>
    <cellStyle name="20% - Accent3 6" xfId="848"/>
    <cellStyle name="20% - Accent3 7" xfId="849"/>
    <cellStyle name="20% - Accent3 8" xfId="850"/>
    <cellStyle name="20% - Accent3 9" xfId="851"/>
    <cellStyle name="20% - Accent4 2" xfId="14"/>
    <cellStyle name="20% - Accent4 2 10" xfId="852"/>
    <cellStyle name="20% - Accent4 2 2" xfId="853"/>
    <cellStyle name="20% - Accent4 2 2 2" xfId="854"/>
    <cellStyle name="20% - Accent4 2 2 3" xfId="855"/>
    <cellStyle name="20% - Accent4 2 3" xfId="856"/>
    <cellStyle name="20% - Accent4 2 3 2" xfId="857"/>
    <cellStyle name="20% - Accent4 2 4" xfId="858"/>
    <cellStyle name="20% - Accent4 2 5" xfId="859"/>
    <cellStyle name="20% - Accent4 2 6" xfId="860"/>
    <cellStyle name="20% - Accent4 2 7" xfId="861"/>
    <cellStyle name="20% - Accent4 2 8" xfId="862"/>
    <cellStyle name="20% - Accent4 2 9" xfId="863"/>
    <cellStyle name="20% - Accent4 3" xfId="864"/>
    <cellStyle name="20% - Accent4 3 2" xfId="865"/>
    <cellStyle name="20% - Accent4 3 2 2" xfId="866"/>
    <cellStyle name="20% - Accent4 3 2 2 2" xfId="867"/>
    <cellStyle name="20% - Accent4 3 2 2 2 2" xfId="868"/>
    <cellStyle name="20% - Accent4 3 2 2 3" xfId="869"/>
    <cellStyle name="20% - Accent4 3 2 3" xfId="870"/>
    <cellStyle name="20% - Accent4 3 2 3 2" xfId="871"/>
    <cellStyle name="20% - Accent4 3 2 4" xfId="872"/>
    <cellStyle name="20% - Accent4 3 3" xfId="873"/>
    <cellStyle name="20% - Accent4 3 3 2" xfId="874"/>
    <cellStyle name="20% - Accent4 3 3 2 2" xfId="875"/>
    <cellStyle name="20% - Accent4 3 3 2 2 2" xfId="876"/>
    <cellStyle name="20% - Accent4 3 3 2 3" xfId="877"/>
    <cellStyle name="20% - Accent4 3 3 3" xfId="878"/>
    <cellStyle name="20% - Accent4 3 3 3 2" xfId="879"/>
    <cellStyle name="20% - Accent4 3 3 4" xfId="880"/>
    <cellStyle name="20% - Accent4 3 4" xfId="881"/>
    <cellStyle name="20% - Accent4 3 4 2" xfId="882"/>
    <cellStyle name="20% - Accent4 3 4 2 2" xfId="883"/>
    <cellStyle name="20% - Accent4 3 4 3" xfId="884"/>
    <cellStyle name="20% - Accent4 3 5" xfId="885"/>
    <cellStyle name="20% - Accent4 3 5 2" xfId="886"/>
    <cellStyle name="20% - Accent4 3 6" xfId="887"/>
    <cellStyle name="20% - Accent4 4" xfId="888"/>
    <cellStyle name="20% - Accent4 5" xfId="889"/>
    <cellStyle name="20% - Accent4 6" xfId="890"/>
    <cellStyle name="20% - Accent4 7" xfId="891"/>
    <cellStyle name="20% - Accent4 8" xfId="892"/>
    <cellStyle name="20% - Accent4 9" xfId="893"/>
    <cellStyle name="20% - Accent5 2" xfId="15"/>
    <cellStyle name="20% - Accent5 2 10" xfId="894"/>
    <cellStyle name="20% - Accent5 2 2" xfId="895"/>
    <cellStyle name="20% - Accent5 2 2 2" xfId="896"/>
    <cellStyle name="20% - Accent5 2 2 3" xfId="897"/>
    <cellStyle name="20% - Accent5 2 3" xfId="898"/>
    <cellStyle name="20% - Accent5 2 3 2" xfId="899"/>
    <cellStyle name="20% - Accent5 2 4" xfId="900"/>
    <cellStyle name="20% - Accent5 2 5" xfId="901"/>
    <cellStyle name="20% - Accent5 2 6" xfId="902"/>
    <cellStyle name="20% - Accent5 2 7" xfId="903"/>
    <cellStyle name="20% - Accent5 2 8" xfId="904"/>
    <cellStyle name="20% - Accent5 2 9" xfId="905"/>
    <cellStyle name="20% - Accent5 3" xfId="906"/>
    <cellStyle name="20% - Accent5 3 2" xfId="907"/>
    <cellStyle name="20% - Accent5 3 2 2" xfId="908"/>
    <cellStyle name="20% - Accent5 3 2 2 2" xfId="909"/>
    <cellStyle name="20% - Accent5 3 2 2 2 2" xfId="910"/>
    <cellStyle name="20% - Accent5 3 2 2 3" xfId="911"/>
    <cellStyle name="20% - Accent5 3 2 3" xfId="912"/>
    <cellStyle name="20% - Accent5 3 2 3 2" xfId="913"/>
    <cellStyle name="20% - Accent5 3 2 4" xfId="914"/>
    <cellStyle name="20% - Accent5 3 3" xfId="915"/>
    <cellStyle name="20% - Accent5 3 3 2" xfId="916"/>
    <cellStyle name="20% - Accent5 3 3 2 2" xfId="917"/>
    <cellStyle name="20% - Accent5 3 3 2 2 2" xfId="918"/>
    <cellStyle name="20% - Accent5 3 3 2 3" xfId="919"/>
    <cellStyle name="20% - Accent5 3 3 3" xfId="920"/>
    <cellStyle name="20% - Accent5 3 3 3 2" xfId="921"/>
    <cellStyle name="20% - Accent5 3 3 4" xfId="922"/>
    <cellStyle name="20% - Accent5 3 4" xfId="923"/>
    <cellStyle name="20% - Accent5 3 4 2" xfId="924"/>
    <cellStyle name="20% - Accent5 3 4 2 2" xfId="925"/>
    <cellStyle name="20% - Accent5 3 4 3" xfId="926"/>
    <cellStyle name="20% - Accent5 3 5" xfId="927"/>
    <cellStyle name="20% - Accent5 3 5 2" xfId="928"/>
    <cellStyle name="20% - Accent5 3 6" xfId="929"/>
    <cellStyle name="20% - Accent5 4" xfId="930"/>
    <cellStyle name="20% - Accent5 5" xfId="931"/>
    <cellStyle name="20% - Accent5 6" xfId="932"/>
    <cellStyle name="20% - Accent5 7" xfId="933"/>
    <cellStyle name="20% - Accent5 8" xfId="934"/>
    <cellStyle name="20% - Accent5 9" xfId="935"/>
    <cellStyle name="20% - Accent6 2" xfId="16"/>
    <cellStyle name="20% - Accent6 2 10" xfId="936"/>
    <cellStyle name="20% - Accent6 2 2" xfId="937"/>
    <cellStyle name="20% - Accent6 2 2 2" xfId="938"/>
    <cellStyle name="20% - Accent6 2 2 3" xfId="939"/>
    <cellStyle name="20% - Accent6 2 3" xfId="940"/>
    <cellStyle name="20% - Accent6 2 3 2" xfId="941"/>
    <cellStyle name="20% - Accent6 2 4" xfId="942"/>
    <cellStyle name="20% - Accent6 2 5" xfId="943"/>
    <cellStyle name="20% - Accent6 2 6" xfId="944"/>
    <cellStyle name="20% - Accent6 2 7" xfId="945"/>
    <cellStyle name="20% - Accent6 2 8" xfId="946"/>
    <cellStyle name="20% - Accent6 2 9" xfId="947"/>
    <cellStyle name="20% - Accent6 3" xfId="948"/>
    <cellStyle name="20% - Accent6 3 2" xfId="949"/>
    <cellStyle name="20% - Accent6 3 2 2" xfId="950"/>
    <cellStyle name="20% - Accent6 3 2 2 2" xfId="951"/>
    <cellStyle name="20% - Accent6 3 2 2 2 2" xfId="952"/>
    <cellStyle name="20% - Accent6 3 2 2 3" xfId="953"/>
    <cellStyle name="20% - Accent6 3 2 3" xfId="954"/>
    <cellStyle name="20% - Accent6 3 2 3 2" xfId="955"/>
    <cellStyle name="20% - Accent6 3 2 4" xfId="956"/>
    <cellStyle name="20% - Accent6 3 3" xfId="957"/>
    <cellStyle name="20% - Accent6 3 3 2" xfId="958"/>
    <cellStyle name="20% - Accent6 3 3 2 2" xfId="959"/>
    <cellStyle name="20% - Accent6 3 3 2 2 2" xfId="960"/>
    <cellStyle name="20% - Accent6 3 3 2 3" xfId="961"/>
    <cellStyle name="20% - Accent6 3 3 3" xfId="962"/>
    <cellStyle name="20% - Accent6 3 3 3 2" xfId="963"/>
    <cellStyle name="20% - Accent6 3 3 4" xfId="964"/>
    <cellStyle name="20% - Accent6 3 4" xfId="965"/>
    <cellStyle name="20% - Accent6 3 4 2" xfId="966"/>
    <cellStyle name="20% - Accent6 3 4 2 2" xfId="967"/>
    <cellStyle name="20% - Accent6 3 4 3" xfId="968"/>
    <cellStyle name="20% - Accent6 3 5" xfId="969"/>
    <cellStyle name="20% - Accent6 3 5 2" xfId="970"/>
    <cellStyle name="20% - Accent6 3 6" xfId="971"/>
    <cellStyle name="20% - Accent6 4" xfId="972"/>
    <cellStyle name="20% - Accent6 5" xfId="973"/>
    <cellStyle name="20% - Accent6 6" xfId="974"/>
    <cellStyle name="20% - Accent6 7" xfId="975"/>
    <cellStyle name="20% - Accent6 8" xfId="976"/>
    <cellStyle name="20% - Accent6 9" xfId="977"/>
    <cellStyle name="40 % - Accent1" xfId="978"/>
    <cellStyle name="40 % - Accent2" xfId="979"/>
    <cellStyle name="40 % - Accent3" xfId="980"/>
    <cellStyle name="40 % - Accent4" xfId="981"/>
    <cellStyle name="40 % - Accent5" xfId="982"/>
    <cellStyle name="40 % - Accent6" xfId="983"/>
    <cellStyle name="40% - Accent1 2" xfId="17"/>
    <cellStyle name="40% - Accent1 2 10" xfId="984"/>
    <cellStyle name="40% - Accent1 2 2" xfId="985"/>
    <cellStyle name="40% - Accent1 2 2 2" xfId="986"/>
    <cellStyle name="40% - Accent1 2 2 3" xfId="987"/>
    <cellStyle name="40% - Accent1 2 3" xfId="988"/>
    <cellStyle name="40% - Accent1 2 3 2" xfId="989"/>
    <cellStyle name="40% - Accent1 2 4" xfId="990"/>
    <cellStyle name="40% - Accent1 2 5" xfId="991"/>
    <cellStyle name="40% - Accent1 2 6" xfId="992"/>
    <cellStyle name="40% - Accent1 2 7" xfId="993"/>
    <cellStyle name="40% - Accent1 2 8" xfId="994"/>
    <cellStyle name="40% - Accent1 2 9" xfId="995"/>
    <cellStyle name="40% - Accent1 3" xfId="996"/>
    <cellStyle name="40% - Accent1 3 2" xfId="997"/>
    <cellStyle name="40% - Accent1 3 2 2" xfId="998"/>
    <cellStyle name="40% - Accent1 3 2 2 2" xfId="999"/>
    <cellStyle name="40% - Accent1 3 2 2 2 2" xfId="1000"/>
    <cellStyle name="40% - Accent1 3 2 2 3" xfId="1001"/>
    <cellStyle name="40% - Accent1 3 2 3" xfId="1002"/>
    <cellStyle name="40% - Accent1 3 2 3 2" xfId="1003"/>
    <cellStyle name="40% - Accent1 3 2 4" xfId="1004"/>
    <cellStyle name="40% - Accent1 3 3" xfId="1005"/>
    <cellStyle name="40% - Accent1 3 3 2" xfId="1006"/>
    <cellStyle name="40% - Accent1 3 3 2 2" xfId="1007"/>
    <cellStyle name="40% - Accent1 3 3 2 2 2" xfId="1008"/>
    <cellStyle name="40% - Accent1 3 3 2 3" xfId="1009"/>
    <cellStyle name="40% - Accent1 3 3 3" xfId="1010"/>
    <cellStyle name="40% - Accent1 3 3 3 2" xfId="1011"/>
    <cellStyle name="40% - Accent1 3 3 4" xfId="1012"/>
    <cellStyle name="40% - Accent1 3 4" xfId="1013"/>
    <cellStyle name="40% - Accent1 3 4 2" xfId="1014"/>
    <cellStyle name="40% - Accent1 3 4 2 2" xfId="1015"/>
    <cellStyle name="40% - Accent1 3 4 3" xfId="1016"/>
    <cellStyle name="40% - Accent1 3 5" xfId="1017"/>
    <cellStyle name="40% - Accent1 3 5 2" xfId="1018"/>
    <cellStyle name="40% - Accent1 3 6" xfId="1019"/>
    <cellStyle name="40% - Accent1 4" xfId="1020"/>
    <cellStyle name="40% - Accent1 5" xfId="1021"/>
    <cellStyle name="40% - Accent1 6" xfId="1022"/>
    <cellStyle name="40% - Accent1 7" xfId="1023"/>
    <cellStyle name="40% - Accent1 8" xfId="1024"/>
    <cellStyle name="40% - Accent1 9" xfId="1025"/>
    <cellStyle name="40% - Accent2 2" xfId="18"/>
    <cellStyle name="40% - Accent2 2 10" xfId="1026"/>
    <cellStyle name="40% - Accent2 2 2" xfId="1027"/>
    <cellStyle name="40% - Accent2 2 2 2" xfId="1028"/>
    <cellStyle name="40% - Accent2 2 2 3" xfId="1029"/>
    <cellStyle name="40% - Accent2 2 3" xfId="1030"/>
    <cellStyle name="40% - Accent2 2 3 2" xfId="1031"/>
    <cellStyle name="40% - Accent2 2 4" xfId="1032"/>
    <cellStyle name="40% - Accent2 2 5" xfId="1033"/>
    <cellStyle name="40% - Accent2 2 6" xfId="1034"/>
    <cellStyle name="40% - Accent2 2 7" xfId="1035"/>
    <cellStyle name="40% - Accent2 2 8" xfId="1036"/>
    <cellStyle name="40% - Accent2 2 9" xfId="1037"/>
    <cellStyle name="40% - Accent2 3" xfId="1038"/>
    <cellStyle name="40% - Accent2 3 2" xfId="1039"/>
    <cellStyle name="40% - Accent2 3 2 2" xfId="1040"/>
    <cellStyle name="40% - Accent2 3 2 2 2" xfId="1041"/>
    <cellStyle name="40% - Accent2 3 2 2 2 2" xfId="1042"/>
    <cellStyle name="40% - Accent2 3 2 2 3" xfId="1043"/>
    <cellStyle name="40% - Accent2 3 2 3" xfId="1044"/>
    <cellStyle name="40% - Accent2 3 2 3 2" xfId="1045"/>
    <cellStyle name="40% - Accent2 3 2 4" xfId="1046"/>
    <cellStyle name="40% - Accent2 3 3" xfId="1047"/>
    <cellStyle name="40% - Accent2 3 3 2" xfId="1048"/>
    <cellStyle name="40% - Accent2 3 3 2 2" xfId="1049"/>
    <cellStyle name="40% - Accent2 3 3 2 2 2" xfId="1050"/>
    <cellStyle name="40% - Accent2 3 3 2 3" xfId="1051"/>
    <cellStyle name="40% - Accent2 3 3 3" xfId="1052"/>
    <cellStyle name="40% - Accent2 3 3 3 2" xfId="1053"/>
    <cellStyle name="40% - Accent2 3 3 4" xfId="1054"/>
    <cellStyle name="40% - Accent2 3 4" xfId="1055"/>
    <cellStyle name="40% - Accent2 3 4 2" xfId="1056"/>
    <cellStyle name="40% - Accent2 3 4 2 2" xfId="1057"/>
    <cellStyle name="40% - Accent2 3 4 3" xfId="1058"/>
    <cellStyle name="40% - Accent2 3 5" xfId="1059"/>
    <cellStyle name="40% - Accent2 3 5 2" xfId="1060"/>
    <cellStyle name="40% - Accent2 3 6" xfId="1061"/>
    <cellStyle name="40% - Accent2 4" xfId="1062"/>
    <cellStyle name="40% - Accent2 5" xfId="1063"/>
    <cellStyle name="40% - Accent2 6" xfId="1064"/>
    <cellStyle name="40% - Accent2 7" xfId="1065"/>
    <cellStyle name="40% - Accent2 8" xfId="1066"/>
    <cellStyle name="40% - Accent2 9" xfId="1067"/>
    <cellStyle name="40% - Accent3 2" xfId="19"/>
    <cellStyle name="40% - Accent3 2 10" xfId="1068"/>
    <cellStyle name="40% - Accent3 2 2" xfId="1069"/>
    <cellStyle name="40% - Accent3 2 2 2" xfId="1070"/>
    <cellStyle name="40% - Accent3 2 2 3" xfId="1071"/>
    <cellStyle name="40% - Accent3 2 3" xfId="1072"/>
    <cellStyle name="40% - Accent3 2 3 2" xfId="1073"/>
    <cellStyle name="40% - Accent3 2 4" xfId="1074"/>
    <cellStyle name="40% - Accent3 2 5" xfId="1075"/>
    <cellStyle name="40% - Accent3 2 6" xfId="1076"/>
    <cellStyle name="40% - Accent3 2 7" xfId="1077"/>
    <cellStyle name="40% - Accent3 2 8" xfId="1078"/>
    <cellStyle name="40% - Accent3 2 9" xfId="1079"/>
    <cellStyle name="40% - Accent3 3" xfId="1080"/>
    <cellStyle name="40% - Accent3 3 2" xfId="1081"/>
    <cellStyle name="40% - Accent3 3 2 2" xfId="1082"/>
    <cellStyle name="40% - Accent3 3 2 2 2" xfId="1083"/>
    <cellStyle name="40% - Accent3 3 2 2 2 2" xfId="1084"/>
    <cellStyle name="40% - Accent3 3 2 2 3" xfId="1085"/>
    <cellStyle name="40% - Accent3 3 2 3" xfId="1086"/>
    <cellStyle name="40% - Accent3 3 2 3 2" xfId="1087"/>
    <cellStyle name="40% - Accent3 3 2 4" xfId="1088"/>
    <cellStyle name="40% - Accent3 3 3" xfId="1089"/>
    <cellStyle name="40% - Accent3 3 3 2" xfId="1090"/>
    <cellStyle name="40% - Accent3 3 3 2 2" xfId="1091"/>
    <cellStyle name="40% - Accent3 3 3 2 2 2" xfId="1092"/>
    <cellStyle name="40% - Accent3 3 3 2 3" xfId="1093"/>
    <cellStyle name="40% - Accent3 3 3 3" xfId="1094"/>
    <cellStyle name="40% - Accent3 3 3 3 2" xfId="1095"/>
    <cellStyle name="40% - Accent3 3 3 4" xfId="1096"/>
    <cellStyle name="40% - Accent3 3 4" xfId="1097"/>
    <cellStyle name="40% - Accent3 3 4 2" xfId="1098"/>
    <cellStyle name="40% - Accent3 3 4 2 2" xfId="1099"/>
    <cellStyle name="40% - Accent3 3 4 3" xfId="1100"/>
    <cellStyle name="40% - Accent3 3 5" xfId="1101"/>
    <cellStyle name="40% - Accent3 3 5 2" xfId="1102"/>
    <cellStyle name="40% - Accent3 3 6" xfId="1103"/>
    <cellStyle name="40% - Accent3 4" xfId="1104"/>
    <cellStyle name="40% - Accent3 5" xfId="1105"/>
    <cellStyle name="40% - Accent3 6" xfId="1106"/>
    <cellStyle name="40% - Accent3 7" xfId="1107"/>
    <cellStyle name="40% - Accent3 8" xfId="1108"/>
    <cellStyle name="40% - Accent3 9" xfId="1109"/>
    <cellStyle name="40% - Accent4 2" xfId="20"/>
    <cellStyle name="40% - Accent4 2 10" xfId="1110"/>
    <cellStyle name="40% - Accent4 2 2" xfId="1111"/>
    <cellStyle name="40% - Accent4 2 2 2" xfId="1112"/>
    <cellStyle name="40% - Accent4 2 2 3" xfId="1113"/>
    <cellStyle name="40% - Accent4 2 3" xfId="1114"/>
    <cellStyle name="40% - Accent4 2 3 2" xfId="1115"/>
    <cellStyle name="40% - Accent4 2 4" xfId="1116"/>
    <cellStyle name="40% - Accent4 2 5" xfId="1117"/>
    <cellStyle name="40% - Accent4 2 6" xfId="1118"/>
    <cellStyle name="40% - Accent4 2 7" xfId="1119"/>
    <cellStyle name="40% - Accent4 2 8" xfId="1120"/>
    <cellStyle name="40% - Accent4 2 9" xfId="1121"/>
    <cellStyle name="40% - Accent4 3" xfId="1122"/>
    <cellStyle name="40% - Accent4 3 2" xfId="1123"/>
    <cellStyle name="40% - Accent4 3 2 2" xfId="1124"/>
    <cellStyle name="40% - Accent4 3 2 2 2" xfId="1125"/>
    <cellStyle name="40% - Accent4 3 2 2 2 2" xfId="1126"/>
    <cellStyle name="40% - Accent4 3 2 2 3" xfId="1127"/>
    <cellStyle name="40% - Accent4 3 2 3" xfId="1128"/>
    <cellStyle name="40% - Accent4 3 2 3 2" xfId="1129"/>
    <cellStyle name="40% - Accent4 3 2 4" xfId="1130"/>
    <cellStyle name="40% - Accent4 3 3" xfId="1131"/>
    <cellStyle name="40% - Accent4 3 3 2" xfId="1132"/>
    <cellStyle name="40% - Accent4 3 3 2 2" xfId="1133"/>
    <cellStyle name="40% - Accent4 3 3 2 2 2" xfId="1134"/>
    <cellStyle name="40% - Accent4 3 3 2 3" xfId="1135"/>
    <cellStyle name="40% - Accent4 3 3 3" xfId="1136"/>
    <cellStyle name="40% - Accent4 3 3 3 2" xfId="1137"/>
    <cellStyle name="40% - Accent4 3 3 4" xfId="1138"/>
    <cellStyle name="40% - Accent4 3 4" xfId="1139"/>
    <cellStyle name="40% - Accent4 3 4 2" xfId="1140"/>
    <cellStyle name="40% - Accent4 3 4 2 2" xfId="1141"/>
    <cellStyle name="40% - Accent4 3 4 3" xfId="1142"/>
    <cellStyle name="40% - Accent4 3 5" xfId="1143"/>
    <cellStyle name="40% - Accent4 3 5 2" xfId="1144"/>
    <cellStyle name="40% - Accent4 3 6" xfId="1145"/>
    <cellStyle name="40% - Accent4 4" xfId="1146"/>
    <cellStyle name="40% - Accent4 5" xfId="1147"/>
    <cellStyle name="40% - Accent4 6" xfId="1148"/>
    <cellStyle name="40% - Accent4 7" xfId="1149"/>
    <cellStyle name="40% - Accent4 8" xfId="1150"/>
    <cellStyle name="40% - Accent4 9" xfId="1151"/>
    <cellStyle name="40% - Accent5 2" xfId="21"/>
    <cellStyle name="40% - Accent5 2 10" xfId="1152"/>
    <cellStyle name="40% - Accent5 2 2" xfId="1153"/>
    <cellStyle name="40% - Accent5 2 2 2" xfId="1154"/>
    <cellStyle name="40% - Accent5 2 2 3" xfId="1155"/>
    <cellStyle name="40% - Accent5 2 3" xfId="1156"/>
    <cellStyle name="40% - Accent5 2 3 2" xfId="1157"/>
    <cellStyle name="40% - Accent5 2 4" xfId="1158"/>
    <cellStyle name="40% - Accent5 2 5" xfId="1159"/>
    <cellStyle name="40% - Accent5 2 6" xfId="1160"/>
    <cellStyle name="40% - Accent5 2 7" xfId="1161"/>
    <cellStyle name="40% - Accent5 2 8" xfId="1162"/>
    <cellStyle name="40% - Accent5 2 9" xfId="1163"/>
    <cellStyle name="40% - Accent5 3" xfId="1164"/>
    <cellStyle name="40% - Accent5 3 2" xfId="1165"/>
    <cellStyle name="40% - Accent5 3 2 2" xfId="1166"/>
    <cellStyle name="40% - Accent5 3 2 2 2" xfId="1167"/>
    <cellStyle name="40% - Accent5 3 2 2 2 2" xfId="1168"/>
    <cellStyle name="40% - Accent5 3 2 2 3" xfId="1169"/>
    <cellStyle name="40% - Accent5 3 2 3" xfId="1170"/>
    <cellStyle name="40% - Accent5 3 2 3 2" xfId="1171"/>
    <cellStyle name="40% - Accent5 3 2 4" xfId="1172"/>
    <cellStyle name="40% - Accent5 3 3" xfId="1173"/>
    <cellStyle name="40% - Accent5 3 3 2" xfId="1174"/>
    <cellStyle name="40% - Accent5 3 3 2 2" xfId="1175"/>
    <cellStyle name="40% - Accent5 3 3 2 2 2" xfId="1176"/>
    <cellStyle name="40% - Accent5 3 3 2 3" xfId="1177"/>
    <cellStyle name="40% - Accent5 3 3 3" xfId="1178"/>
    <cellStyle name="40% - Accent5 3 3 3 2" xfId="1179"/>
    <cellStyle name="40% - Accent5 3 3 4" xfId="1180"/>
    <cellStyle name="40% - Accent5 3 4" xfId="1181"/>
    <cellStyle name="40% - Accent5 3 4 2" xfId="1182"/>
    <cellStyle name="40% - Accent5 3 4 2 2" xfId="1183"/>
    <cellStyle name="40% - Accent5 3 4 3" xfId="1184"/>
    <cellStyle name="40% - Accent5 3 5" xfId="1185"/>
    <cellStyle name="40% - Accent5 3 5 2" xfId="1186"/>
    <cellStyle name="40% - Accent5 3 6" xfId="1187"/>
    <cellStyle name="40% - Accent5 4" xfId="1188"/>
    <cellStyle name="40% - Accent5 5" xfId="1189"/>
    <cellStyle name="40% - Accent5 6" xfId="1190"/>
    <cellStyle name="40% - Accent5 7" xfId="1191"/>
    <cellStyle name="40% - Accent5 8" xfId="1192"/>
    <cellStyle name="40% - Accent5 9" xfId="1193"/>
    <cellStyle name="40% - Accent6 2" xfId="22"/>
    <cellStyle name="40% - Accent6 2 10" xfId="1194"/>
    <cellStyle name="40% - Accent6 2 2" xfId="1195"/>
    <cellStyle name="40% - Accent6 2 2 2" xfId="1196"/>
    <cellStyle name="40% - Accent6 2 2 3" xfId="1197"/>
    <cellStyle name="40% - Accent6 2 3" xfId="1198"/>
    <cellStyle name="40% - Accent6 2 3 2" xfId="1199"/>
    <cellStyle name="40% - Accent6 2 4" xfId="1200"/>
    <cellStyle name="40% - Accent6 2 5" xfId="1201"/>
    <cellStyle name="40% - Accent6 2 6" xfId="1202"/>
    <cellStyle name="40% - Accent6 2 7" xfId="1203"/>
    <cellStyle name="40% - Accent6 2 8" xfId="1204"/>
    <cellStyle name="40% - Accent6 2 9" xfId="1205"/>
    <cellStyle name="40% - Accent6 3" xfId="1206"/>
    <cellStyle name="40% - Accent6 3 2" xfId="1207"/>
    <cellStyle name="40% - Accent6 3 2 2" xfId="1208"/>
    <cellStyle name="40% - Accent6 3 2 2 2" xfId="1209"/>
    <cellStyle name="40% - Accent6 3 2 2 2 2" xfId="1210"/>
    <cellStyle name="40% - Accent6 3 2 2 3" xfId="1211"/>
    <cellStyle name="40% - Accent6 3 2 3" xfId="1212"/>
    <cellStyle name="40% - Accent6 3 2 3 2" xfId="1213"/>
    <cellStyle name="40% - Accent6 3 2 4" xfId="1214"/>
    <cellStyle name="40% - Accent6 3 3" xfId="1215"/>
    <cellStyle name="40% - Accent6 3 3 2" xfId="1216"/>
    <cellStyle name="40% - Accent6 3 3 2 2" xfId="1217"/>
    <cellStyle name="40% - Accent6 3 3 2 2 2" xfId="1218"/>
    <cellStyle name="40% - Accent6 3 3 2 3" xfId="1219"/>
    <cellStyle name="40% - Accent6 3 3 3" xfId="1220"/>
    <cellStyle name="40% - Accent6 3 3 3 2" xfId="1221"/>
    <cellStyle name="40% - Accent6 3 3 4" xfId="1222"/>
    <cellStyle name="40% - Accent6 3 4" xfId="1223"/>
    <cellStyle name="40% - Accent6 3 4 2" xfId="1224"/>
    <cellStyle name="40% - Accent6 3 4 2 2" xfId="1225"/>
    <cellStyle name="40% - Accent6 3 4 3" xfId="1226"/>
    <cellStyle name="40% - Accent6 3 5" xfId="1227"/>
    <cellStyle name="40% - Accent6 3 5 2" xfId="1228"/>
    <cellStyle name="40% - Accent6 3 6" xfId="1229"/>
    <cellStyle name="40% - Accent6 4" xfId="1230"/>
    <cellStyle name="40% - Accent6 5" xfId="1231"/>
    <cellStyle name="40% - Accent6 6" xfId="1232"/>
    <cellStyle name="40% - Accent6 7" xfId="1233"/>
    <cellStyle name="40% - Accent6 8" xfId="1234"/>
    <cellStyle name="40% - Accent6 9" xfId="1235"/>
    <cellStyle name="60 % - Accent1" xfId="1236"/>
    <cellStyle name="60 % - Accent2" xfId="1237"/>
    <cellStyle name="60 % - Accent3" xfId="1238"/>
    <cellStyle name="60 % - Accent4" xfId="1239"/>
    <cellStyle name="60 % - Accent5" xfId="1240"/>
    <cellStyle name="60 % - Accent6" xfId="1241"/>
    <cellStyle name="60% - Accent1 2" xfId="23"/>
    <cellStyle name="60% - Accent1 2 2" xfId="1242"/>
    <cellStyle name="60% - Accent1 2 3" xfId="1243"/>
    <cellStyle name="60% - Accent1 2 4" xfId="1244"/>
    <cellStyle name="60% - Accent1 2 5" xfId="1245"/>
    <cellStyle name="60% - Accent1 2 6" xfId="1246"/>
    <cellStyle name="60% - Accent1 2 7" xfId="1247"/>
    <cellStyle name="60% - Accent1 2 8" xfId="1248"/>
    <cellStyle name="60% - Accent1 2 9" xfId="1249"/>
    <cellStyle name="60% - Accent1 3" xfId="1250"/>
    <cellStyle name="60% - Accent2 2" xfId="24"/>
    <cellStyle name="60% - Accent2 2 2" xfId="1251"/>
    <cellStyle name="60% - Accent2 2 3" xfId="1252"/>
    <cellStyle name="60% - Accent2 2 4" xfId="1253"/>
    <cellStyle name="60% - Accent2 2 5" xfId="1254"/>
    <cellStyle name="60% - Accent2 2 6" xfId="1255"/>
    <cellStyle name="60% - Accent2 2 7" xfId="1256"/>
    <cellStyle name="60% - Accent2 2 8" xfId="1257"/>
    <cellStyle name="60% - Accent2 2 9" xfId="1258"/>
    <cellStyle name="60% - Accent2 3" xfId="1259"/>
    <cellStyle name="60% - Accent3 2" xfId="25"/>
    <cellStyle name="60% - Accent3 2 2" xfId="1260"/>
    <cellStyle name="60% - Accent3 2 3" xfId="1261"/>
    <cellStyle name="60% - Accent3 2 4" xfId="1262"/>
    <cellStyle name="60% - Accent3 2 5" xfId="1263"/>
    <cellStyle name="60% - Accent3 2 6" xfId="1264"/>
    <cellStyle name="60% - Accent3 2 7" xfId="1265"/>
    <cellStyle name="60% - Accent3 2 8" xfId="1266"/>
    <cellStyle name="60% - Accent3 2 9" xfId="1267"/>
    <cellStyle name="60% - Accent3 3" xfId="1268"/>
    <cellStyle name="60% - Accent4 2" xfId="26"/>
    <cellStyle name="60% - Accent4 2 2" xfId="1269"/>
    <cellStyle name="60% - Accent4 2 3" xfId="1270"/>
    <cellStyle name="60% - Accent4 2 4" xfId="1271"/>
    <cellStyle name="60% - Accent4 2 5" xfId="1272"/>
    <cellStyle name="60% - Accent4 2 6" xfId="1273"/>
    <cellStyle name="60% - Accent4 2 7" xfId="1274"/>
    <cellStyle name="60% - Accent4 2 8" xfId="1275"/>
    <cellStyle name="60% - Accent4 2 9" xfId="1276"/>
    <cellStyle name="60% - Accent4 3" xfId="1277"/>
    <cellStyle name="60% - Accent5 2" xfId="27"/>
    <cellStyle name="60% - Accent5 2 2" xfId="1278"/>
    <cellStyle name="60% - Accent5 2 3" xfId="1279"/>
    <cellStyle name="60% - Accent5 2 4" xfId="1280"/>
    <cellStyle name="60% - Accent5 2 5" xfId="1281"/>
    <cellStyle name="60% - Accent5 2 6" xfId="1282"/>
    <cellStyle name="60% - Accent5 2 7" xfId="1283"/>
    <cellStyle name="60% - Accent5 2 8" xfId="1284"/>
    <cellStyle name="60% - Accent5 2 9" xfId="1285"/>
    <cellStyle name="60% - Accent5 3" xfId="1286"/>
    <cellStyle name="60% - Accent6 2" xfId="28"/>
    <cellStyle name="60% - Accent6 2 2" xfId="1287"/>
    <cellStyle name="60% - Accent6 2 3" xfId="1288"/>
    <cellStyle name="60% - Accent6 2 4" xfId="1289"/>
    <cellStyle name="60% - Accent6 2 5" xfId="1290"/>
    <cellStyle name="60% - Accent6 2 6" xfId="1291"/>
    <cellStyle name="60% - Accent6 2 7" xfId="1292"/>
    <cellStyle name="60% - Accent6 2 8" xfId="1293"/>
    <cellStyle name="60% - Accent6 2 9" xfId="1294"/>
    <cellStyle name="60% - Accent6 3" xfId="1295"/>
    <cellStyle name="A%" xfId="1296"/>
    <cellStyle name="A% 2" xfId="5685"/>
    <cellStyle name="Accent1 2" xfId="29"/>
    <cellStyle name="Accent1 2 2" xfId="1297"/>
    <cellStyle name="Accent1 2 3" xfId="1298"/>
    <cellStyle name="Accent1 2 4" xfId="1299"/>
    <cellStyle name="Accent1 2 5" xfId="1300"/>
    <cellStyle name="Accent1 2 6" xfId="1301"/>
    <cellStyle name="Accent1 2 7" xfId="1302"/>
    <cellStyle name="Accent1 2 8" xfId="1303"/>
    <cellStyle name="Accent1 2 9" xfId="1304"/>
    <cellStyle name="Accent1 3" xfId="1305"/>
    <cellStyle name="Accent2 2" xfId="30"/>
    <cellStyle name="Accent2 2 2" xfId="1306"/>
    <cellStyle name="Accent2 2 3" xfId="1307"/>
    <cellStyle name="Accent2 2 4" xfId="1308"/>
    <cellStyle name="Accent2 2 5" xfId="1309"/>
    <cellStyle name="Accent2 2 6" xfId="1310"/>
    <cellStyle name="Accent2 2 7" xfId="1311"/>
    <cellStyle name="Accent2 2 8" xfId="1312"/>
    <cellStyle name="Accent2 2 9" xfId="1313"/>
    <cellStyle name="Accent2 3" xfId="1314"/>
    <cellStyle name="Accent3 2" xfId="31"/>
    <cellStyle name="Accent3 2 2" xfId="1315"/>
    <cellStyle name="Accent3 2 3" xfId="1316"/>
    <cellStyle name="Accent3 2 4" xfId="1317"/>
    <cellStyle name="Accent3 2 5" xfId="1318"/>
    <cellStyle name="Accent3 2 6" xfId="1319"/>
    <cellStyle name="Accent3 2 7" xfId="1320"/>
    <cellStyle name="Accent3 2 8" xfId="1321"/>
    <cellStyle name="Accent3 2 9" xfId="1322"/>
    <cellStyle name="Accent3 3" xfId="1323"/>
    <cellStyle name="Accent4 2" xfId="32"/>
    <cellStyle name="Accent4 2 2" xfId="1324"/>
    <cellStyle name="Accent4 2 3" xfId="1325"/>
    <cellStyle name="Accent4 2 4" xfId="1326"/>
    <cellStyle name="Accent4 2 5" xfId="1327"/>
    <cellStyle name="Accent4 2 6" xfId="1328"/>
    <cellStyle name="Accent4 2 7" xfId="1329"/>
    <cellStyle name="Accent4 2 8" xfId="1330"/>
    <cellStyle name="Accent4 2 9" xfId="1331"/>
    <cellStyle name="Accent4 3" xfId="1332"/>
    <cellStyle name="Accent5 2" xfId="33"/>
    <cellStyle name="Accent5 2 2" xfId="1333"/>
    <cellStyle name="Accent5 2 3" xfId="1334"/>
    <cellStyle name="Accent5 2 4" xfId="1335"/>
    <cellStyle name="Accent5 2 5" xfId="1336"/>
    <cellStyle name="Accent5 2 6" xfId="1337"/>
    <cellStyle name="Accent5 2 7" xfId="1338"/>
    <cellStyle name="Accent5 2 8" xfId="1339"/>
    <cellStyle name="Accent5 2 9" xfId="1340"/>
    <cellStyle name="Accent5 3" xfId="1341"/>
    <cellStyle name="Accent6 2" xfId="34"/>
    <cellStyle name="Accent6 2 2" xfId="1342"/>
    <cellStyle name="Accent6 2 3" xfId="1343"/>
    <cellStyle name="Accent6 2 4" xfId="1344"/>
    <cellStyle name="Accent6 2 5" xfId="1345"/>
    <cellStyle name="Accent6 2 6" xfId="1346"/>
    <cellStyle name="Accent6 2 7" xfId="1347"/>
    <cellStyle name="Accent6 2 8" xfId="1348"/>
    <cellStyle name="Accent6 2 9" xfId="1349"/>
    <cellStyle name="Accent6 3" xfId="1350"/>
    <cellStyle name="Accounting w/$" xfId="1351"/>
    <cellStyle name="Accounting w/$ Total" xfId="1352"/>
    <cellStyle name="Accounting w/o $" xfId="1353"/>
    <cellStyle name="Acinput" xfId="1354"/>
    <cellStyle name="Acinput 2" xfId="5686"/>
    <cellStyle name="Acinput,," xfId="1355"/>
    <cellStyle name="Acinput,, 2" xfId="5687"/>
    <cellStyle name="Acoutput" xfId="1356"/>
    <cellStyle name="Acoutput 2" xfId="5688"/>
    <cellStyle name="Acoutput,," xfId="1357"/>
    <cellStyle name="Acoutput,, 2" xfId="5689"/>
    <cellStyle name="Actual Date" xfId="1358"/>
    <cellStyle name="AFE" xfId="1359"/>
    <cellStyle name="al" xfId="1360"/>
    <cellStyle name="Amount_EQU_RIGH.XLS_Equity market_Preferred Securities " xfId="1361"/>
    <cellStyle name="Apershare" xfId="1362"/>
    <cellStyle name="Apershare 2" xfId="5690"/>
    <cellStyle name="Aprice" xfId="1363"/>
    <cellStyle name="Aprice 2" xfId="5691"/>
    <cellStyle name="ar" xfId="1364"/>
    <cellStyle name="ar 2" xfId="6863"/>
    <cellStyle name="Arial 10" xfId="1365"/>
    <cellStyle name="Arial 12" xfId="1366"/>
    <cellStyle name="Availability" xfId="1367"/>
    <cellStyle name="Avertissement" xfId="1368"/>
    <cellStyle name="Bad 2" xfId="35"/>
    <cellStyle name="Bad 2 2" xfId="1369"/>
    <cellStyle name="Bad 2 3" xfId="1370"/>
    <cellStyle name="Bad 2 4" xfId="1371"/>
    <cellStyle name="Bad 2 5" xfId="1372"/>
    <cellStyle name="Bad 2 6" xfId="1373"/>
    <cellStyle name="Bad 2 7" xfId="1374"/>
    <cellStyle name="Bad 2 8" xfId="1375"/>
    <cellStyle name="Bad 2 9" xfId="1376"/>
    <cellStyle name="Bad 3" xfId="1377"/>
    <cellStyle name="Band 2" xfId="1378"/>
    <cellStyle name="Band 2 2" xfId="5692"/>
    <cellStyle name="Blank" xfId="1379"/>
    <cellStyle name="Blue" xfId="1380"/>
    <cellStyle name="Bold/Border" xfId="1381"/>
    <cellStyle name="Bold/Border 2" xfId="5693"/>
    <cellStyle name="Border Heavy" xfId="1382"/>
    <cellStyle name="Border Thin" xfId="1383"/>
    <cellStyle name="Border, Bottom" xfId="1384"/>
    <cellStyle name="Border, Bottom 2" xfId="5694"/>
    <cellStyle name="Border, Left" xfId="1385"/>
    <cellStyle name="Border, Left 2" xfId="5695"/>
    <cellStyle name="Border, Right" xfId="1386"/>
    <cellStyle name="Border, Top" xfId="1387"/>
    <cellStyle name="British Pound" xfId="1388"/>
    <cellStyle name="BritPound" xfId="1389"/>
    <cellStyle name="Bullet" xfId="1390"/>
    <cellStyle name="Calc Currency (0)" xfId="1391"/>
    <cellStyle name="Calc Currency (2)" xfId="1392"/>
    <cellStyle name="Calc Percent (0)" xfId="1393"/>
    <cellStyle name="Calc Percent (1)" xfId="1394"/>
    <cellStyle name="Calc Percent (2)" xfId="1395"/>
    <cellStyle name="Calc Units (0)" xfId="1396"/>
    <cellStyle name="Calc Units (1)" xfId="1397"/>
    <cellStyle name="Calc Units (2)" xfId="1398"/>
    <cellStyle name="Calcul" xfId="1399"/>
    <cellStyle name="Calculation 2" xfId="36"/>
    <cellStyle name="Calculation 2 10" xfId="9745"/>
    <cellStyle name="Calculation 2 2" xfId="64"/>
    <cellStyle name="Calculation 2 2 2" xfId="84"/>
    <cellStyle name="Calculation 2 2 2 2" xfId="9766"/>
    <cellStyle name="Calculation 2 2 3" xfId="9752"/>
    <cellStyle name="Calculation 2 3" xfId="78"/>
    <cellStyle name="Calculation 2 3 2" xfId="9760"/>
    <cellStyle name="Calculation 2 4" xfId="1400"/>
    <cellStyle name="Calculation 2 5" xfId="1401"/>
    <cellStyle name="Calculation 2 6" xfId="1402"/>
    <cellStyle name="Calculation 2 7" xfId="1403"/>
    <cellStyle name="Calculation 2 8" xfId="1404"/>
    <cellStyle name="Calculation 2 9" xfId="1405"/>
    <cellStyle name="Calculation 3" xfId="1406"/>
    <cellStyle name="Case" xfId="1407"/>
    <cellStyle name="Cellule liée" xfId="1408"/>
    <cellStyle name="Check" xfId="1409"/>
    <cellStyle name="Check Cell 2" xfId="37"/>
    <cellStyle name="Check Cell 2 2" xfId="1410"/>
    <cellStyle name="Check Cell 2 3" xfId="1411"/>
    <cellStyle name="Check Cell 2 4" xfId="1412"/>
    <cellStyle name="Check Cell 2 5" xfId="1413"/>
    <cellStyle name="Check Cell 2 6" xfId="1414"/>
    <cellStyle name="Check Cell 2 7" xfId="1415"/>
    <cellStyle name="Check Cell 2 8" xfId="1416"/>
    <cellStyle name="Check Cell 2 9" xfId="1417"/>
    <cellStyle name="Check Cell 3" xfId="1418"/>
    <cellStyle name="Chiffre" xfId="1419"/>
    <cellStyle name="Colhead_left" xfId="1420"/>
    <cellStyle name="ColHeading" xfId="1421"/>
    <cellStyle name="Column Title" xfId="1422"/>
    <cellStyle name="ColumnHeadings" xfId="1423"/>
    <cellStyle name="ColumnHeadings2" xfId="1424"/>
    <cellStyle name="Comma" xfId="71" builtinId="3"/>
    <cellStyle name="Comma  - Style1" xfId="1425"/>
    <cellStyle name="Comma  - Style2" xfId="1426"/>
    <cellStyle name="Comma  - Style3" xfId="1427"/>
    <cellStyle name="Comma  - Style4" xfId="1428"/>
    <cellStyle name="Comma  - Style5" xfId="1429"/>
    <cellStyle name="Comma  - Style6" xfId="1430"/>
    <cellStyle name="Comma  - Style7" xfId="1431"/>
    <cellStyle name="Comma  - Style8" xfId="1432"/>
    <cellStyle name="Comma ," xfId="1433"/>
    <cellStyle name="Comma [00]" xfId="1434"/>
    <cellStyle name="Comma [1]" xfId="1435"/>
    <cellStyle name="Comma [2]" xfId="1436"/>
    <cellStyle name="Comma [3]" xfId="1437"/>
    <cellStyle name="Comma 0" xfId="1438"/>
    <cellStyle name="Comma 0*" xfId="1439"/>
    <cellStyle name="Comma 10" xfId="1440"/>
    <cellStyle name="Comma 10 2" xfId="1441"/>
    <cellStyle name="Comma 10 3" xfId="1442"/>
    <cellStyle name="Comma 10 4" xfId="1443"/>
    <cellStyle name="Comma 10 5" xfId="1444"/>
    <cellStyle name="Comma 11" xfId="1445"/>
    <cellStyle name="Comma 12" xfId="1446"/>
    <cellStyle name="Comma 13" xfId="132"/>
    <cellStyle name="Comma 14" xfId="6210"/>
    <cellStyle name="Comma 15" xfId="6262"/>
    <cellStyle name="Comma 16" xfId="6264"/>
    <cellStyle name="Comma 17" xfId="6263"/>
    <cellStyle name="Comma 2" xfId="1"/>
    <cellStyle name="Comma 2 10" xfId="1447"/>
    <cellStyle name="Comma 2 11" xfId="1448"/>
    <cellStyle name="Comma 2 11 2" xfId="1449"/>
    <cellStyle name="Comma 2 11 2 2" xfId="1450"/>
    <cellStyle name="Comma 2 11 3" xfId="1451"/>
    <cellStyle name="Comma 2 12" xfId="1452"/>
    <cellStyle name="Comma 2 12 2" xfId="1453"/>
    <cellStyle name="Comma 2 13" xfId="1454"/>
    <cellStyle name="Comma 2 14" xfId="1455"/>
    <cellStyle name="Comma 2 15" xfId="1456"/>
    <cellStyle name="Comma 2 16" xfId="1457"/>
    <cellStyle name="Comma 2 17" xfId="1458"/>
    <cellStyle name="Comma 2 18" xfId="1459"/>
    <cellStyle name="Comma 2 19" xfId="1460"/>
    <cellStyle name="Comma 2 2" xfId="2"/>
    <cellStyle name="Comma 2 2 10" xfId="1461"/>
    <cellStyle name="Comma 2 2 11" xfId="1462"/>
    <cellStyle name="Comma 2 2 2" xfId="1463"/>
    <cellStyle name="Comma 2 2 2 2" xfId="1464"/>
    <cellStyle name="Comma 2 2 3" xfId="1465"/>
    <cellStyle name="Comma 2 2 4" xfId="1466"/>
    <cellStyle name="Comma 2 2 5" xfId="1467"/>
    <cellStyle name="Comma 2 2 6" xfId="1468"/>
    <cellStyle name="Comma 2 2 7" xfId="1469"/>
    <cellStyle name="Comma 2 2 8" xfId="1470"/>
    <cellStyle name="Comma 2 2 9" xfId="1471"/>
    <cellStyle name="Comma 2 3" xfId="39"/>
    <cellStyle name="Comma 2 3 2" xfId="1472"/>
    <cellStyle name="Comma 2 3 3" xfId="1473"/>
    <cellStyle name="Comma 2 3 4" xfId="1474"/>
    <cellStyle name="Comma 2 3 5" xfId="1475"/>
    <cellStyle name="Comma 2 3 6" xfId="1476"/>
    <cellStyle name="Comma 2 3 7" xfId="1477"/>
    <cellStyle name="Comma 2 3 8" xfId="1478"/>
    <cellStyle name="Comma 2 4" xfId="1479"/>
    <cellStyle name="Comma 2 4 2" xfId="1480"/>
    <cellStyle name="Comma 2 4 3" xfId="1481"/>
    <cellStyle name="Comma 2 5" xfId="1482"/>
    <cellStyle name="Comma 2 5 2" xfId="1483"/>
    <cellStyle name="Comma 2 5 2 2" xfId="1484"/>
    <cellStyle name="Comma 2 5 2 2 2" xfId="1485"/>
    <cellStyle name="Comma 2 5 2 2 2 2" xfId="1486"/>
    <cellStyle name="Comma 2 5 2 2 3" xfId="1487"/>
    <cellStyle name="Comma 2 5 2 3" xfId="1488"/>
    <cellStyle name="Comma 2 5 2 3 2" xfId="1489"/>
    <cellStyle name="Comma 2 5 2 4" xfId="1490"/>
    <cellStyle name="Comma 2 5 3" xfId="1491"/>
    <cellStyle name="Comma 2 5 3 2" xfId="1492"/>
    <cellStyle name="Comma 2 5 3 2 2" xfId="1493"/>
    <cellStyle name="Comma 2 5 3 2 2 2" xfId="1494"/>
    <cellStyle name="Comma 2 5 3 2 3" xfId="1495"/>
    <cellStyle name="Comma 2 5 3 3" xfId="1496"/>
    <cellStyle name="Comma 2 5 3 3 2" xfId="1497"/>
    <cellStyle name="Comma 2 5 3 4" xfId="1498"/>
    <cellStyle name="Comma 2 5 4" xfId="1499"/>
    <cellStyle name="Comma 2 5 4 2" xfId="1500"/>
    <cellStyle name="Comma 2 5 4 2 2" xfId="1501"/>
    <cellStyle name="Comma 2 5 4 3" xfId="1502"/>
    <cellStyle name="Comma 2 5 5" xfId="1503"/>
    <cellStyle name="Comma 2 5 5 2" xfId="1504"/>
    <cellStyle name="Comma 2 5 6" xfId="1505"/>
    <cellStyle name="Comma 2 6" xfId="1506"/>
    <cellStyle name="Comma 2 6 2" xfId="1507"/>
    <cellStyle name="Comma 2 6 2 2" xfId="1508"/>
    <cellStyle name="Comma 2 6 2 2 2" xfId="1509"/>
    <cellStyle name="Comma 2 6 2 3" xfId="1510"/>
    <cellStyle name="Comma 2 6 3" xfId="1511"/>
    <cellStyle name="Comma 2 6 3 2" xfId="1512"/>
    <cellStyle name="Comma 2 6 4" xfId="1513"/>
    <cellStyle name="Comma 2 7" xfId="1514"/>
    <cellStyle name="Comma 2 7 2" xfId="1515"/>
    <cellStyle name="Comma 2 7 2 2" xfId="1516"/>
    <cellStyle name="Comma 2 7 2 2 2" xfId="1517"/>
    <cellStyle name="Comma 2 7 2 3" xfId="1518"/>
    <cellStyle name="Comma 2 7 3" xfId="1519"/>
    <cellStyle name="Comma 2 7 3 2" xfId="1520"/>
    <cellStyle name="Comma 2 7 4" xfId="1521"/>
    <cellStyle name="Comma 2 8" xfId="1522"/>
    <cellStyle name="Comma 2 9" xfId="1523"/>
    <cellStyle name="Comma 2 9 2" xfId="1524"/>
    <cellStyle name="Comma 2 9 2 2" xfId="1525"/>
    <cellStyle name="Comma 2 9 3" xfId="1526"/>
    <cellStyle name="Comma 2*" xfId="1527"/>
    <cellStyle name="Comma 3" xfId="3"/>
    <cellStyle name="Comma 3 2" xfId="40"/>
    <cellStyle name="Comma 3 2 2" xfId="1528"/>
    <cellStyle name="Comma 3 3" xfId="1529"/>
    <cellStyle name="Comma 3 3 2" xfId="1530"/>
    <cellStyle name="Comma 3 3 2 2" xfId="1531"/>
    <cellStyle name="Comma 3 3 3" xfId="1532"/>
    <cellStyle name="Comma 3 3 4" xfId="1533"/>
    <cellStyle name="Comma 3 4" xfId="1534"/>
    <cellStyle name="Comma 3 4 2" xfId="1535"/>
    <cellStyle name="Comma 3 4 3" xfId="1536"/>
    <cellStyle name="Comma 3 5" xfId="1537"/>
    <cellStyle name="Comma 3 6" xfId="1538"/>
    <cellStyle name="Comma 3 7" xfId="1539"/>
    <cellStyle name="Comma 3 8" xfId="1540"/>
    <cellStyle name="Comma 3 9" xfId="1541"/>
    <cellStyle name="Comma 4" xfId="38"/>
    <cellStyle name="Comma 4 10" xfId="1542"/>
    <cellStyle name="Comma 4 11" xfId="1543"/>
    <cellStyle name="Comma 4 12" xfId="1544"/>
    <cellStyle name="Comma 4 13" xfId="1545"/>
    <cellStyle name="Comma 4 14" xfId="1546"/>
    <cellStyle name="Comma 4 2" xfId="1547"/>
    <cellStyle name="Comma 4 2 2" xfId="1548"/>
    <cellStyle name="Comma 4 2 2 2" xfId="1549"/>
    <cellStyle name="Comma 4 2 2 2 2" xfId="1550"/>
    <cellStyle name="Comma 4 2 2 3" xfId="1551"/>
    <cellStyle name="Comma 4 2 3" xfId="1552"/>
    <cellStyle name="Comma 4 2 3 2" xfId="1553"/>
    <cellStyle name="Comma 4 2 4" xfId="1554"/>
    <cellStyle name="Comma 4 2 5" xfId="1555"/>
    <cellStyle name="Comma 4 3" xfId="1556"/>
    <cellStyle name="Comma 4 3 2" xfId="1557"/>
    <cellStyle name="Comma 4 3 2 2" xfId="1558"/>
    <cellStyle name="Comma 4 3 2 2 2" xfId="1559"/>
    <cellStyle name="Comma 4 3 2 3" xfId="1560"/>
    <cellStyle name="Comma 4 3 3" xfId="1561"/>
    <cellStyle name="Comma 4 3 3 2" xfId="1562"/>
    <cellStyle name="Comma 4 3 4" xfId="1563"/>
    <cellStyle name="Comma 4 4" xfId="1564"/>
    <cellStyle name="Comma 4 4 2" xfId="1565"/>
    <cellStyle name="Comma 4 4 2 2" xfId="1566"/>
    <cellStyle name="Comma 4 4 2 2 2" xfId="1567"/>
    <cellStyle name="Comma 4 4 2 3" xfId="1568"/>
    <cellStyle name="Comma 4 4 3" xfId="1569"/>
    <cellStyle name="Comma 4 4 3 2" xfId="1570"/>
    <cellStyle name="Comma 4 4 4" xfId="1571"/>
    <cellStyle name="Comma 4 5" xfId="1572"/>
    <cellStyle name="Comma 4 5 2" xfId="1573"/>
    <cellStyle name="Comma 4 5 2 2" xfId="1574"/>
    <cellStyle name="Comma 4 5 3" xfId="1575"/>
    <cellStyle name="Comma 4 6" xfId="1576"/>
    <cellStyle name="Comma 4 6 2" xfId="1577"/>
    <cellStyle name="Comma 4 6 2 2" xfId="1578"/>
    <cellStyle name="Comma 4 6 3" xfId="1579"/>
    <cellStyle name="Comma 4 7" xfId="1580"/>
    <cellStyle name="Comma 4 7 2" xfId="1581"/>
    <cellStyle name="Comma 4 8" xfId="1582"/>
    <cellStyle name="Comma 4 9" xfId="1583"/>
    <cellStyle name="Comma 5" xfId="90"/>
    <cellStyle name="Comma 5 10" xfId="1584"/>
    <cellStyle name="Comma 5 11" xfId="1585"/>
    <cellStyle name="Comma 5 12" xfId="1586"/>
    <cellStyle name="Comma 5 2" xfId="1587"/>
    <cellStyle name="Comma 5 2 2" xfId="1588"/>
    <cellStyle name="Comma 5 2 2 2" xfId="1589"/>
    <cellStyle name="Comma 5 2 2 2 2" xfId="1590"/>
    <cellStyle name="Comma 5 2 2 3" xfId="1591"/>
    <cellStyle name="Comma 5 2 3" xfId="1592"/>
    <cellStyle name="Comma 5 2 3 2" xfId="1593"/>
    <cellStyle name="Comma 5 2 4" xfId="1594"/>
    <cellStyle name="Comma 5 3" xfId="1595"/>
    <cellStyle name="Comma 5 3 2" xfId="1596"/>
    <cellStyle name="Comma 5 3 2 2" xfId="1597"/>
    <cellStyle name="Comma 5 3 2 2 2" xfId="1598"/>
    <cellStyle name="Comma 5 3 2 3" xfId="1599"/>
    <cellStyle name="Comma 5 3 3" xfId="1600"/>
    <cellStyle name="Comma 5 3 3 2" xfId="1601"/>
    <cellStyle name="Comma 5 3 4" xfId="1602"/>
    <cellStyle name="Comma 5 4" xfId="1603"/>
    <cellStyle name="Comma 5 4 2" xfId="1604"/>
    <cellStyle name="Comma 5 4 2 2" xfId="1605"/>
    <cellStyle name="Comma 5 4 3" xfId="1606"/>
    <cellStyle name="Comma 5 5" xfId="1607"/>
    <cellStyle name="Comma 5 5 2" xfId="1608"/>
    <cellStyle name="Comma 5 5 2 2" xfId="1609"/>
    <cellStyle name="Comma 5 5 3" xfId="1610"/>
    <cellStyle name="Comma 5 6" xfId="1611"/>
    <cellStyle name="Comma 5 6 2" xfId="1612"/>
    <cellStyle name="Comma 5 7" xfId="1613"/>
    <cellStyle name="Comma 5 8" xfId="1614"/>
    <cellStyle name="Comma 5 9" xfId="1615"/>
    <cellStyle name="Comma 6" xfId="111"/>
    <cellStyle name="Comma 6 2" xfId="1616"/>
    <cellStyle name="Comma 6 3" xfId="1617"/>
    <cellStyle name="Comma 6 4" xfId="1618"/>
    <cellStyle name="Comma 6 5" xfId="1619"/>
    <cellStyle name="Comma 6 6" xfId="1620"/>
    <cellStyle name="Comma 6 7" xfId="622"/>
    <cellStyle name="Comma 7" xfId="1621"/>
    <cellStyle name="Comma 7 2" xfId="1622"/>
    <cellStyle name="Comma 7 2 2" xfId="1623"/>
    <cellStyle name="Comma 7 2 2 2" xfId="1624"/>
    <cellStyle name="Comma 7 2 3" xfId="1625"/>
    <cellStyle name="Comma 7 3" xfId="1626"/>
    <cellStyle name="Comma 7 3 2" xfId="1627"/>
    <cellStyle name="Comma 7 4" xfId="1628"/>
    <cellStyle name="Comma 7 5" xfId="1629"/>
    <cellStyle name="Comma 7 6" xfId="1630"/>
    <cellStyle name="Comma 7 7" xfId="1631"/>
    <cellStyle name="Comma 7 8" xfId="1632"/>
    <cellStyle name="Comma 8" xfId="1633"/>
    <cellStyle name="Comma 8 2" xfId="1634"/>
    <cellStyle name="Comma 8 2 2" xfId="1635"/>
    <cellStyle name="Comma 8 3" xfId="1636"/>
    <cellStyle name="Comma 8 4" xfId="1637"/>
    <cellStyle name="Comma 8 5" xfId="1638"/>
    <cellStyle name="Comma 8 6" xfId="1639"/>
    <cellStyle name="Comma 8 7" xfId="1640"/>
    <cellStyle name="Comma 9" xfId="1641"/>
    <cellStyle name="Comma 9 2" xfId="1642"/>
    <cellStyle name="Comma 9 3" xfId="1643"/>
    <cellStyle name="Comma 9 4" xfId="1644"/>
    <cellStyle name="Comma 9 5" xfId="1645"/>
    <cellStyle name="Comma0" xfId="1646"/>
    <cellStyle name="Comma2 (0)" xfId="1647"/>
    <cellStyle name="Comment" xfId="1648"/>
    <cellStyle name="Commentaire" xfId="1649"/>
    <cellStyle name="Company" xfId="1650"/>
    <cellStyle name="CurRatio" xfId="1651"/>
    <cellStyle name="Currency" xfId="70" builtinId="4"/>
    <cellStyle name="Currency--" xfId="2173"/>
    <cellStyle name="Currency [00]" xfId="1652"/>
    <cellStyle name="Currency [1]" xfId="1653"/>
    <cellStyle name="Currency [2]" xfId="1654"/>
    <cellStyle name="Currency [2] 2" xfId="6862"/>
    <cellStyle name="Currency [3]" xfId="1655"/>
    <cellStyle name="Currency 0" xfId="1656"/>
    <cellStyle name="Currency 10" xfId="1657"/>
    <cellStyle name="Currency 10 2" xfId="1658"/>
    <cellStyle name="Currency 10 2 2" xfId="1659"/>
    <cellStyle name="Currency 10 2 2 2" xfId="1660"/>
    <cellStyle name="Currency 10 2 2 2 2" xfId="1661"/>
    <cellStyle name="Currency 10 2 2 3" xfId="1662"/>
    <cellStyle name="Currency 10 2 3" xfId="1663"/>
    <cellStyle name="Currency 10 2 3 2" xfId="1664"/>
    <cellStyle name="Currency 10 2 4" xfId="1665"/>
    <cellStyle name="Currency 10 3" xfId="1666"/>
    <cellStyle name="Currency 10 3 2" xfId="1667"/>
    <cellStyle name="Currency 10 3 2 2" xfId="1668"/>
    <cellStyle name="Currency 10 3 2 2 2" xfId="1669"/>
    <cellStyle name="Currency 10 3 2 3" xfId="1670"/>
    <cellStyle name="Currency 10 3 3" xfId="1671"/>
    <cellStyle name="Currency 10 3 3 2" xfId="1672"/>
    <cellStyle name="Currency 10 3 4" xfId="1673"/>
    <cellStyle name="Currency 10 4" xfId="1674"/>
    <cellStyle name="Currency 10 4 2" xfId="1675"/>
    <cellStyle name="Currency 10 4 2 2" xfId="1676"/>
    <cellStyle name="Currency 10 4 3" xfId="1677"/>
    <cellStyle name="Currency 10 5" xfId="1678"/>
    <cellStyle name="Currency 10 5 2" xfId="1679"/>
    <cellStyle name="Currency 10 6" xfId="1680"/>
    <cellStyle name="Currency 11" xfId="1681"/>
    <cellStyle name="Currency 11 2" xfId="1682"/>
    <cellStyle name="Currency 11 2 2" xfId="1683"/>
    <cellStyle name="Currency 11 2 2 2" xfId="1684"/>
    <cellStyle name="Currency 11 2 2 2 2" xfId="1685"/>
    <cellStyle name="Currency 11 2 2 3" xfId="1686"/>
    <cellStyle name="Currency 11 2 3" xfId="1687"/>
    <cellStyle name="Currency 11 2 3 2" xfId="1688"/>
    <cellStyle name="Currency 11 2 4" xfId="1689"/>
    <cellStyle name="Currency 11 3" xfId="1690"/>
    <cellStyle name="Currency 11 3 2" xfId="1691"/>
    <cellStyle name="Currency 11 3 2 2" xfId="1692"/>
    <cellStyle name="Currency 11 3 2 2 2" xfId="1693"/>
    <cellStyle name="Currency 11 3 2 3" xfId="1694"/>
    <cellStyle name="Currency 11 3 3" xfId="1695"/>
    <cellStyle name="Currency 11 3 3 2" xfId="1696"/>
    <cellStyle name="Currency 11 3 4" xfId="1697"/>
    <cellStyle name="Currency 11 4" xfId="1698"/>
    <cellStyle name="Currency 11 4 2" xfId="1699"/>
    <cellStyle name="Currency 11 4 2 2" xfId="1700"/>
    <cellStyle name="Currency 11 4 3" xfId="1701"/>
    <cellStyle name="Currency 11 5" xfId="1702"/>
    <cellStyle name="Currency 11 5 2" xfId="1703"/>
    <cellStyle name="Currency 11 6" xfId="1704"/>
    <cellStyle name="Currency 12" xfId="1705"/>
    <cellStyle name="Currency 13" xfId="1706"/>
    <cellStyle name="Currency 14" xfId="1707"/>
    <cellStyle name="Currency 14 2" xfId="1708"/>
    <cellStyle name="Currency 14 2 2" xfId="1709"/>
    <cellStyle name="Currency 14 2 2 2" xfId="1710"/>
    <cellStyle name="Currency 14 2 2 2 2" xfId="1711"/>
    <cellStyle name="Currency 14 2 2 3" xfId="1712"/>
    <cellStyle name="Currency 14 2 3" xfId="1713"/>
    <cellStyle name="Currency 14 2 3 2" xfId="1714"/>
    <cellStyle name="Currency 14 2 4" xfId="1715"/>
    <cellStyle name="Currency 14 3" xfId="1716"/>
    <cellStyle name="Currency 14 3 2" xfId="1717"/>
    <cellStyle name="Currency 14 3 2 2" xfId="1718"/>
    <cellStyle name="Currency 14 3 2 2 2" xfId="1719"/>
    <cellStyle name="Currency 14 3 2 3" xfId="1720"/>
    <cellStyle name="Currency 14 3 3" xfId="1721"/>
    <cellStyle name="Currency 14 3 3 2" xfId="1722"/>
    <cellStyle name="Currency 14 3 4" xfId="1723"/>
    <cellStyle name="Currency 14 4" xfId="1724"/>
    <cellStyle name="Currency 14 4 2" xfId="1725"/>
    <cellStyle name="Currency 14 4 2 2" xfId="1726"/>
    <cellStyle name="Currency 14 4 2 2 2" xfId="1727"/>
    <cellStyle name="Currency 14 4 2 3" xfId="1728"/>
    <cellStyle name="Currency 14 4 3" xfId="1729"/>
    <cellStyle name="Currency 14 4 3 2" xfId="1730"/>
    <cellStyle name="Currency 14 4 4" xfId="1731"/>
    <cellStyle name="Currency 14 5" xfId="1732"/>
    <cellStyle name="Currency 14 5 2" xfId="1733"/>
    <cellStyle name="Currency 14 5 2 2" xfId="1734"/>
    <cellStyle name="Currency 14 5 3" xfId="1735"/>
    <cellStyle name="Currency 14 6" xfId="1736"/>
    <cellStyle name="Currency 14 6 2" xfId="1737"/>
    <cellStyle name="Currency 14 7" xfId="1738"/>
    <cellStyle name="Currency 15" xfId="1739"/>
    <cellStyle name="Currency 15 2" xfId="1740"/>
    <cellStyle name="Currency 15 2 2" xfId="1741"/>
    <cellStyle name="Currency 15 2 2 2" xfId="1742"/>
    <cellStyle name="Currency 15 2 3" xfId="1743"/>
    <cellStyle name="Currency 15 3" xfId="1744"/>
    <cellStyle name="Currency 15 3 2" xfId="1745"/>
    <cellStyle name="Currency 15 4" xfId="1746"/>
    <cellStyle name="Currency 16" xfId="1747"/>
    <cellStyle name="Currency 16 2" xfId="1748"/>
    <cellStyle name="Currency 17" xfId="1749"/>
    <cellStyle name="Currency 18" xfId="1750"/>
    <cellStyle name="Currency 19" xfId="1751"/>
    <cellStyle name="Currency 19 2" xfId="1752"/>
    <cellStyle name="Currency 19 2 2" xfId="1753"/>
    <cellStyle name="Currency 19 2 2 2" xfId="1754"/>
    <cellStyle name="Currency 19 2 2 2 2" xfId="1755"/>
    <cellStyle name="Currency 19 2 2 3" xfId="1756"/>
    <cellStyle name="Currency 19 2 3" xfId="1757"/>
    <cellStyle name="Currency 19 2 3 2" xfId="1758"/>
    <cellStyle name="Currency 19 2 4" xfId="1759"/>
    <cellStyle name="Currency 19 3" xfId="1760"/>
    <cellStyle name="Currency 19 3 2" xfId="1761"/>
    <cellStyle name="Currency 19 3 2 2" xfId="1762"/>
    <cellStyle name="Currency 19 3 2 2 2" xfId="1763"/>
    <cellStyle name="Currency 19 3 2 3" xfId="1764"/>
    <cellStyle name="Currency 19 3 3" xfId="1765"/>
    <cellStyle name="Currency 19 3 3 2" xfId="1766"/>
    <cellStyle name="Currency 19 3 4" xfId="1767"/>
    <cellStyle name="Currency 19 4" xfId="1768"/>
    <cellStyle name="Currency 19 4 2" xfId="1769"/>
    <cellStyle name="Currency 19 4 2 2" xfId="1770"/>
    <cellStyle name="Currency 19 4 3" xfId="1771"/>
    <cellStyle name="Currency 19 5" xfId="1772"/>
    <cellStyle name="Currency 19 5 2" xfId="1773"/>
    <cellStyle name="Currency 19 6" xfId="1774"/>
    <cellStyle name="Currency 2" xfId="4"/>
    <cellStyle name="Currency 2 10" xfId="1775"/>
    <cellStyle name="Currency 2 10 2" xfId="1776"/>
    <cellStyle name="Currency 2 10 2 2" xfId="1777"/>
    <cellStyle name="Currency 2 10 3" xfId="1778"/>
    <cellStyle name="Currency 2 11" xfId="1779"/>
    <cellStyle name="Currency 2 12" xfId="1780"/>
    <cellStyle name="Currency 2 13" xfId="1781"/>
    <cellStyle name="Currency 2 14" xfId="1782"/>
    <cellStyle name="Currency 2 15" xfId="1783"/>
    <cellStyle name="Currency 2 16" xfId="1784"/>
    <cellStyle name="Currency 2 17" xfId="1785"/>
    <cellStyle name="Currency 2 18" xfId="1786"/>
    <cellStyle name="Currency 2 2" xfId="1787"/>
    <cellStyle name="Currency 2 2 10" xfId="1788"/>
    <cellStyle name="Currency 2 2 11" xfId="1789"/>
    <cellStyle name="Currency 2 2 2" xfId="1790"/>
    <cellStyle name="Currency 2 2 3" xfId="1791"/>
    <cellStyle name="Currency 2 2 4" xfId="1792"/>
    <cellStyle name="Currency 2 2 5" xfId="1793"/>
    <cellStyle name="Currency 2 2 6" xfId="1794"/>
    <cellStyle name="Currency 2 2 7" xfId="1795"/>
    <cellStyle name="Currency 2 2 8" xfId="1796"/>
    <cellStyle name="Currency 2 2 9" xfId="1797"/>
    <cellStyle name="Currency 2 3" xfId="1798"/>
    <cellStyle name="Currency 2 3 2" xfId="1799"/>
    <cellStyle name="Currency 2 3 3" xfId="1800"/>
    <cellStyle name="Currency 2 3 4" xfId="1801"/>
    <cellStyle name="Currency 2 3 5" xfId="1802"/>
    <cellStyle name="Currency 2 4" xfId="1803"/>
    <cellStyle name="Currency 2 5" xfId="1804"/>
    <cellStyle name="Currency 2 6" xfId="1805"/>
    <cellStyle name="Currency 2 7" xfId="1806"/>
    <cellStyle name="Currency 2 8" xfId="1807"/>
    <cellStyle name="Currency 2 9" xfId="1808"/>
    <cellStyle name="Currency 2*" xfId="1810"/>
    <cellStyle name="Currency 2_CLdcfmodel" xfId="1809"/>
    <cellStyle name="Currency 20" xfId="1811"/>
    <cellStyle name="Currency 20 2" xfId="1812"/>
    <cellStyle name="Currency 20 2 2" xfId="1813"/>
    <cellStyle name="Currency 20 2 2 2" xfId="1814"/>
    <cellStyle name="Currency 20 2 2 2 2" xfId="1815"/>
    <cellStyle name="Currency 20 2 2 3" xfId="1816"/>
    <cellStyle name="Currency 20 2 3" xfId="1817"/>
    <cellStyle name="Currency 20 2 3 2" xfId="1818"/>
    <cellStyle name="Currency 20 2 4" xfId="1819"/>
    <cellStyle name="Currency 20 3" xfId="1820"/>
    <cellStyle name="Currency 20 3 2" xfId="1821"/>
    <cellStyle name="Currency 20 3 2 2" xfId="1822"/>
    <cellStyle name="Currency 20 3 2 2 2" xfId="1823"/>
    <cellStyle name="Currency 20 3 2 3" xfId="1824"/>
    <cellStyle name="Currency 20 3 3" xfId="1825"/>
    <cellStyle name="Currency 20 3 3 2" xfId="1826"/>
    <cellStyle name="Currency 20 3 4" xfId="1827"/>
    <cellStyle name="Currency 20 4" xfId="1828"/>
    <cellStyle name="Currency 20 4 2" xfId="1829"/>
    <cellStyle name="Currency 20 4 2 2" xfId="1830"/>
    <cellStyle name="Currency 20 4 3" xfId="1831"/>
    <cellStyle name="Currency 20 5" xfId="1832"/>
    <cellStyle name="Currency 20 5 2" xfId="1833"/>
    <cellStyle name="Currency 20 6" xfId="1834"/>
    <cellStyle name="Currency 21" xfId="1835"/>
    <cellStyle name="Currency 21 2" xfId="1836"/>
    <cellStyle name="Currency 21 2 2" xfId="1837"/>
    <cellStyle name="Currency 21 2 2 2" xfId="1838"/>
    <cellStyle name="Currency 21 2 2 2 2" xfId="1839"/>
    <cellStyle name="Currency 21 2 2 3" xfId="1840"/>
    <cellStyle name="Currency 21 2 3" xfId="1841"/>
    <cellStyle name="Currency 21 2 3 2" xfId="1842"/>
    <cellStyle name="Currency 21 2 4" xfId="1843"/>
    <cellStyle name="Currency 21 3" xfId="1844"/>
    <cellStyle name="Currency 21 3 2" xfId="1845"/>
    <cellStyle name="Currency 21 3 2 2" xfId="1846"/>
    <cellStyle name="Currency 21 3 2 2 2" xfId="1847"/>
    <cellStyle name="Currency 21 3 2 3" xfId="1848"/>
    <cellStyle name="Currency 21 3 3" xfId="1849"/>
    <cellStyle name="Currency 21 3 3 2" xfId="1850"/>
    <cellStyle name="Currency 21 3 4" xfId="1851"/>
    <cellStyle name="Currency 21 4" xfId="1852"/>
    <cellStyle name="Currency 21 4 2" xfId="1853"/>
    <cellStyle name="Currency 21 4 2 2" xfId="1854"/>
    <cellStyle name="Currency 21 4 3" xfId="1855"/>
    <cellStyle name="Currency 21 5" xfId="1856"/>
    <cellStyle name="Currency 21 5 2" xfId="1857"/>
    <cellStyle name="Currency 21 6" xfId="1858"/>
    <cellStyle name="Currency 22" xfId="1859"/>
    <cellStyle name="Currency 22 2" xfId="1860"/>
    <cellStyle name="Currency 22 2 2" xfId="1861"/>
    <cellStyle name="Currency 22 2 2 2" xfId="1862"/>
    <cellStyle name="Currency 22 2 2 2 2" xfId="1863"/>
    <cellStyle name="Currency 22 2 2 3" xfId="1864"/>
    <cellStyle name="Currency 22 2 3" xfId="1865"/>
    <cellStyle name="Currency 22 2 3 2" xfId="1866"/>
    <cellStyle name="Currency 22 2 4" xfId="1867"/>
    <cellStyle name="Currency 22 3" xfId="1868"/>
    <cellStyle name="Currency 22 3 2" xfId="1869"/>
    <cellStyle name="Currency 22 3 2 2" xfId="1870"/>
    <cellStyle name="Currency 22 3 2 2 2" xfId="1871"/>
    <cellStyle name="Currency 22 3 2 3" xfId="1872"/>
    <cellStyle name="Currency 22 3 3" xfId="1873"/>
    <cellStyle name="Currency 22 3 3 2" xfId="1874"/>
    <cellStyle name="Currency 22 3 4" xfId="1875"/>
    <cellStyle name="Currency 22 4" xfId="1876"/>
    <cellStyle name="Currency 22 4 2" xfId="1877"/>
    <cellStyle name="Currency 22 4 2 2" xfId="1878"/>
    <cellStyle name="Currency 22 4 3" xfId="1879"/>
    <cellStyle name="Currency 22 5" xfId="1880"/>
    <cellStyle name="Currency 22 5 2" xfId="1881"/>
    <cellStyle name="Currency 22 6" xfId="1882"/>
    <cellStyle name="Currency 23" xfId="1883"/>
    <cellStyle name="Currency 23 2" xfId="1884"/>
    <cellStyle name="Currency 23 2 2" xfId="1885"/>
    <cellStyle name="Currency 23 2 2 2" xfId="1886"/>
    <cellStyle name="Currency 23 2 2 2 2" xfId="1887"/>
    <cellStyle name="Currency 23 2 2 3" xfId="1888"/>
    <cellStyle name="Currency 23 2 3" xfId="1889"/>
    <cellStyle name="Currency 23 2 3 2" xfId="1890"/>
    <cellStyle name="Currency 23 2 4" xfId="1891"/>
    <cellStyle name="Currency 23 3" xfId="1892"/>
    <cellStyle name="Currency 23 3 2" xfId="1893"/>
    <cellStyle name="Currency 23 3 2 2" xfId="1894"/>
    <cellStyle name="Currency 23 3 2 2 2" xfId="1895"/>
    <cellStyle name="Currency 23 3 2 3" xfId="1896"/>
    <cellStyle name="Currency 23 3 3" xfId="1897"/>
    <cellStyle name="Currency 23 3 3 2" xfId="1898"/>
    <cellStyle name="Currency 23 3 4" xfId="1899"/>
    <cellStyle name="Currency 23 4" xfId="1900"/>
    <cellStyle name="Currency 23 4 2" xfId="1901"/>
    <cellStyle name="Currency 23 4 2 2" xfId="1902"/>
    <cellStyle name="Currency 23 4 3" xfId="1903"/>
    <cellStyle name="Currency 23 5" xfId="1904"/>
    <cellStyle name="Currency 23 5 2" xfId="1905"/>
    <cellStyle name="Currency 23 6" xfId="1906"/>
    <cellStyle name="Currency 24" xfId="1907"/>
    <cellStyle name="Currency 24 2" xfId="1908"/>
    <cellStyle name="Currency 24 2 2" xfId="1909"/>
    <cellStyle name="Currency 24 2 2 2" xfId="1910"/>
    <cellStyle name="Currency 24 2 2 2 2" xfId="1911"/>
    <cellStyle name="Currency 24 2 2 3" xfId="1912"/>
    <cellStyle name="Currency 24 2 3" xfId="1913"/>
    <cellStyle name="Currency 24 2 3 2" xfId="1914"/>
    <cellStyle name="Currency 24 2 4" xfId="1915"/>
    <cellStyle name="Currency 24 3" xfId="1916"/>
    <cellStyle name="Currency 24 3 2" xfId="1917"/>
    <cellStyle name="Currency 24 3 2 2" xfId="1918"/>
    <cellStyle name="Currency 24 3 2 2 2" xfId="1919"/>
    <cellStyle name="Currency 24 3 2 3" xfId="1920"/>
    <cellStyle name="Currency 24 3 3" xfId="1921"/>
    <cellStyle name="Currency 24 3 3 2" xfId="1922"/>
    <cellStyle name="Currency 24 3 4" xfId="1923"/>
    <cellStyle name="Currency 24 4" xfId="1924"/>
    <cellStyle name="Currency 24 4 2" xfId="1925"/>
    <cellStyle name="Currency 24 4 2 2" xfId="1926"/>
    <cellStyle name="Currency 24 4 3" xfId="1927"/>
    <cellStyle name="Currency 24 5" xfId="1928"/>
    <cellStyle name="Currency 24 5 2" xfId="1929"/>
    <cellStyle name="Currency 24 6" xfId="1930"/>
    <cellStyle name="Currency 25" xfId="1931"/>
    <cellStyle name="Currency 26" xfId="1932"/>
    <cellStyle name="Currency 26 2" xfId="1933"/>
    <cellStyle name="Currency 26 2 2" xfId="1934"/>
    <cellStyle name="Currency 26 2 2 2" xfId="1935"/>
    <cellStyle name="Currency 26 2 2 2 2" xfId="1936"/>
    <cellStyle name="Currency 26 2 2 3" xfId="1937"/>
    <cellStyle name="Currency 26 2 3" xfId="1938"/>
    <cellStyle name="Currency 26 2 3 2" xfId="1939"/>
    <cellStyle name="Currency 26 2 4" xfId="1940"/>
    <cellStyle name="Currency 26 3" xfId="1941"/>
    <cellStyle name="Currency 26 3 2" xfId="1942"/>
    <cellStyle name="Currency 26 3 2 2" xfId="1943"/>
    <cellStyle name="Currency 26 3 2 2 2" xfId="1944"/>
    <cellStyle name="Currency 26 3 2 3" xfId="1945"/>
    <cellStyle name="Currency 26 3 3" xfId="1946"/>
    <cellStyle name="Currency 26 3 3 2" xfId="1947"/>
    <cellStyle name="Currency 26 3 4" xfId="1948"/>
    <cellStyle name="Currency 26 4" xfId="1949"/>
    <cellStyle name="Currency 26 4 2" xfId="1950"/>
    <cellStyle name="Currency 26 4 2 2" xfId="1951"/>
    <cellStyle name="Currency 26 4 3" xfId="1952"/>
    <cellStyle name="Currency 26 5" xfId="1953"/>
    <cellStyle name="Currency 26 5 2" xfId="1954"/>
    <cellStyle name="Currency 26 6" xfId="1955"/>
    <cellStyle name="Currency 27" xfId="1956"/>
    <cellStyle name="Currency 27 2" xfId="1957"/>
    <cellStyle name="Currency 27 2 2" xfId="1958"/>
    <cellStyle name="Currency 27 2 2 2" xfId="1959"/>
    <cellStyle name="Currency 27 2 2 2 2" xfId="1960"/>
    <cellStyle name="Currency 27 2 2 3" xfId="1961"/>
    <cellStyle name="Currency 27 2 3" xfId="1962"/>
    <cellStyle name="Currency 27 2 3 2" xfId="1963"/>
    <cellStyle name="Currency 27 2 4" xfId="1964"/>
    <cellStyle name="Currency 27 3" xfId="1965"/>
    <cellStyle name="Currency 27 3 2" xfId="1966"/>
    <cellStyle name="Currency 27 3 2 2" xfId="1967"/>
    <cellStyle name="Currency 27 3 2 2 2" xfId="1968"/>
    <cellStyle name="Currency 27 3 2 3" xfId="1969"/>
    <cellStyle name="Currency 27 3 3" xfId="1970"/>
    <cellStyle name="Currency 27 3 3 2" xfId="1971"/>
    <cellStyle name="Currency 27 3 4" xfId="1972"/>
    <cellStyle name="Currency 27 4" xfId="1973"/>
    <cellStyle name="Currency 27 4 2" xfId="1974"/>
    <cellStyle name="Currency 27 4 2 2" xfId="1975"/>
    <cellStyle name="Currency 27 4 3" xfId="1976"/>
    <cellStyle name="Currency 27 5" xfId="1977"/>
    <cellStyle name="Currency 27 5 2" xfId="1978"/>
    <cellStyle name="Currency 27 6" xfId="1979"/>
    <cellStyle name="Currency 28" xfId="1980"/>
    <cellStyle name="Currency 28 2" xfId="1981"/>
    <cellStyle name="Currency 28 2 2" xfId="1982"/>
    <cellStyle name="Currency 28 2 2 2" xfId="1983"/>
    <cellStyle name="Currency 28 2 2 2 2" xfId="1984"/>
    <cellStyle name="Currency 28 2 2 3" xfId="1985"/>
    <cellStyle name="Currency 28 2 3" xfId="1986"/>
    <cellStyle name="Currency 28 2 3 2" xfId="1987"/>
    <cellStyle name="Currency 28 2 4" xfId="1988"/>
    <cellStyle name="Currency 28 3" xfId="1989"/>
    <cellStyle name="Currency 28 3 2" xfId="1990"/>
    <cellStyle name="Currency 28 3 2 2" xfId="1991"/>
    <cellStyle name="Currency 28 3 2 2 2" xfId="1992"/>
    <cellStyle name="Currency 28 3 2 3" xfId="1993"/>
    <cellStyle name="Currency 28 3 3" xfId="1994"/>
    <cellStyle name="Currency 28 3 3 2" xfId="1995"/>
    <cellStyle name="Currency 28 3 4" xfId="1996"/>
    <cellStyle name="Currency 28 4" xfId="1997"/>
    <cellStyle name="Currency 28 4 2" xfId="1998"/>
    <cellStyle name="Currency 28 4 2 2" xfId="1999"/>
    <cellStyle name="Currency 28 4 3" xfId="2000"/>
    <cellStyle name="Currency 28 5" xfId="2001"/>
    <cellStyle name="Currency 28 5 2" xfId="2002"/>
    <cellStyle name="Currency 28 6" xfId="2003"/>
    <cellStyle name="Currency 29" xfId="2004"/>
    <cellStyle name="Currency 29 2" xfId="2005"/>
    <cellStyle name="Currency 29 2 2" xfId="2006"/>
    <cellStyle name="Currency 29 2 2 2" xfId="2007"/>
    <cellStyle name="Currency 29 2 2 2 2" xfId="2008"/>
    <cellStyle name="Currency 29 2 2 3" xfId="2009"/>
    <cellStyle name="Currency 29 2 3" xfId="2010"/>
    <cellStyle name="Currency 29 2 3 2" xfId="2011"/>
    <cellStyle name="Currency 29 2 4" xfId="2012"/>
    <cellStyle name="Currency 29 3" xfId="2013"/>
    <cellStyle name="Currency 29 3 2" xfId="2014"/>
    <cellStyle name="Currency 29 3 2 2" xfId="2015"/>
    <cellStyle name="Currency 29 3 2 2 2" xfId="2016"/>
    <cellStyle name="Currency 29 3 2 3" xfId="2017"/>
    <cellStyle name="Currency 29 3 3" xfId="2018"/>
    <cellStyle name="Currency 29 3 3 2" xfId="2019"/>
    <cellStyle name="Currency 29 3 4" xfId="2020"/>
    <cellStyle name="Currency 29 4" xfId="2021"/>
    <cellStyle name="Currency 29 4 2" xfId="2022"/>
    <cellStyle name="Currency 29 4 2 2" xfId="2023"/>
    <cellStyle name="Currency 29 4 3" xfId="2024"/>
    <cellStyle name="Currency 29 5" xfId="2025"/>
    <cellStyle name="Currency 29 5 2" xfId="2026"/>
    <cellStyle name="Currency 29 6" xfId="2027"/>
    <cellStyle name="Currency 3" xfId="2028"/>
    <cellStyle name="Currency 3 2" xfId="2029"/>
    <cellStyle name="Currency 3 2 2" xfId="2030"/>
    <cellStyle name="Currency 3 2 2 2" xfId="2031"/>
    <cellStyle name="Currency 3 2 3" xfId="2032"/>
    <cellStyle name="Currency 3 2 4" xfId="2033"/>
    <cellStyle name="Currency 3 2 5" xfId="2034"/>
    <cellStyle name="Currency 3 3" xfId="2035"/>
    <cellStyle name="Currency 3 4" xfId="2036"/>
    <cellStyle name="Currency 3 5" xfId="2037"/>
    <cellStyle name="Currency 3 6" xfId="2038"/>
    <cellStyle name="Currency 4" xfId="2039"/>
    <cellStyle name="Currency 4 10" xfId="2040"/>
    <cellStyle name="Currency 4 2" xfId="2041"/>
    <cellStyle name="Currency 4 2 2" xfId="2042"/>
    <cellStyle name="Currency 4 2 2 2" xfId="2043"/>
    <cellStyle name="Currency 4 2 2 2 2" xfId="2044"/>
    <cellStyle name="Currency 4 2 2 3" xfId="2045"/>
    <cellStyle name="Currency 4 2 3" xfId="2046"/>
    <cellStyle name="Currency 4 2 3 2" xfId="2047"/>
    <cellStyle name="Currency 4 2 4" xfId="2048"/>
    <cellStyle name="Currency 4 3" xfId="2049"/>
    <cellStyle name="Currency 4 3 2" xfId="2050"/>
    <cellStyle name="Currency 4 3 2 2" xfId="2051"/>
    <cellStyle name="Currency 4 3 2 2 2" xfId="2052"/>
    <cellStyle name="Currency 4 3 2 3" xfId="2053"/>
    <cellStyle name="Currency 4 3 3" xfId="2054"/>
    <cellStyle name="Currency 4 3 3 2" xfId="2055"/>
    <cellStyle name="Currency 4 3 4" xfId="2056"/>
    <cellStyle name="Currency 4 4" xfId="2057"/>
    <cellStyle name="Currency 4 4 2" xfId="2058"/>
    <cellStyle name="Currency 4 4 2 2" xfId="2059"/>
    <cellStyle name="Currency 4 4 3" xfId="2060"/>
    <cellStyle name="Currency 4 5" xfId="2061"/>
    <cellStyle name="Currency 4 5 2" xfId="2062"/>
    <cellStyle name="Currency 4 5 2 2" xfId="2063"/>
    <cellStyle name="Currency 4 5 3" xfId="2064"/>
    <cellStyle name="Currency 4 6" xfId="2065"/>
    <cellStyle name="Currency 4 6 2" xfId="2066"/>
    <cellStyle name="Currency 4 6 2 2" xfId="2067"/>
    <cellStyle name="Currency 4 6 3" xfId="2068"/>
    <cellStyle name="Currency 4 7" xfId="2069"/>
    <cellStyle name="Currency 4 7 2" xfId="2070"/>
    <cellStyle name="Currency 4 8" xfId="2071"/>
    <cellStyle name="Currency 4 9" xfId="2072"/>
    <cellStyle name="Currency 5" xfId="2073"/>
    <cellStyle name="Currency 5 2" xfId="2074"/>
    <cellStyle name="Currency 5 2 2" xfId="2075"/>
    <cellStyle name="Currency 5 2 2 2" xfId="2076"/>
    <cellStyle name="Currency 5 2 2 2 2" xfId="2077"/>
    <cellStyle name="Currency 5 2 2 3" xfId="2078"/>
    <cellStyle name="Currency 5 2 3" xfId="2079"/>
    <cellStyle name="Currency 5 2 3 2" xfId="2080"/>
    <cellStyle name="Currency 5 2 4" xfId="2081"/>
    <cellStyle name="Currency 5 3" xfId="2082"/>
    <cellStyle name="Currency 5 3 2" xfId="2083"/>
    <cellStyle name="Currency 5 3 2 2" xfId="2084"/>
    <cellStyle name="Currency 5 3 2 2 2" xfId="2085"/>
    <cellStyle name="Currency 5 3 2 3" xfId="2086"/>
    <cellStyle name="Currency 5 3 3" xfId="2087"/>
    <cellStyle name="Currency 5 3 3 2" xfId="2088"/>
    <cellStyle name="Currency 5 3 4" xfId="2089"/>
    <cellStyle name="Currency 5 4" xfId="2090"/>
    <cellStyle name="Currency 5 4 2" xfId="2091"/>
    <cellStyle name="Currency 5 4 2 2" xfId="2092"/>
    <cellStyle name="Currency 5 4 3" xfId="2093"/>
    <cellStyle name="Currency 5 5" xfId="2094"/>
    <cellStyle name="Currency 5 5 2" xfId="2095"/>
    <cellStyle name="Currency 5 6" xfId="2096"/>
    <cellStyle name="Currency 6" xfId="2097"/>
    <cellStyle name="Currency 6 2" xfId="2098"/>
    <cellStyle name="Currency 6 2 2" xfId="2099"/>
    <cellStyle name="Currency 6 2 2 2" xfId="2100"/>
    <cellStyle name="Currency 6 2 2 2 2" xfId="2101"/>
    <cellStyle name="Currency 6 2 2 3" xfId="2102"/>
    <cellStyle name="Currency 6 2 3" xfId="2103"/>
    <cellStyle name="Currency 6 2 3 2" xfId="2104"/>
    <cellStyle name="Currency 6 2 4" xfId="2105"/>
    <cellStyle name="Currency 6 3" xfId="2106"/>
    <cellStyle name="Currency 6 3 2" xfId="2107"/>
    <cellStyle name="Currency 6 3 2 2" xfId="2108"/>
    <cellStyle name="Currency 6 3 2 2 2" xfId="2109"/>
    <cellStyle name="Currency 6 3 2 3" xfId="2110"/>
    <cellStyle name="Currency 6 3 3" xfId="2111"/>
    <cellStyle name="Currency 6 3 3 2" xfId="2112"/>
    <cellStyle name="Currency 6 3 4" xfId="2113"/>
    <cellStyle name="Currency 6 4" xfId="2114"/>
    <cellStyle name="Currency 6 4 2" xfId="2115"/>
    <cellStyle name="Currency 6 4 2 2" xfId="2116"/>
    <cellStyle name="Currency 6 4 3" xfId="2117"/>
    <cellStyle name="Currency 6 5" xfId="2118"/>
    <cellStyle name="Currency 6 5 2" xfId="2119"/>
    <cellStyle name="Currency 6 6" xfId="2120"/>
    <cellStyle name="Currency 7" xfId="2121"/>
    <cellStyle name="Currency 7 2" xfId="2122"/>
    <cellStyle name="Currency 8" xfId="2123"/>
    <cellStyle name="Currency 8 2" xfId="2124"/>
    <cellStyle name="Currency 8 2 2" xfId="2125"/>
    <cellStyle name="Currency 8 2 2 2" xfId="2126"/>
    <cellStyle name="Currency 8 2 2 2 2" xfId="2127"/>
    <cellStyle name="Currency 8 2 2 3" xfId="2128"/>
    <cellStyle name="Currency 8 2 3" xfId="2129"/>
    <cellStyle name="Currency 8 2 3 2" xfId="2130"/>
    <cellStyle name="Currency 8 2 4" xfId="2131"/>
    <cellStyle name="Currency 8 3" xfId="2132"/>
    <cellStyle name="Currency 8 3 2" xfId="2133"/>
    <cellStyle name="Currency 8 3 2 2" xfId="2134"/>
    <cellStyle name="Currency 8 3 2 2 2" xfId="2135"/>
    <cellStyle name="Currency 8 3 2 3" xfId="2136"/>
    <cellStyle name="Currency 8 3 3" xfId="2137"/>
    <cellStyle name="Currency 8 3 3 2" xfId="2138"/>
    <cellStyle name="Currency 8 3 4" xfId="2139"/>
    <cellStyle name="Currency 8 4" xfId="2140"/>
    <cellStyle name="Currency 8 4 2" xfId="2141"/>
    <cellStyle name="Currency 8 4 2 2" xfId="2142"/>
    <cellStyle name="Currency 8 4 3" xfId="2143"/>
    <cellStyle name="Currency 8 5" xfId="2144"/>
    <cellStyle name="Currency 8 5 2" xfId="2145"/>
    <cellStyle name="Currency 8 6" xfId="2146"/>
    <cellStyle name="Currency 8 7" xfId="2147"/>
    <cellStyle name="Currency 9" xfId="2148"/>
    <cellStyle name="Currency 9 2" xfId="2149"/>
    <cellStyle name="Currency 9 2 2" xfId="2150"/>
    <cellStyle name="Currency 9 2 2 2" xfId="2151"/>
    <cellStyle name="Currency 9 2 2 2 2" xfId="2152"/>
    <cellStyle name="Currency 9 2 2 3" xfId="2153"/>
    <cellStyle name="Currency 9 2 3" xfId="2154"/>
    <cellStyle name="Currency 9 2 3 2" xfId="2155"/>
    <cellStyle name="Currency 9 2 4" xfId="2156"/>
    <cellStyle name="Currency 9 3" xfId="2157"/>
    <cellStyle name="Currency 9 3 2" xfId="2158"/>
    <cellStyle name="Currency 9 3 2 2" xfId="2159"/>
    <cellStyle name="Currency 9 3 2 2 2" xfId="2160"/>
    <cellStyle name="Currency 9 3 2 3" xfId="2161"/>
    <cellStyle name="Currency 9 3 3" xfId="2162"/>
    <cellStyle name="Currency 9 3 3 2" xfId="2163"/>
    <cellStyle name="Currency 9 3 4" xfId="2164"/>
    <cellStyle name="Currency 9 4" xfId="2165"/>
    <cellStyle name="Currency 9 4 2" xfId="2166"/>
    <cellStyle name="Currency 9 4 2 2" xfId="2167"/>
    <cellStyle name="Currency 9 4 3" xfId="2168"/>
    <cellStyle name="Currency 9 5" xfId="2169"/>
    <cellStyle name="Currency 9 5 2" xfId="2170"/>
    <cellStyle name="Currency 9 6" xfId="2171"/>
    <cellStyle name="Currency Per Share" xfId="2172"/>
    <cellStyle name="Currency0" xfId="2174"/>
    <cellStyle name="Currency2" xfId="2175"/>
    <cellStyle name="CUS.Work.Area" xfId="2176"/>
    <cellStyle name="Dash" xfId="2177"/>
    <cellStyle name="Data" xfId="2178"/>
    <cellStyle name="Data 2" xfId="2179"/>
    <cellStyle name="Data 3" xfId="2180"/>
    <cellStyle name="Date" xfId="2181"/>
    <cellStyle name="Date [mm-dd-yyyy]" xfId="2183"/>
    <cellStyle name="Date [mm-dd-yyyy] 2" xfId="2184"/>
    <cellStyle name="Date [mm-d-yyyy]" xfId="2182"/>
    <cellStyle name="Date [mm-d-yyyy] 2" xfId="5696"/>
    <cellStyle name="Date [mmm-yyyy]" xfId="2185"/>
    <cellStyle name="Date [mmm-yyyy] 2" xfId="5697"/>
    <cellStyle name="Date Aligned" xfId="2186"/>
    <cellStyle name="Date Aligned*" xfId="2187"/>
    <cellStyle name="Date Short" xfId="2188"/>
    <cellStyle name="date_ Pies " xfId="2189"/>
    <cellStyle name="DblLineDollarAcct" xfId="2190"/>
    <cellStyle name="DblLinePercent" xfId="2191"/>
    <cellStyle name="Dezimal [0]_A17 - 31.03.1998" xfId="2192"/>
    <cellStyle name="Dezimal_A17 - 31.03.1998" xfId="2193"/>
    <cellStyle name="Dia" xfId="2194"/>
    <cellStyle name="Dollar_ Pies " xfId="2195"/>
    <cellStyle name="DollarAccounting" xfId="2196"/>
    <cellStyle name="Dotted Line" xfId="2197"/>
    <cellStyle name="Dotted Line 2" xfId="2198"/>
    <cellStyle name="Dotted Line 3" xfId="2199"/>
    <cellStyle name="Double Accounting" xfId="2200"/>
    <cellStyle name="Duizenden" xfId="2201"/>
    <cellStyle name="Encabez1" xfId="2202"/>
    <cellStyle name="Encabez2" xfId="2203"/>
    <cellStyle name="Enter Currency (0)" xfId="2204"/>
    <cellStyle name="Enter Currency (2)" xfId="2205"/>
    <cellStyle name="Enter Units (0)" xfId="2206"/>
    <cellStyle name="Enter Units (1)" xfId="2207"/>
    <cellStyle name="Enter Units (2)" xfId="2208"/>
    <cellStyle name="Entrée" xfId="2209"/>
    <cellStyle name="Euro" xfId="2210"/>
    <cellStyle name="Explanatory Text 2" xfId="41"/>
    <cellStyle name="Explanatory Text 2 2" xfId="2211"/>
    <cellStyle name="Explanatory Text 2 3" xfId="2212"/>
    <cellStyle name="Explanatory Text 2 4" xfId="2213"/>
    <cellStyle name="Explanatory Text 2 5" xfId="2214"/>
    <cellStyle name="Explanatory Text 2 6" xfId="2215"/>
    <cellStyle name="Explanatory Text 2 7" xfId="2216"/>
    <cellStyle name="Explanatory Text 2 8" xfId="2217"/>
    <cellStyle name="Explanatory Text 2 9" xfId="2218"/>
    <cellStyle name="Explanatory Text 3" xfId="2219"/>
    <cellStyle name="fact" xfId="2220"/>
    <cellStyle name="fact 2" xfId="5698"/>
    <cellStyle name="FieldName" xfId="2221"/>
    <cellStyle name="Fijo" xfId="2222"/>
    <cellStyle name="Financiero" xfId="2223"/>
    <cellStyle name="Fixed" xfId="2224"/>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cellStyle name="Footnote" xfId="2226"/>
    <cellStyle name="Good 2" xfId="42"/>
    <cellStyle name="Good 2 2" xfId="2227"/>
    <cellStyle name="Good 2 3" xfId="2228"/>
    <cellStyle name="Good 2 4" xfId="2229"/>
    <cellStyle name="Good 2 5" xfId="2230"/>
    <cellStyle name="Good 2 6" xfId="2231"/>
    <cellStyle name="Good 2 7" xfId="2232"/>
    <cellStyle name="Good 2 8" xfId="2233"/>
    <cellStyle name="Good 2 9" xfId="2234"/>
    <cellStyle name="Good 3" xfId="2235"/>
    <cellStyle name="Grey" xfId="2236"/>
    <cellStyle name="GWN Table Body" xfId="2237"/>
    <cellStyle name="GWN Table Header" xfId="2238"/>
    <cellStyle name="GWN Table Left Header" xfId="2239"/>
    <cellStyle name="GWN Table Note" xfId="2240"/>
    <cellStyle name="GWN Table Title" xfId="2241"/>
    <cellStyle name="hard no" xfId="2242"/>
    <cellStyle name="Hard Percent" xfId="2243"/>
    <cellStyle name="hardno" xfId="2244"/>
    <cellStyle name="Header" xfId="2245"/>
    <cellStyle name="Header1" xfId="2246"/>
    <cellStyle name="Header2" xfId="2247"/>
    <cellStyle name="Heading" xfId="2248"/>
    <cellStyle name="Heading 1 2" xfId="43"/>
    <cellStyle name="Heading 1 2 2" xfId="2249"/>
    <cellStyle name="Heading 1 2 3" xfId="2250"/>
    <cellStyle name="Heading 1 2 4" xfId="2251"/>
    <cellStyle name="Heading 1 2 5" xfId="2252"/>
    <cellStyle name="Heading 1 2 6" xfId="2253"/>
    <cellStyle name="Heading 1 3" xfId="2254"/>
    <cellStyle name="Heading 2 2" xfId="44"/>
    <cellStyle name="Heading 2 2 2" xfId="2255"/>
    <cellStyle name="Heading 2 2 3" xfId="2256"/>
    <cellStyle name="Heading 2 2 4" xfId="2257"/>
    <cellStyle name="Heading 2 2 5" xfId="2258"/>
    <cellStyle name="Heading 2 2 6" xfId="2259"/>
    <cellStyle name="Heading 2 3" xfId="2260"/>
    <cellStyle name="Heading 3 2" xfId="45"/>
    <cellStyle name="Heading 3 2 2" xfId="2261"/>
    <cellStyle name="Heading 3 2 3" xfId="2262"/>
    <cellStyle name="Heading 3 2 4" xfId="2263"/>
    <cellStyle name="Heading 3 2 5" xfId="2264"/>
    <cellStyle name="Heading 3 2 6" xfId="2265"/>
    <cellStyle name="Heading 3 2 7" xfId="2266"/>
    <cellStyle name="Heading 3 2 8" xfId="9746"/>
    <cellStyle name="Heading 3 3" xfId="2267"/>
    <cellStyle name="Heading 4 2" xfId="46"/>
    <cellStyle name="Heading 4 2 2" xfId="2268"/>
    <cellStyle name="Heading 4 3" xfId="2269"/>
    <cellStyle name="Heading2" xfId="2270"/>
    <cellStyle name="Heading3" xfId="2271"/>
    <cellStyle name="HeadingColumn" xfId="2272"/>
    <cellStyle name="HeadingS" xfId="2273"/>
    <cellStyle name="HeadingYear" xfId="2274"/>
    <cellStyle name="HeadlineStyle" xfId="2275"/>
    <cellStyle name="HeadlineStyleJustified" xfId="2276"/>
    <cellStyle name="Hed Side_Sheet1" xfId="2277"/>
    <cellStyle name="Hed Top" xfId="2278"/>
    <cellStyle name="Hyperlink" xfId="73" builtinId="8"/>
    <cellStyle name="Hyperlink 2" xfId="2279"/>
    <cellStyle name="Hyperlink 2 10" xfId="2280"/>
    <cellStyle name="Hyperlink 2 11" xfId="2281"/>
    <cellStyle name="Hyperlink 2 12" xfId="2282"/>
    <cellStyle name="Hyperlink 2 13" xfId="2283"/>
    <cellStyle name="Hyperlink 2 2" xfId="2284"/>
    <cellStyle name="Hyperlink 2 2 2" xfId="2285"/>
    <cellStyle name="Hyperlink 2 3" xfId="2286"/>
    <cellStyle name="Hyperlink 2 3 2" xfId="2287"/>
    <cellStyle name="Hyperlink 2 4" xfId="2288"/>
    <cellStyle name="Hyperlink 2 5" xfId="2289"/>
    <cellStyle name="Hyperlink 2 6" xfId="2290"/>
    <cellStyle name="Hyperlink 2 7" xfId="2291"/>
    <cellStyle name="Hyperlink 2 8" xfId="2292"/>
    <cellStyle name="Hyperlink 2 9" xfId="2293"/>
    <cellStyle name="Hyperlink 3" xfId="2294"/>
    <cellStyle name="Hyperlink 3 10" xfId="2295"/>
    <cellStyle name="Hyperlink 3 11" xfId="2296"/>
    <cellStyle name="Hyperlink 3 12" xfId="2297"/>
    <cellStyle name="Hyperlink 3 2" xfId="2298"/>
    <cellStyle name="Hyperlink 3 3" xfId="2299"/>
    <cellStyle name="Hyperlink 3 4" xfId="2300"/>
    <cellStyle name="Hyperlink 3 5" xfId="2301"/>
    <cellStyle name="Hyperlink 3 6" xfId="2302"/>
    <cellStyle name="Hyperlink 3 7" xfId="2303"/>
    <cellStyle name="Hyperlink 3 8" xfId="2304"/>
    <cellStyle name="Hyperlink 3 9" xfId="2305"/>
    <cellStyle name="Hyperlink 4" xfId="2306"/>
    <cellStyle name="Hyperlink 5" xfId="2307"/>
    <cellStyle name="InLink_Acquis_CapitalCost " xfId="2308"/>
    <cellStyle name="Input (1dp#)_ Pies " xfId="2309"/>
    <cellStyle name="Input [yellow]" xfId="2310"/>
    <cellStyle name="Input 2" xfId="47"/>
    <cellStyle name="Input 2 10" xfId="9747"/>
    <cellStyle name="Input 2 2" xfId="65"/>
    <cellStyle name="Input 2 2 2" xfId="85"/>
    <cellStyle name="Input 2 2 2 2" xfId="9767"/>
    <cellStyle name="Input 2 2 3" xfId="9753"/>
    <cellStyle name="Input 2 3" xfId="79"/>
    <cellStyle name="Input 2 3 2" xfId="9761"/>
    <cellStyle name="Input 2 4" xfId="2311"/>
    <cellStyle name="Input 2 5" xfId="2312"/>
    <cellStyle name="Input 2 6" xfId="2313"/>
    <cellStyle name="Input 2 7" xfId="2314"/>
    <cellStyle name="Input 2 8" xfId="2315"/>
    <cellStyle name="Input 2 9" xfId="2316"/>
    <cellStyle name="Input 3" xfId="2317"/>
    <cellStyle name="InputBlueFont" xfId="2318"/>
    <cellStyle name="InputGen" xfId="2319"/>
    <cellStyle name="InputKeepColour" xfId="2320"/>
    <cellStyle name="InputKeepPale" xfId="2321"/>
    <cellStyle name="InputVariColour" xfId="2322"/>
    <cellStyle name="Integer" xfId="2323"/>
    <cellStyle name="Invisible" xfId="2324"/>
    <cellStyle name="Item" xfId="2325"/>
    <cellStyle name="Items_Obligatory" xfId="2326"/>
    <cellStyle name="ItemTypeClass" xfId="2327"/>
    <cellStyle name="ItemTypeClass 2" xfId="6861"/>
    <cellStyle name="KP_Normal" xfId="2328"/>
    <cellStyle name="Lien hypertexte visité_index" xfId="2329"/>
    <cellStyle name="Lien hypertexte_index" xfId="2330"/>
    <cellStyle name="ligne_detail" xfId="2331"/>
    <cellStyle name="Line" xfId="2332"/>
    <cellStyle name="Line 2" xfId="5699"/>
    <cellStyle name="Link Currency (0)" xfId="2333"/>
    <cellStyle name="Link Currency (2)" xfId="2334"/>
    <cellStyle name="Link Units (0)" xfId="2335"/>
    <cellStyle name="Link Units (1)" xfId="2336"/>
    <cellStyle name="Link Units (2)" xfId="2337"/>
    <cellStyle name="Linked Cell 2" xfId="48"/>
    <cellStyle name="Linked Cell 2 2" xfId="2338"/>
    <cellStyle name="Linked Cell 2 3" xfId="2339"/>
    <cellStyle name="Linked Cell 2 4" xfId="2340"/>
    <cellStyle name="Linked Cell 2 5" xfId="2341"/>
    <cellStyle name="Linked Cell 2 6" xfId="2342"/>
    <cellStyle name="Linked Cell 2 7" xfId="2343"/>
    <cellStyle name="Linked Cell 2 8" xfId="2344"/>
    <cellStyle name="Linked Cell 2 9" xfId="2345"/>
    <cellStyle name="Linked Cell 3" xfId="2346"/>
    <cellStyle name="m/d/yy" xfId="2347"/>
    <cellStyle name="m/d/yy 2" xfId="5700"/>
    <cellStyle name="m1" xfId="2348"/>
    <cellStyle name="Major item" xfId="2349"/>
    <cellStyle name="Margin" xfId="2350"/>
    <cellStyle name="Migliaia (0)_Sheet1" xfId="2351"/>
    <cellStyle name="Migliaia_piv_polio" xfId="2352"/>
    <cellStyle name="Millares [0]_Asset Mgmt " xfId="2353"/>
    <cellStyle name="Millares_2AV_M_M " xfId="2354"/>
    <cellStyle name="Milliers [0]_CANADA1" xfId="2355"/>
    <cellStyle name="Milliers 2" xfId="2356"/>
    <cellStyle name="Milliers_CANADA1" xfId="2357"/>
    <cellStyle name="mm/dd/yy" xfId="2358"/>
    <cellStyle name="mod1" xfId="2359"/>
    <cellStyle name="modelo1" xfId="2360"/>
    <cellStyle name="Moneda [0]_2AV_M_M " xfId="2361"/>
    <cellStyle name="Moneda_2AV_M_M " xfId="2362"/>
    <cellStyle name="Monétaire [0]_CANADA1" xfId="2363"/>
    <cellStyle name="Monétaire 2" xfId="2364"/>
    <cellStyle name="Monétaire_CANADA1" xfId="2365"/>
    <cellStyle name="Monetario" xfId="2366"/>
    <cellStyle name="MonthYears" xfId="2367"/>
    <cellStyle name="Multiple" xfId="2368"/>
    <cellStyle name="Multiple (no x)" xfId="2369"/>
    <cellStyle name="Multiple (x)" xfId="2370"/>
    <cellStyle name="Multiple [0]" xfId="2371"/>
    <cellStyle name="Multiple [1]" xfId="2372"/>
    <cellStyle name="Multiple [2]" xfId="2373"/>
    <cellStyle name="Multiple [3]" xfId="2374"/>
    <cellStyle name="Multiple_1030171N" xfId="2375"/>
    <cellStyle name="neg0.0_CapitalCost " xfId="2376"/>
    <cellStyle name="Neutral 2" xfId="49"/>
    <cellStyle name="Neutral 2 2" xfId="2377"/>
    <cellStyle name="Neutral 2 3" xfId="2378"/>
    <cellStyle name="Neutral 2 4" xfId="2379"/>
    <cellStyle name="Neutral 2 5" xfId="2380"/>
    <cellStyle name="Neutral 2 6" xfId="2381"/>
    <cellStyle name="Neutral 2 7" xfId="2382"/>
    <cellStyle name="Neutral 2 8" xfId="2383"/>
    <cellStyle name="Neutral 2 9" xfId="2384"/>
    <cellStyle name="Neutral 3" xfId="2385"/>
    <cellStyle name="New" xfId="2386"/>
    <cellStyle name="Nil" xfId="2387"/>
    <cellStyle name="no dec" xfId="2388"/>
    <cellStyle name="No-definido" xfId="2389"/>
    <cellStyle name="Non_Input_Cell_Figures" xfId="2390"/>
    <cellStyle name="NonPrintingArea" xfId="2391"/>
    <cellStyle name="NORAYAS" xfId="2392"/>
    <cellStyle name="Normal" xfId="0" builtinId="0"/>
    <cellStyle name="Normal--" xfId="4541"/>
    <cellStyle name="Normal - Style1" xfId="2393"/>
    <cellStyle name="Normal [0]" xfId="2394"/>
    <cellStyle name="Normal [1]" xfId="2395"/>
    <cellStyle name="Normal [3]" xfId="2396"/>
    <cellStyle name="Normal [3] 2" xfId="2397"/>
    <cellStyle name="Normal [3] 3" xfId="2398"/>
    <cellStyle name="Normal 10" xfId="2399"/>
    <cellStyle name="Normal 10 2" xfId="2400"/>
    <cellStyle name="Normal 10 3" xfId="2401"/>
    <cellStyle name="Normal 10 4" xfId="2402"/>
    <cellStyle name="Normal 10 5" xfId="2403"/>
    <cellStyle name="Normal 10 6" xfId="2404"/>
    <cellStyle name="Normal 10 7" xfId="669"/>
    <cellStyle name="Normal 11" xfId="2405"/>
    <cellStyle name="Normal 11 2" xfId="2406"/>
    <cellStyle name="Normal 11 2 2" xfId="2407"/>
    <cellStyle name="Normal 11 3" xfId="2408"/>
    <cellStyle name="Normal 11 4" xfId="2409"/>
    <cellStyle name="Normal 11 5" xfId="2410"/>
    <cellStyle name="Normal 11 6" xfId="2411"/>
    <cellStyle name="Normal 11 7" xfId="2412"/>
    <cellStyle name="Normal 12" xfId="2413"/>
    <cellStyle name="Normal 12 2" xfId="2414"/>
    <cellStyle name="Normal 12 3" xfId="2415"/>
    <cellStyle name="Normal 12 4" xfId="2416"/>
    <cellStyle name="Normal 12 5" xfId="2417"/>
    <cellStyle name="Normal 13" xfId="2418"/>
    <cellStyle name="Normal 13 2" xfId="2419"/>
    <cellStyle name="Normal 13 3" xfId="2420"/>
    <cellStyle name="Normal 14" xfId="2421"/>
    <cellStyle name="Normal 14 2" xfId="2422"/>
    <cellStyle name="Normal 14 3" xfId="2423"/>
    <cellStyle name="Normal 15" xfId="2424"/>
    <cellStyle name="Normal 15 2" xfId="2425"/>
    <cellStyle name="Normal 15 2 2" xfId="2426"/>
    <cellStyle name="Normal 15 3" xfId="2427"/>
    <cellStyle name="Normal 15 4" xfId="2428"/>
    <cellStyle name="Normal 16" xfId="2429"/>
    <cellStyle name="Normal 16 2" xfId="2430"/>
    <cellStyle name="Normal 16 3" xfId="2431"/>
    <cellStyle name="Normal 17" xfId="2432"/>
    <cellStyle name="Normal 18" xfId="2433"/>
    <cellStyle name="Normal 18 2" xfId="2434"/>
    <cellStyle name="Normal 19" xfId="2435"/>
    <cellStyle name="Normal 2" xfId="5"/>
    <cellStyle name="Normal-- 2" xfId="4542"/>
    <cellStyle name="Normal 2 10" xfId="2436"/>
    <cellStyle name="Normal 2 10 2" xfId="2437"/>
    <cellStyle name="Normal 2 11" xfId="2438"/>
    <cellStyle name="Normal 2 11 2" xfId="2439"/>
    <cellStyle name="Normal 2 12" xfId="2440"/>
    <cellStyle name="Normal 2 12 2" xfId="2441"/>
    <cellStyle name="Normal 2 13" xfId="2442"/>
    <cellStyle name="Normal 2 13 2" xfId="2443"/>
    <cellStyle name="Normal 2 14" xfId="2444"/>
    <cellStyle name="Normal 2 14 2" xfId="2445"/>
    <cellStyle name="Normal 2 15" xfId="2446"/>
    <cellStyle name="Normal 2 15 2" xfId="2447"/>
    <cellStyle name="Normal 2 16" xfId="2448"/>
    <cellStyle name="Normal 2 16 2" xfId="2449"/>
    <cellStyle name="Normal 2 17" xfId="2450"/>
    <cellStyle name="Normal 2 17 2" xfId="2451"/>
    <cellStyle name="Normal 2 18" xfId="2452"/>
    <cellStyle name="Normal 2 18 2" xfId="2453"/>
    <cellStyle name="Normal 2 19" xfId="2454"/>
    <cellStyle name="Normal 2 19 2" xfId="2455"/>
    <cellStyle name="Normal 2 2" xfId="6"/>
    <cellStyle name="Normal 2 2 2" xfId="51"/>
    <cellStyle name="Normal 2 2 2 2" xfId="2456"/>
    <cellStyle name="Normal 2 2 2 2 2" xfId="2457"/>
    <cellStyle name="Normal 2 2 2 3" xfId="2458"/>
    <cellStyle name="Normal 2 2 2 4" xfId="2459"/>
    <cellStyle name="Normal 2 2 2 5" xfId="2460"/>
    <cellStyle name="Normal 2 2 2 6" xfId="2461"/>
    <cellStyle name="Normal 2 2 3" xfId="2462"/>
    <cellStyle name="Normal 2 2 4" xfId="2463"/>
    <cellStyle name="Normal 2 2 4 2" xfId="2464"/>
    <cellStyle name="Normal 2 2 4 3" xfId="2465"/>
    <cellStyle name="Normal 2 2 5" xfId="2466"/>
    <cellStyle name="Normal 2 2 6" xfId="2467"/>
    <cellStyle name="Normal 2 20" xfId="2468"/>
    <cellStyle name="Normal 2 20 2" xfId="2469"/>
    <cellStyle name="Normal 2 21" xfId="2470"/>
    <cellStyle name="Normal 2 21 2" xfId="2471"/>
    <cellStyle name="Normal 2 22" xfId="2472"/>
    <cellStyle name="Normal 2 22 2" xfId="2473"/>
    <cellStyle name="Normal 2 23" xfId="2474"/>
    <cellStyle name="Normal 2 23 2" xfId="2475"/>
    <cellStyle name="Normal 2 24" xfId="2476"/>
    <cellStyle name="Normal 2 24 2" xfId="2477"/>
    <cellStyle name="Normal 2 24 2 2" xfId="2478"/>
    <cellStyle name="Normal 2 24 3" xfId="2479"/>
    <cellStyle name="Normal 2 24 4" xfId="2480"/>
    <cellStyle name="Normal 2 25" xfId="2481"/>
    <cellStyle name="Normal 2 25 2" xfId="2482"/>
    <cellStyle name="Normal 2 26" xfId="2483"/>
    <cellStyle name="Normal 2 26 2" xfId="2484"/>
    <cellStyle name="Normal 2 27" xfId="2485"/>
    <cellStyle name="Normal 2 27 2" xfId="2486"/>
    <cellStyle name="Normal 2 28" xfId="2487"/>
    <cellStyle name="Normal 2 28 2" xfId="2488"/>
    <cellStyle name="Normal 2 29" xfId="2489"/>
    <cellStyle name="Normal 2 29 2" xfId="2490"/>
    <cellStyle name="Normal 2 3" xfId="50"/>
    <cellStyle name="Normal 2 3 2" xfId="2491"/>
    <cellStyle name="Normal 2 3 3" xfId="2492"/>
    <cellStyle name="Normal 2 30" xfId="2493"/>
    <cellStyle name="Normal 2 30 2" xfId="2494"/>
    <cellStyle name="Normal 2 31" xfId="2495"/>
    <cellStyle name="Normal 2 31 2" xfId="2496"/>
    <cellStyle name="Normal 2 32" xfId="2497"/>
    <cellStyle name="Normal 2 33" xfId="2498"/>
    <cellStyle name="Normal 2 34" xfId="2499"/>
    <cellStyle name="Normal 2 35" xfId="2500"/>
    <cellStyle name="Normal 2 36" xfId="2501"/>
    <cellStyle name="Normal 2 37" xfId="2502"/>
    <cellStyle name="Normal 2 38" xfId="2503"/>
    <cellStyle name="Normal 2 38 2" xfId="2504"/>
    <cellStyle name="Normal 2 39" xfId="2505"/>
    <cellStyle name="Normal 2 4" xfId="614"/>
    <cellStyle name="Normal 2 4 2" xfId="2506"/>
    <cellStyle name="Normal 2 4 3" xfId="2507"/>
    <cellStyle name="Normal 2 4 4" xfId="2508"/>
    <cellStyle name="Normal 2 40" xfId="2509"/>
    <cellStyle name="Normal 2 41" xfId="2510"/>
    <cellStyle name="Normal 2 42" xfId="2511"/>
    <cellStyle name="Normal 2 43" xfId="2512"/>
    <cellStyle name="Normal 2 44" xfId="2513"/>
    <cellStyle name="Normal 2 45" xfId="2514"/>
    <cellStyle name="Normal 2 46" xfId="2515"/>
    <cellStyle name="Normal 2 47" xfId="2516"/>
    <cellStyle name="Normal 2 48" xfId="5151"/>
    <cellStyle name="Normal 2 5" xfId="623"/>
    <cellStyle name="Normal 2 5 2" xfId="2517"/>
    <cellStyle name="Normal 2 5 3" xfId="2518"/>
    <cellStyle name="Normal 2 6" xfId="2519"/>
    <cellStyle name="Normal 2 6 2" xfId="2520"/>
    <cellStyle name="Normal 2 7" xfId="2521"/>
    <cellStyle name="Normal 2 7 2" xfId="2522"/>
    <cellStyle name="Normal 2 8" xfId="2523"/>
    <cellStyle name="Normal 2 8 2" xfId="2524"/>
    <cellStyle name="Normal 2 9" xfId="2525"/>
    <cellStyle name="Normal 2 9 2" xfId="2526"/>
    <cellStyle name="Normal 20" xfId="2527"/>
    <cellStyle name="Normal 21" xfId="2528"/>
    <cellStyle name="Normal 22" xfId="2529"/>
    <cellStyle name="Normal 23" xfId="2530"/>
    <cellStyle name="Normal 24" xfId="2531"/>
    <cellStyle name="Normal 25" xfId="2532"/>
    <cellStyle name="Normal 25 10" xfId="2533"/>
    <cellStyle name="Normal 25 100" xfId="2534"/>
    <cellStyle name="Normal 25 101" xfId="2535"/>
    <cellStyle name="Normal 25 102" xfId="2536"/>
    <cellStyle name="Normal 25 103" xfId="2537"/>
    <cellStyle name="Normal 25 104" xfId="2538"/>
    <cellStyle name="Normal 25 105" xfId="2539"/>
    <cellStyle name="Normal 25 106" xfId="2540"/>
    <cellStyle name="Normal 25 107" xfId="2541"/>
    <cellStyle name="Normal 25 108" xfId="2542"/>
    <cellStyle name="Normal 25 109" xfId="2543"/>
    <cellStyle name="Normal 25 11" xfId="2544"/>
    <cellStyle name="Normal 25 12" xfId="2545"/>
    <cellStyle name="Normal 25 13" xfId="2546"/>
    <cellStyle name="Normal 25 14" xfId="2547"/>
    <cellStyle name="Normal 25 15" xfId="2548"/>
    <cellStyle name="Normal 25 16" xfId="2549"/>
    <cellStyle name="Normal 25 17" xfId="2550"/>
    <cellStyle name="Normal 25 18" xfId="2551"/>
    <cellStyle name="Normal 25 19" xfId="2552"/>
    <cellStyle name="Normal 25 2" xfId="2553"/>
    <cellStyle name="Normal 25 20" xfId="2554"/>
    <cellStyle name="Normal 25 21" xfId="2555"/>
    <cellStyle name="Normal 25 22" xfId="2556"/>
    <cellStyle name="Normal 25 23" xfId="2557"/>
    <cellStyle name="Normal 25 24" xfId="2558"/>
    <cellStyle name="Normal 25 25" xfId="2559"/>
    <cellStyle name="Normal 25 26" xfId="2560"/>
    <cellStyle name="Normal 25 27" xfId="2561"/>
    <cellStyle name="Normal 25 28" xfId="2562"/>
    <cellStyle name="Normal 25 29" xfId="2563"/>
    <cellStyle name="Normal 25 3" xfId="2564"/>
    <cellStyle name="Normal 25 30" xfId="2565"/>
    <cellStyle name="Normal 25 31" xfId="2566"/>
    <cellStyle name="Normal 25 32" xfId="2567"/>
    <cellStyle name="Normal 25 33" xfId="2568"/>
    <cellStyle name="Normal 25 34" xfId="2569"/>
    <cellStyle name="Normal 25 35" xfId="2570"/>
    <cellStyle name="Normal 25 36" xfId="2571"/>
    <cellStyle name="Normal 25 37" xfId="2572"/>
    <cellStyle name="Normal 25 38" xfId="2573"/>
    <cellStyle name="Normal 25 39" xfId="2574"/>
    <cellStyle name="Normal 25 4" xfId="2575"/>
    <cellStyle name="Normal 25 40" xfId="2576"/>
    <cellStyle name="Normal 25 41" xfId="2577"/>
    <cellStyle name="Normal 25 42" xfId="2578"/>
    <cellStyle name="Normal 25 43" xfId="2579"/>
    <cellStyle name="Normal 25 44" xfId="2580"/>
    <cellStyle name="Normal 25 45" xfId="2581"/>
    <cellStyle name="Normal 25 46" xfId="2582"/>
    <cellStyle name="Normal 25 47" xfId="2583"/>
    <cellStyle name="Normal 25 48" xfId="2584"/>
    <cellStyle name="Normal 25 49" xfId="2585"/>
    <cellStyle name="Normal 25 5" xfId="2586"/>
    <cellStyle name="Normal 25 50" xfId="2587"/>
    <cellStyle name="Normal 25 51" xfId="2588"/>
    <cellStyle name="Normal 25 52" xfId="2589"/>
    <cellStyle name="Normal 25 53" xfId="2590"/>
    <cellStyle name="Normal 25 54" xfId="2591"/>
    <cellStyle name="Normal 25 55" xfId="2592"/>
    <cellStyle name="Normal 25 56" xfId="2593"/>
    <cellStyle name="Normal 25 57" xfId="2594"/>
    <cellStyle name="Normal 25 58" xfId="2595"/>
    <cellStyle name="Normal 25 59" xfId="2596"/>
    <cellStyle name="Normal 25 6" xfId="2597"/>
    <cellStyle name="Normal 25 60" xfId="2598"/>
    <cellStyle name="Normal 25 61" xfId="2599"/>
    <cellStyle name="Normal 25 62" xfId="2600"/>
    <cellStyle name="Normal 25 63" xfId="2601"/>
    <cellStyle name="Normal 25 64" xfId="2602"/>
    <cellStyle name="Normal 25 65" xfId="2603"/>
    <cellStyle name="Normal 25 66" xfId="2604"/>
    <cellStyle name="Normal 25 67" xfId="2605"/>
    <cellStyle name="Normal 25 68" xfId="2606"/>
    <cellStyle name="Normal 25 69" xfId="2607"/>
    <cellStyle name="Normal 25 7" xfId="2608"/>
    <cellStyle name="Normal 25 70" xfId="2609"/>
    <cellStyle name="Normal 25 71" xfId="2610"/>
    <cellStyle name="Normal 25 72" xfId="2611"/>
    <cellStyle name="Normal 25 73" xfId="2612"/>
    <cellStyle name="Normal 25 74" xfId="2613"/>
    <cellStyle name="Normal 25 75" xfId="2614"/>
    <cellStyle name="Normal 25 76" xfId="2615"/>
    <cellStyle name="Normal 25 77" xfId="2616"/>
    <cellStyle name="Normal 25 78" xfId="2617"/>
    <cellStyle name="Normal 25 79" xfId="2618"/>
    <cellStyle name="Normal 25 8" xfId="2619"/>
    <cellStyle name="Normal 25 80" xfId="2620"/>
    <cellStyle name="Normal 25 81" xfId="2621"/>
    <cellStyle name="Normal 25 82" xfId="2622"/>
    <cellStyle name="Normal 25 83" xfId="2623"/>
    <cellStyle name="Normal 25 84" xfId="2624"/>
    <cellStyle name="Normal 25 85" xfId="2625"/>
    <cellStyle name="Normal 25 86" xfId="2626"/>
    <cellStyle name="Normal 25 87" xfId="2627"/>
    <cellStyle name="Normal 25 88" xfId="2628"/>
    <cellStyle name="Normal 25 89" xfId="2629"/>
    <cellStyle name="Normal 25 9" xfId="2630"/>
    <cellStyle name="Normal 25 90" xfId="2631"/>
    <cellStyle name="Normal 25 91" xfId="2632"/>
    <cellStyle name="Normal 25 92" xfId="2633"/>
    <cellStyle name="Normal 25 93" xfId="2634"/>
    <cellStyle name="Normal 25 94" xfId="2635"/>
    <cellStyle name="Normal 25 95" xfId="2636"/>
    <cellStyle name="Normal 25 96" xfId="2637"/>
    <cellStyle name="Normal 25 97" xfId="2638"/>
    <cellStyle name="Normal 25 98" xfId="2639"/>
    <cellStyle name="Normal 25 99" xfId="2640"/>
    <cellStyle name="Normal 26" xfId="2641"/>
    <cellStyle name="Normal 26 10" xfId="2642"/>
    <cellStyle name="Normal 26 100" xfId="2643"/>
    <cellStyle name="Normal 26 101" xfId="2644"/>
    <cellStyle name="Normal 26 102" xfId="2645"/>
    <cellStyle name="Normal 26 103" xfId="2646"/>
    <cellStyle name="Normal 26 104" xfId="2647"/>
    <cellStyle name="Normal 26 105" xfId="2648"/>
    <cellStyle name="Normal 26 106" xfId="2649"/>
    <cellStyle name="Normal 26 107" xfId="2650"/>
    <cellStyle name="Normal 26 108" xfId="2651"/>
    <cellStyle name="Normal 26 109" xfId="2652"/>
    <cellStyle name="Normal 26 11" xfId="2653"/>
    <cellStyle name="Normal 26 12" xfId="2654"/>
    <cellStyle name="Normal 26 13" xfId="2655"/>
    <cellStyle name="Normal 26 14" xfId="2656"/>
    <cellStyle name="Normal 26 15" xfId="2657"/>
    <cellStyle name="Normal 26 16" xfId="2658"/>
    <cellStyle name="Normal 26 17" xfId="2659"/>
    <cellStyle name="Normal 26 18" xfId="2660"/>
    <cellStyle name="Normal 26 19" xfId="2661"/>
    <cellStyle name="Normal 26 2" xfId="2662"/>
    <cellStyle name="Normal 26 20" xfId="2663"/>
    <cellStyle name="Normal 26 21" xfId="2664"/>
    <cellStyle name="Normal 26 22" xfId="2665"/>
    <cellStyle name="Normal 26 23" xfId="2666"/>
    <cellStyle name="Normal 26 24" xfId="2667"/>
    <cellStyle name="Normal 26 25" xfId="2668"/>
    <cellStyle name="Normal 26 26" xfId="2669"/>
    <cellStyle name="Normal 26 27" xfId="2670"/>
    <cellStyle name="Normal 26 28" xfId="2671"/>
    <cellStyle name="Normal 26 29" xfId="2672"/>
    <cellStyle name="Normal 26 3" xfId="2673"/>
    <cellStyle name="Normal 26 30" xfId="2674"/>
    <cellStyle name="Normal 26 31" xfId="2675"/>
    <cellStyle name="Normal 26 32" xfId="2676"/>
    <cellStyle name="Normal 26 33" xfId="2677"/>
    <cellStyle name="Normal 26 34" xfId="2678"/>
    <cellStyle name="Normal 26 35" xfId="2679"/>
    <cellStyle name="Normal 26 36" xfId="2680"/>
    <cellStyle name="Normal 26 37" xfId="2681"/>
    <cellStyle name="Normal 26 38" xfId="2682"/>
    <cellStyle name="Normal 26 39" xfId="2683"/>
    <cellStyle name="Normal 26 4" xfId="2684"/>
    <cellStyle name="Normal 26 40" xfId="2685"/>
    <cellStyle name="Normal 26 41" xfId="2686"/>
    <cellStyle name="Normal 26 42" xfId="2687"/>
    <cellStyle name="Normal 26 43" xfId="2688"/>
    <cellStyle name="Normal 26 44" xfId="2689"/>
    <cellStyle name="Normal 26 45" xfId="2690"/>
    <cellStyle name="Normal 26 46" xfId="2691"/>
    <cellStyle name="Normal 26 47" xfId="2692"/>
    <cellStyle name="Normal 26 48" xfId="2693"/>
    <cellStyle name="Normal 26 49" xfId="2694"/>
    <cellStyle name="Normal 26 5" xfId="2695"/>
    <cellStyle name="Normal 26 50" xfId="2696"/>
    <cellStyle name="Normal 26 51" xfId="2697"/>
    <cellStyle name="Normal 26 52" xfId="2698"/>
    <cellStyle name="Normal 26 53" xfId="2699"/>
    <cellStyle name="Normal 26 54" xfId="2700"/>
    <cellStyle name="Normal 26 55" xfId="2701"/>
    <cellStyle name="Normal 26 56" xfId="2702"/>
    <cellStyle name="Normal 26 57" xfId="2703"/>
    <cellStyle name="Normal 26 58" xfId="2704"/>
    <cellStyle name="Normal 26 59" xfId="2705"/>
    <cellStyle name="Normal 26 6" xfId="2706"/>
    <cellStyle name="Normal 26 60" xfId="2707"/>
    <cellStyle name="Normal 26 61" xfId="2708"/>
    <cellStyle name="Normal 26 62" xfId="2709"/>
    <cellStyle name="Normal 26 63" xfId="2710"/>
    <cellStyle name="Normal 26 64" xfId="2711"/>
    <cellStyle name="Normal 26 65" xfId="2712"/>
    <cellStyle name="Normal 26 66" xfId="2713"/>
    <cellStyle name="Normal 26 67" xfId="2714"/>
    <cellStyle name="Normal 26 68" xfId="2715"/>
    <cellStyle name="Normal 26 69" xfId="2716"/>
    <cellStyle name="Normal 26 7" xfId="2717"/>
    <cellStyle name="Normal 26 70" xfId="2718"/>
    <cellStyle name="Normal 26 71" xfId="2719"/>
    <cellStyle name="Normal 26 72" xfId="2720"/>
    <cellStyle name="Normal 26 73" xfId="2721"/>
    <cellStyle name="Normal 26 74" xfId="2722"/>
    <cellStyle name="Normal 26 75" xfId="2723"/>
    <cellStyle name="Normal 26 76" xfId="2724"/>
    <cellStyle name="Normal 26 77" xfId="2725"/>
    <cellStyle name="Normal 26 78" xfId="2726"/>
    <cellStyle name="Normal 26 79" xfId="2727"/>
    <cellStyle name="Normal 26 8" xfId="2728"/>
    <cellStyle name="Normal 26 80" xfId="2729"/>
    <cellStyle name="Normal 26 81" xfId="2730"/>
    <cellStyle name="Normal 26 82" xfId="2731"/>
    <cellStyle name="Normal 26 83" xfId="2732"/>
    <cellStyle name="Normal 26 84" xfId="2733"/>
    <cellStyle name="Normal 26 85" xfId="2734"/>
    <cellStyle name="Normal 26 86" xfId="2735"/>
    <cellStyle name="Normal 26 87" xfId="2736"/>
    <cellStyle name="Normal 26 88" xfId="2737"/>
    <cellStyle name="Normal 26 89" xfId="2738"/>
    <cellStyle name="Normal 26 9" xfId="2739"/>
    <cellStyle name="Normal 26 90" xfId="2740"/>
    <cellStyle name="Normal 26 91" xfId="2741"/>
    <cellStyle name="Normal 26 92" xfId="2742"/>
    <cellStyle name="Normal 26 93" xfId="2743"/>
    <cellStyle name="Normal 26 94" xfId="2744"/>
    <cellStyle name="Normal 26 95" xfId="2745"/>
    <cellStyle name="Normal 26 96" xfId="2746"/>
    <cellStyle name="Normal 26 97" xfId="2747"/>
    <cellStyle name="Normal 26 98" xfId="2748"/>
    <cellStyle name="Normal 26 99" xfId="2749"/>
    <cellStyle name="Normal 27" xfId="2750"/>
    <cellStyle name="Normal 27 10" xfId="2751"/>
    <cellStyle name="Normal 27 100" xfId="2752"/>
    <cellStyle name="Normal 27 101" xfId="2753"/>
    <cellStyle name="Normal 27 102" xfId="2754"/>
    <cellStyle name="Normal 27 103" xfId="2755"/>
    <cellStyle name="Normal 27 104" xfId="2756"/>
    <cellStyle name="Normal 27 105" xfId="2757"/>
    <cellStyle name="Normal 27 106" xfId="2758"/>
    <cellStyle name="Normal 27 107" xfId="2759"/>
    <cellStyle name="Normal 27 108" xfId="2760"/>
    <cellStyle name="Normal 27 109" xfId="2761"/>
    <cellStyle name="Normal 27 11" xfId="2762"/>
    <cellStyle name="Normal 27 12" xfId="2763"/>
    <cellStyle name="Normal 27 13" xfId="2764"/>
    <cellStyle name="Normal 27 14" xfId="2765"/>
    <cellStyle name="Normal 27 15" xfId="2766"/>
    <cellStyle name="Normal 27 16" xfId="2767"/>
    <cellStyle name="Normal 27 17" xfId="2768"/>
    <cellStyle name="Normal 27 18" xfId="2769"/>
    <cellStyle name="Normal 27 19" xfId="2770"/>
    <cellStyle name="Normal 27 2" xfId="2771"/>
    <cellStyle name="Normal 27 20" xfId="2772"/>
    <cellStyle name="Normal 27 21" xfId="2773"/>
    <cellStyle name="Normal 27 22" xfId="2774"/>
    <cellStyle name="Normal 27 23" xfId="2775"/>
    <cellStyle name="Normal 27 24" xfId="2776"/>
    <cellStyle name="Normal 27 25" xfId="2777"/>
    <cellStyle name="Normal 27 26" xfId="2778"/>
    <cellStyle name="Normal 27 27" xfId="2779"/>
    <cellStyle name="Normal 27 28" xfId="2780"/>
    <cellStyle name="Normal 27 29" xfId="2781"/>
    <cellStyle name="Normal 27 3" xfId="2782"/>
    <cellStyle name="Normal 27 30" xfId="2783"/>
    <cellStyle name="Normal 27 31" xfId="2784"/>
    <cellStyle name="Normal 27 32" xfId="2785"/>
    <cellStyle name="Normal 27 33" xfId="2786"/>
    <cellStyle name="Normal 27 34" xfId="2787"/>
    <cellStyle name="Normal 27 35" xfId="2788"/>
    <cellStyle name="Normal 27 36" xfId="2789"/>
    <cellStyle name="Normal 27 37" xfId="2790"/>
    <cellStyle name="Normal 27 38" xfId="2791"/>
    <cellStyle name="Normal 27 39" xfId="2792"/>
    <cellStyle name="Normal 27 4" xfId="2793"/>
    <cellStyle name="Normal 27 40" xfId="2794"/>
    <cellStyle name="Normal 27 41" xfId="2795"/>
    <cellStyle name="Normal 27 42" xfId="2796"/>
    <cellStyle name="Normal 27 43" xfId="2797"/>
    <cellStyle name="Normal 27 44" xfId="2798"/>
    <cellStyle name="Normal 27 45" xfId="2799"/>
    <cellStyle name="Normal 27 46" xfId="2800"/>
    <cellStyle name="Normal 27 47" xfId="2801"/>
    <cellStyle name="Normal 27 48" xfId="2802"/>
    <cellStyle name="Normal 27 49" xfId="2803"/>
    <cellStyle name="Normal 27 5" xfId="2804"/>
    <cellStyle name="Normal 27 50" xfId="2805"/>
    <cellStyle name="Normal 27 51" xfId="2806"/>
    <cellStyle name="Normal 27 52" xfId="2807"/>
    <cellStyle name="Normal 27 53" xfId="2808"/>
    <cellStyle name="Normal 27 54" xfId="2809"/>
    <cellStyle name="Normal 27 55" xfId="2810"/>
    <cellStyle name="Normal 27 56" xfId="2811"/>
    <cellStyle name="Normal 27 57" xfId="2812"/>
    <cellStyle name="Normal 27 58" xfId="2813"/>
    <cellStyle name="Normal 27 59" xfId="2814"/>
    <cellStyle name="Normal 27 6" xfId="2815"/>
    <cellStyle name="Normal 27 60" xfId="2816"/>
    <cellStyle name="Normal 27 61" xfId="2817"/>
    <cellStyle name="Normal 27 62" xfId="2818"/>
    <cellStyle name="Normal 27 63" xfId="2819"/>
    <cellStyle name="Normal 27 64" xfId="2820"/>
    <cellStyle name="Normal 27 65" xfId="2821"/>
    <cellStyle name="Normal 27 66" xfId="2822"/>
    <cellStyle name="Normal 27 67" xfId="2823"/>
    <cellStyle name="Normal 27 68" xfId="2824"/>
    <cellStyle name="Normal 27 69" xfId="2825"/>
    <cellStyle name="Normal 27 7" xfId="2826"/>
    <cellStyle name="Normal 27 70" xfId="2827"/>
    <cellStyle name="Normal 27 71" xfId="2828"/>
    <cellStyle name="Normal 27 72" xfId="2829"/>
    <cellStyle name="Normal 27 73" xfId="2830"/>
    <cellStyle name="Normal 27 74" xfId="2831"/>
    <cellStyle name="Normal 27 75" xfId="2832"/>
    <cellStyle name="Normal 27 76" xfId="2833"/>
    <cellStyle name="Normal 27 77" xfId="2834"/>
    <cellStyle name="Normal 27 78" xfId="2835"/>
    <cellStyle name="Normal 27 79" xfId="2836"/>
    <cellStyle name="Normal 27 8" xfId="2837"/>
    <cellStyle name="Normal 27 80" xfId="2838"/>
    <cellStyle name="Normal 27 81" xfId="2839"/>
    <cellStyle name="Normal 27 82" xfId="2840"/>
    <cellStyle name="Normal 27 83" xfId="2841"/>
    <cellStyle name="Normal 27 84" xfId="2842"/>
    <cellStyle name="Normal 27 85" xfId="2843"/>
    <cellStyle name="Normal 27 86" xfId="2844"/>
    <cellStyle name="Normal 27 87" xfId="2845"/>
    <cellStyle name="Normal 27 88" xfId="2846"/>
    <cellStyle name="Normal 27 89" xfId="2847"/>
    <cellStyle name="Normal 27 9" xfId="2848"/>
    <cellStyle name="Normal 27 90" xfId="2849"/>
    <cellStyle name="Normal 27 91" xfId="2850"/>
    <cellStyle name="Normal 27 92" xfId="2851"/>
    <cellStyle name="Normal 27 93" xfId="2852"/>
    <cellStyle name="Normal 27 94" xfId="2853"/>
    <cellStyle name="Normal 27 95" xfId="2854"/>
    <cellStyle name="Normal 27 96" xfId="2855"/>
    <cellStyle name="Normal 27 97" xfId="2856"/>
    <cellStyle name="Normal 27 98" xfId="2857"/>
    <cellStyle name="Normal 27 99" xfId="2858"/>
    <cellStyle name="Normal 28" xfId="2859"/>
    <cellStyle name="Normal 28 10" xfId="2860"/>
    <cellStyle name="Normal 28 100" xfId="2861"/>
    <cellStyle name="Normal 28 101" xfId="2862"/>
    <cellStyle name="Normal 28 102" xfId="2863"/>
    <cellStyle name="Normal 28 103" xfId="2864"/>
    <cellStyle name="Normal 28 104" xfId="2865"/>
    <cellStyle name="Normal 28 105" xfId="2866"/>
    <cellStyle name="Normal 28 106" xfId="2867"/>
    <cellStyle name="Normal 28 107" xfId="2868"/>
    <cellStyle name="Normal 28 108" xfId="2869"/>
    <cellStyle name="Normal 28 109" xfId="2870"/>
    <cellStyle name="Normal 28 11" xfId="2871"/>
    <cellStyle name="Normal 28 12" xfId="2872"/>
    <cellStyle name="Normal 28 13" xfId="2873"/>
    <cellStyle name="Normal 28 14" xfId="2874"/>
    <cellStyle name="Normal 28 15" xfId="2875"/>
    <cellStyle name="Normal 28 16" xfId="2876"/>
    <cellStyle name="Normal 28 17" xfId="2877"/>
    <cellStyle name="Normal 28 18" xfId="2878"/>
    <cellStyle name="Normal 28 19" xfId="2879"/>
    <cellStyle name="Normal 28 2" xfId="2880"/>
    <cellStyle name="Normal 28 20" xfId="2881"/>
    <cellStyle name="Normal 28 21" xfId="2882"/>
    <cellStyle name="Normal 28 22" xfId="2883"/>
    <cellStyle name="Normal 28 23" xfId="2884"/>
    <cellStyle name="Normal 28 24" xfId="2885"/>
    <cellStyle name="Normal 28 25" xfId="2886"/>
    <cellStyle name="Normal 28 26" xfId="2887"/>
    <cellStyle name="Normal 28 27" xfId="2888"/>
    <cellStyle name="Normal 28 28" xfId="2889"/>
    <cellStyle name="Normal 28 29" xfId="2890"/>
    <cellStyle name="Normal 28 3" xfId="2891"/>
    <cellStyle name="Normal 28 30" xfId="2892"/>
    <cellStyle name="Normal 28 31" xfId="2893"/>
    <cellStyle name="Normal 28 32" xfId="2894"/>
    <cellStyle name="Normal 28 33" xfId="2895"/>
    <cellStyle name="Normal 28 34" xfId="2896"/>
    <cellStyle name="Normal 28 35" xfId="2897"/>
    <cellStyle name="Normal 28 36" xfId="2898"/>
    <cellStyle name="Normal 28 37" xfId="2899"/>
    <cellStyle name="Normal 28 38" xfId="2900"/>
    <cellStyle name="Normal 28 39" xfId="2901"/>
    <cellStyle name="Normal 28 4" xfId="2902"/>
    <cellStyle name="Normal 28 40" xfId="2903"/>
    <cellStyle name="Normal 28 41" xfId="2904"/>
    <cellStyle name="Normal 28 42" xfId="2905"/>
    <cellStyle name="Normal 28 43" xfId="2906"/>
    <cellStyle name="Normal 28 44" xfId="2907"/>
    <cellStyle name="Normal 28 45" xfId="2908"/>
    <cellStyle name="Normal 28 46" xfId="2909"/>
    <cellStyle name="Normal 28 47" xfId="2910"/>
    <cellStyle name="Normal 28 48" xfId="2911"/>
    <cellStyle name="Normal 28 49" xfId="2912"/>
    <cellStyle name="Normal 28 5" xfId="2913"/>
    <cellStyle name="Normal 28 50" xfId="2914"/>
    <cellStyle name="Normal 28 51" xfId="2915"/>
    <cellStyle name="Normal 28 52" xfId="2916"/>
    <cellStyle name="Normal 28 53" xfId="2917"/>
    <cellStyle name="Normal 28 54" xfId="2918"/>
    <cellStyle name="Normal 28 55" xfId="2919"/>
    <cellStyle name="Normal 28 56" xfId="2920"/>
    <cellStyle name="Normal 28 57" xfId="2921"/>
    <cellStyle name="Normal 28 58" xfId="2922"/>
    <cellStyle name="Normal 28 59" xfId="2923"/>
    <cellStyle name="Normal 28 6" xfId="2924"/>
    <cellStyle name="Normal 28 60" xfId="2925"/>
    <cellStyle name="Normal 28 61" xfId="2926"/>
    <cellStyle name="Normal 28 62" xfId="2927"/>
    <cellStyle name="Normal 28 63" xfId="2928"/>
    <cellStyle name="Normal 28 64" xfId="2929"/>
    <cellStyle name="Normal 28 65" xfId="2930"/>
    <cellStyle name="Normal 28 66" xfId="2931"/>
    <cellStyle name="Normal 28 67" xfId="2932"/>
    <cellStyle name="Normal 28 68" xfId="2933"/>
    <cellStyle name="Normal 28 69" xfId="2934"/>
    <cellStyle name="Normal 28 7" xfId="2935"/>
    <cellStyle name="Normal 28 70" xfId="2936"/>
    <cellStyle name="Normal 28 71" xfId="2937"/>
    <cellStyle name="Normal 28 72" xfId="2938"/>
    <cellStyle name="Normal 28 73" xfId="2939"/>
    <cellStyle name="Normal 28 74" xfId="2940"/>
    <cellStyle name="Normal 28 75" xfId="2941"/>
    <cellStyle name="Normal 28 76" xfId="2942"/>
    <cellStyle name="Normal 28 77" xfId="2943"/>
    <cellStyle name="Normal 28 78" xfId="2944"/>
    <cellStyle name="Normal 28 79" xfId="2945"/>
    <cellStyle name="Normal 28 8" xfId="2946"/>
    <cellStyle name="Normal 28 80" xfId="2947"/>
    <cellStyle name="Normal 28 81" xfId="2948"/>
    <cellStyle name="Normal 28 82" xfId="2949"/>
    <cellStyle name="Normal 28 83" xfId="2950"/>
    <cellStyle name="Normal 28 84" xfId="2951"/>
    <cellStyle name="Normal 28 85" xfId="2952"/>
    <cellStyle name="Normal 28 86" xfId="2953"/>
    <cellStyle name="Normal 28 87" xfId="2954"/>
    <cellStyle name="Normal 28 88" xfId="2955"/>
    <cellStyle name="Normal 28 89" xfId="2956"/>
    <cellStyle name="Normal 28 9" xfId="2957"/>
    <cellStyle name="Normal 28 90" xfId="2958"/>
    <cellStyle name="Normal 28 91" xfId="2959"/>
    <cellStyle name="Normal 28 92" xfId="2960"/>
    <cellStyle name="Normal 28 93" xfId="2961"/>
    <cellStyle name="Normal 28 94" xfId="2962"/>
    <cellStyle name="Normal 28 95" xfId="2963"/>
    <cellStyle name="Normal 28 96" xfId="2964"/>
    <cellStyle name="Normal 28 97" xfId="2965"/>
    <cellStyle name="Normal 28 98" xfId="2966"/>
    <cellStyle name="Normal 28 99" xfId="2967"/>
    <cellStyle name="Normal 29" xfId="2968"/>
    <cellStyle name="Normal 29 10" xfId="2969"/>
    <cellStyle name="Normal 29 100" xfId="2970"/>
    <cellStyle name="Normal 29 101" xfId="2971"/>
    <cellStyle name="Normal 29 102" xfId="2972"/>
    <cellStyle name="Normal 29 103" xfId="2973"/>
    <cellStyle name="Normal 29 104" xfId="2974"/>
    <cellStyle name="Normal 29 105" xfId="2975"/>
    <cellStyle name="Normal 29 106" xfId="2976"/>
    <cellStyle name="Normal 29 107" xfId="2977"/>
    <cellStyle name="Normal 29 108" xfId="2978"/>
    <cellStyle name="Normal 29 109" xfId="2979"/>
    <cellStyle name="Normal 29 11" xfId="2980"/>
    <cellStyle name="Normal 29 12" xfId="2981"/>
    <cellStyle name="Normal 29 13" xfId="2982"/>
    <cellStyle name="Normal 29 14" xfId="2983"/>
    <cellStyle name="Normal 29 15" xfId="2984"/>
    <cellStyle name="Normal 29 16" xfId="2985"/>
    <cellStyle name="Normal 29 17" xfId="2986"/>
    <cellStyle name="Normal 29 18" xfId="2987"/>
    <cellStyle name="Normal 29 19" xfId="2988"/>
    <cellStyle name="Normal 29 2" xfId="2989"/>
    <cellStyle name="Normal 29 20" xfId="2990"/>
    <cellStyle name="Normal 29 21" xfId="2991"/>
    <cellStyle name="Normal 29 22" xfId="2992"/>
    <cellStyle name="Normal 29 23" xfId="2993"/>
    <cellStyle name="Normal 29 24" xfId="2994"/>
    <cellStyle name="Normal 29 25" xfId="2995"/>
    <cellStyle name="Normal 29 26" xfId="2996"/>
    <cellStyle name="Normal 29 27" xfId="2997"/>
    <cellStyle name="Normal 29 28" xfId="2998"/>
    <cellStyle name="Normal 29 29" xfId="2999"/>
    <cellStyle name="Normal 29 3" xfId="3000"/>
    <cellStyle name="Normal 29 30" xfId="3001"/>
    <cellStyle name="Normal 29 31" xfId="3002"/>
    <cellStyle name="Normal 29 32" xfId="3003"/>
    <cellStyle name="Normal 29 33" xfId="3004"/>
    <cellStyle name="Normal 29 34" xfId="3005"/>
    <cellStyle name="Normal 29 35" xfId="3006"/>
    <cellStyle name="Normal 29 36" xfId="3007"/>
    <cellStyle name="Normal 29 37" xfId="3008"/>
    <cellStyle name="Normal 29 38" xfId="3009"/>
    <cellStyle name="Normal 29 39" xfId="3010"/>
    <cellStyle name="Normal 29 4" xfId="3011"/>
    <cellStyle name="Normal 29 40" xfId="3012"/>
    <cellStyle name="Normal 29 41" xfId="3013"/>
    <cellStyle name="Normal 29 42" xfId="3014"/>
    <cellStyle name="Normal 29 43" xfId="3015"/>
    <cellStyle name="Normal 29 44" xfId="3016"/>
    <cellStyle name="Normal 29 45" xfId="3017"/>
    <cellStyle name="Normal 29 46" xfId="3018"/>
    <cellStyle name="Normal 29 47" xfId="3019"/>
    <cellStyle name="Normal 29 48" xfId="3020"/>
    <cellStyle name="Normal 29 49" xfId="3021"/>
    <cellStyle name="Normal 29 5" xfId="3022"/>
    <cellStyle name="Normal 29 50" xfId="3023"/>
    <cellStyle name="Normal 29 51" xfId="3024"/>
    <cellStyle name="Normal 29 52" xfId="3025"/>
    <cellStyle name="Normal 29 53" xfId="3026"/>
    <cellStyle name="Normal 29 54" xfId="3027"/>
    <cellStyle name="Normal 29 55" xfId="3028"/>
    <cellStyle name="Normal 29 56" xfId="3029"/>
    <cellStyle name="Normal 29 57" xfId="3030"/>
    <cellStyle name="Normal 29 58" xfId="3031"/>
    <cellStyle name="Normal 29 59" xfId="3032"/>
    <cellStyle name="Normal 29 6" xfId="3033"/>
    <cellStyle name="Normal 29 60" xfId="3034"/>
    <cellStyle name="Normal 29 61" xfId="3035"/>
    <cellStyle name="Normal 29 62" xfId="3036"/>
    <cellStyle name="Normal 29 63" xfId="3037"/>
    <cellStyle name="Normal 29 64" xfId="3038"/>
    <cellStyle name="Normal 29 65" xfId="3039"/>
    <cellStyle name="Normal 29 66" xfId="3040"/>
    <cellStyle name="Normal 29 67" xfId="3041"/>
    <cellStyle name="Normal 29 68" xfId="3042"/>
    <cellStyle name="Normal 29 69" xfId="3043"/>
    <cellStyle name="Normal 29 7" xfId="3044"/>
    <cellStyle name="Normal 29 70" xfId="3045"/>
    <cellStyle name="Normal 29 71" xfId="3046"/>
    <cellStyle name="Normal 29 72" xfId="3047"/>
    <cellStyle name="Normal 29 73" xfId="3048"/>
    <cellStyle name="Normal 29 74" xfId="3049"/>
    <cellStyle name="Normal 29 75" xfId="3050"/>
    <cellStyle name="Normal 29 76" xfId="3051"/>
    <cellStyle name="Normal 29 77" xfId="3052"/>
    <cellStyle name="Normal 29 78" xfId="3053"/>
    <cellStyle name="Normal 29 79" xfId="3054"/>
    <cellStyle name="Normal 29 8" xfId="3055"/>
    <cellStyle name="Normal 29 80" xfId="3056"/>
    <cellStyle name="Normal 29 81" xfId="3057"/>
    <cellStyle name="Normal 29 82" xfId="3058"/>
    <cellStyle name="Normal 29 83" xfId="3059"/>
    <cellStyle name="Normal 29 84" xfId="3060"/>
    <cellStyle name="Normal 29 85" xfId="3061"/>
    <cellStyle name="Normal 29 86" xfId="3062"/>
    <cellStyle name="Normal 29 87" xfId="3063"/>
    <cellStyle name="Normal 29 88" xfId="3064"/>
    <cellStyle name="Normal 29 89" xfId="3065"/>
    <cellStyle name="Normal 29 9" xfId="3066"/>
    <cellStyle name="Normal 29 90" xfId="3067"/>
    <cellStyle name="Normal 29 91" xfId="3068"/>
    <cellStyle name="Normal 29 92" xfId="3069"/>
    <cellStyle name="Normal 29 93" xfId="3070"/>
    <cellStyle name="Normal 29 94" xfId="3071"/>
    <cellStyle name="Normal 29 95" xfId="3072"/>
    <cellStyle name="Normal 29 96" xfId="3073"/>
    <cellStyle name="Normal 29 97" xfId="3074"/>
    <cellStyle name="Normal 29 98" xfId="3075"/>
    <cellStyle name="Normal 29 99" xfId="3076"/>
    <cellStyle name="Normal 3" xfId="7"/>
    <cellStyle name="Normal-- 3" xfId="4543"/>
    <cellStyle name="Normal 3 10" xfId="3077"/>
    <cellStyle name="Normal 3 11" xfId="3078"/>
    <cellStyle name="Normal 3 12" xfId="3079"/>
    <cellStyle name="Normal 3 13" xfId="3080"/>
    <cellStyle name="Normal 3 14" xfId="3081"/>
    <cellStyle name="Normal 3 15" xfId="3082"/>
    <cellStyle name="Normal 3 16" xfId="3083"/>
    <cellStyle name="Normal 3 17" xfId="3084"/>
    <cellStyle name="Normal 3 18" xfId="3085"/>
    <cellStyle name="Normal 3 19" xfId="3086"/>
    <cellStyle name="Normal 3 2" xfId="52"/>
    <cellStyle name="Normal 3 2 2" xfId="3087"/>
    <cellStyle name="Normal 3 2 2 2" xfId="3088"/>
    <cellStyle name="Normal 3 2 3" xfId="3089"/>
    <cellStyle name="Normal 3 2 4" xfId="3090"/>
    <cellStyle name="Normal 3 20" xfId="3091"/>
    <cellStyle name="Normal 3 21" xfId="3092"/>
    <cellStyle name="Normal 3 22" xfId="3093"/>
    <cellStyle name="Normal 3 22 2" xfId="3094"/>
    <cellStyle name="Normal 3 22 2 2" xfId="3095"/>
    <cellStyle name="Normal 3 22 2 2 2" xfId="3096"/>
    <cellStyle name="Normal 3 22 2 3" xfId="3097"/>
    <cellStyle name="Normal 3 22 3" xfId="3098"/>
    <cellStyle name="Normal 3 22 3 2" xfId="3099"/>
    <cellStyle name="Normal 3 22 4" xfId="3100"/>
    <cellStyle name="Normal 3 23" xfId="3101"/>
    <cellStyle name="Normal 3 24" xfId="3102"/>
    <cellStyle name="Normal 3 24 2" xfId="3103"/>
    <cellStyle name="Normal 3 24 2 2" xfId="3104"/>
    <cellStyle name="Normal 3 24 3" xfId="3105"/>
    <cellStyle name="Normal 3 25" xfId="3106"/>
    <cellStyle name="Normal 3 26" xfId="3107"/>
    <cellStyle name="Normal 3 27" xfId="3108"/>
    <cellStyle name="Normal 3 28" xfId="3109"/>
    <cellStyle name="Normal 3 29" xfId="3110"/>
    <cellStyle name="Normal 3 3" xfId="3111"/>
    <cellStyle name="Normal 3 3 2" xfId="3112"/>
    <cellStyle name="Normal 3 3 3" xfId="3113"/>
    <cellStyle name="Normal 3 3 4" xfId="3114"/>
    <cellStyle name="Normal 3 30" xfId="3115"/>
    <cellStyle name="Normal 3 31" xfId="3116"/>
    <cellStyle name="Normal 3 32" xfId="3117"/>
    <cellStyle name="Normal 3 33" xfId="3118"/>
    <cellStyle name="Normal 3 34" xfId="3119"/>
    <cellStyle name="Normal 3 35" xfId="3120"/>
    <cellStyle name="Normal 3 36" xfId="3121"/>
    <cellStyle name="Normal 3 37" xfId="3122"/>
    <cellStyle name="Normal 3 38" xfId="3123"/>
    <cellStyle name="Normal 3 39" xfId="3124"/>
    <cellStyle name="Normal 3 39 2" xfId="3125"/>
    <cellStyle name="Normal 3 4" xfId="3126"/>
    <cellStyle name="Normal 3 4 2" xfId="3127"/>
    <cellStyle name="Normal 3 4 3" xfId="3128"/>
    <cellStyle name="Normal 3 40" xfId="3129"/>
    <cellStyle name="Normal 3 41" xfId="3130"/>
    <cellStyle name="Normal 3 42" xfId="3131"/>
    <cellStyle name="Normal 3 43" xfId="3132"/>
    <cellStyle name="Normal 3 44" xfId="3133"/>
    <cellStyle name="Normal 3 45" xfId="3134"/>
    <cellStyle name="Normal 3 46" xfId="3135"/>
    <cellStyle name="Normal 3 47" xfId="3136"/>
    <cellStyle name="Normal 3 48" xfId="3137"/>
    <cellStyle name="Normal 3 49" xfId="3138"/>
    <cellStyle name="Normal 3 5" xfId="3139"/>
    <cellStyle name="Normal 3 5 2" xfId="3140"/>
    <cellStyle name="Normal 3 50" xfId="3141"/>
    <cellStyle name="Normal 3 51" xfId="3142"/>
    <cellStyle name="Normal 3 52" xfId="3143"/>
    <cellStyle name="Normal 3 53" xfId="3144"/>
    <cellStyle name="Normal 3 6" xfId="3145"/>
    <cellStyle name="Normal 3 7" xfId="3146"/>
    <cellStyle name="Normal 3 8" xfId="3147"/>
    <cellStyle name="Normal 3 9" xfId="3148"/>
    <cellStyle name="Normal 30" xfId="3149"/>
    <cellStyle name="Normal 30 10" xfId="3150"/>
    <cellStyle name="Normal 30 100" xfId="3151"/>
    <cellStyle name="Normal 30 101" xfId="3152"/>
    <cellStyle name="Normal 30 102" xfId="3153"/>
    <cellStyle name="Normal 30 103" xfId="3154"/>
    <cellStyle name="Normal 30 104" xfId="3155"/>
    <cellStyle name="Normal 30 105" xfId="3156"/>
    <cellStyle name="Normal 30 106" xfId="3157"/>
    <cellStyle name="Normal 30 107" xfId="3158"/>
    <cellStyle name="Normal 30 108" xfId="3159"/>
    <cellStyle name="Normal 30 109" xfId="3160"/>
    <cellStyle name="Normal 30 11" xfId="3161"/>
    <cellStyle name="Normal 30 12" xfId="3162"/>
    <cellStyle name="Normal 30 13" xfId="3163"/>
    <cellStyle name="Normal 30 14" xfId="3164"/>
    <cellStyle name="Normal 30 15" xfId="3165"/>
    <cellStyle name="Normal 30 16" xfId="3166"/>
    <cellStyle name="Normal 30 17" xfId="3167"/>
    <cellStyle name="Normal 30 18" xfId="3168"/>
    <cellStyle name="Normal 30 19" xfId="3169"/>
    <cellStyle name="Normal 30 2" xfId="3170"/>
    <cellStyle name="Normal 30 20" xfId="3171"/>
    <cellStyle name="Normal 30 21" xfId="3172"/>
    <cellStyle name="Normal 30 22" xfId="3173"/>
    <cellStyle name="Normal 30 23" xfId="3174"/>
    <cellStyle name="Normal 30 24" xfId="3175"/>
    <cellStyle name="Normal 30 25" xfId="3176"/>
    <cellStyle name="Normal 30 26" xfId="3177"/>
    <cellStyle name="Normal 30 27" xfId="3178"/>
    <cellStyle name="Normal 30 28" xfId="3179"/>
    <cellStyle name="Normal 30 29" xfId="3180"/>
    <cellStyle name="Normal 30 3" xfId="3181"/>
    <cellStyle name="Normal 30 30" xfId="3182"/>
    <cellStyle name="Normal 30 31" xfId="3183"/>
    <cellStyle name="Normal 30 32" xfId="3184"/>
    <cellStyle name="Normal 30 33" xfId="3185"/>
    <cellStyle name="Normal 30 34" xfId="3186"/>
    <cellStyle name="Normal 30 35" xfId="3187"/>
    <cellStyle name="Normal 30 36" xfId="3188"/>
    <cellStyle name="Normal 30 37" xfId="3189"/>
    <cellStyle name="Normal 30 38" xfId="3190"/>
    <cellStyle name="Normal 30 39" xfId="3191"/>
    <cellStyle name="Normal 30 4" xfId="3192"/>
    <cellStyle name="Normal 30 40" xfId="3193"/>
    <cellStyle name="Normal 30 41" xfId="3194"/>
    <cellStyle name="Normal 30 42" xfId="3195"/>
    <cellStyle name="Normal 30 43" xfId="3196"/>
    <cellStyle name="Normal 30 44" xfId="3197"/>
    <cellStyle name="Normal 30 45" xfId="3198"/>
    <cellStyle name="Normal 30 46" xfId="3199"/>
    <cellStyle name="Normal 30 47" xfId="3200"/>
    <cellStyle name="Normal 30 48" xfId="3201"/>
    <cellStyle name="Normal 30 49" xfId="3202"/>
    <cellStyle name="Normal 30 5" xfId="3203"/>
    <cellStyle name="Normal 30 50" xfId="3204"/>
    <cellStyle name="Normal 30 51" xfId="3205"/>
    <cellStyle name="Normal 30 52" xfId="3206"/>
    <cellStyle name="Normal 30 53" xfId="3207"/>
    <cellStyle name="Normal 30 54" xfId="3208"/>
    <cellStyle name="Normal 30 55" xfId="3209"/>
    <cellStyle name="Normal 30 56" xfId="3210"/>
    <cellStyle name="Normal 30 57" xfId="3211"/>
    <cellStyle name="Normal 30 58" xfId="3212"/>
    <cellStyle name="Normal 30 59" xfId="3213"/>
    <cellStyle name="Normal 30 6" xfId="3214"/>
    <cellStyle name="Normal 30 60" xfId="3215"/>
    <cellStyle name="Normal 30 61" xfId="3216"/>
    <cellStyle name="Normal 30 62" xfId="3217"/>
    <cellStyle name="Normal 30 63" xfId="3218"/>
    <cellStyle name="Normal 30 64" xfId="3219"/>
    <cellStyle name="Normal 30 65" xfId="3220"/>
    <cellStyle name="Normal 30 66" xfId="3221"/>
    <cellStyle name="Normal 30 67" xfId="3222"/>
    <cellStyle name="Normal 30 68" xfId="3223"/>
    <cellStyle name="Normal 30 69" xfId="3224"/>
    <cellStyle name="Normal 30 7" xfId="3225"/>
    <cellStyle name="Normal 30 70" xfId="3226"/>
    <cellStyle name="Normal 30 71" xfId="3227"/>
    <cellStyle name="Normal 30 72" xfId="3228"/>
    <cellStyle name="Normal 30 73" xfId="3229"/>
    <cellStyle name="Normal 30 74" xfId="3230"/>
    <cellStyle name="Normal 30 75" xfId="3231"/>
    <cellStyle name="Normal 30 76" xfId="3232"/>
    <cellStyle name="Normal 30 77" xfId="3233"/>
    <cellStyle name="Normal 30 78" xfId="3234"/>
    <cellStyle name="Normal 30 79" xfId="3235"/>
    <cellStyle name="Normal 30 8" xfId="3236"/>
    <cellStyle name="Normal 30 80" xfId="3237"/>
    <cellStyle name="Normal 30 81" xfId="3238"/>
    <cellStyle name="Normal 30 82" xfId="3239"/>
    <cellStyle name="Normal 30 83" xfId="3240"/>
    <cellStyle name="Normal 30 84" xfId="3241"/>
    <cellStyle name="Normal 30 85" xfId="3242"/>
    <cellStyle name="Normal 30 86" xfId="3243"/>
    <cellStyle name="Normal 30 87" xfId="3244"/>
    <cellStyle name="Normal 30 88" xfId="3245"/>
    <cellStyle name="Normal 30 89" xfId="3246"/>
    <cellStyle name="Normal 30 9" xfId="3247"/>
    <cellStyle name="Normal 30 90" xfId="3248"/>
    <cellStyle name="Normal 30 91" xfId="3249"/>
    <cellStyle name="Normal 30 92" xfId="3250"/>
    <cellStyle name="Normal 30 93" xfId="3251"/>
    <cellStyle name="Normal 30 94" xfId="3252"/>
    <cellStyle name="Normal 30 95" xfId="3253"/>
    <cellStyle name="Normal 30 96" xfId="3254"/>
    <cellStyle name="Normal 30 97" xfId="3255"/>
    <cellStyle name="Normal 30 98" xfId="3256"/>
    <cellStyle name="Normal 30 99" xfId="3257"/>
    <cellStyle name="Normal 31" xfId="3258"/>
    <cellStyle name="Normal 31 10" xfId="3259"/>
    <cellStyle name="Normal 31 100" xfId="3260"/>
    <cellStyle name="Normal 31 101" xfId="3261"/>
    <cellStyle name="Normal 31 102" xfId="3262"/>
    <cellStyle name="Normal 31 103" xfId="3263"/>
    <cellStyle name="Normal 31 104" xfId="3264"/>
    <cellStyle name="Normal 31 105" xfId="3265"/>
    <cellStyle name="Normal 31 106" xfId="3266"/>
    <cellStyle name="Normal 31 107" xfId="3267"/>
    <cellStyle name="Normal 31 108" xfId="3268"/>
    <cellStyle name="Normal 31 109" xfId="3269"/>
    <cellStyle name="Normal 31 11" xfId="3270"/>
    <cellStyle name="Normal 31 12" xfId="3271"/>
    <cellStyle name="Normal 31 13" xfId="3272"/>
    <cellStyle name="Normal 31 14" xfId="3273"/>
    <cellStyle name="Normal 31 15" xfId="3274"/>
    <cellStyle name="Normal 31 16" xfId="3275"/>
    <cellStyle name="Normal 31 17" xfId="3276"/>
    <cellStyle name="Normal 31 18" xfId="3277"/>
    <cellStyle name="Normal 31 19" xfId="3278"/>
    <cellStyle name="Normal 31 2" xfId="3279"/>
    <cellStyle name="Normal 31 20" xfId="3280"/>
    <cellStyle name="Normal 31 21" xfId="3281"/>
    <cellStyle name="Normal 31 22" xfId="3282"/>
    <cellStyle name="Normal 31 23" xfId="3283"/>
    <cellStyle name="Normal 31 24" xfId="3284"/>
    <cellStyle name="Normal 31 25" xfId="3285"/>
    <cellStyle name="Normal 31 26" xfId="3286"/>
    <cellStyle name="Normal 31 27" xfId="3287"/>
    <cellStyle name="Normal 31 28" xfId="3288"/>
    <cellStyle name="Normal 31 29" xfId="3289"/>
    <cellStyle name="Normal 31 3" xfId="3290"/>
    <cellStyle name="Normal 31 30" xfId="3291"/>
    <cellStyle name="Normal 31 31" xfId="3292"/>
    <cellStyle name="Normal 31 32" xfId="3293"/>
    <cellStyle name="Normal 31 33" xfId="3294"/>
    <cellStyle name="Normal 31 34" xfId="3295"/>
    <cellStyle name="Normal 31 35" xfId="3296"/>
    <cellStyle name="Normal 31 36" xfId="3297"/>
    <cellStyle name="Normal 31 37" xfId="3298"/>
    <cellStyle name="Normal 31 38" xfId="3299"/>
    <cellStyle name="Normal 31 39" xfId="3300"/>
    <cellStyle name="Normal 31 4" xfId="3301"/>
    <cellStyle name="Normal 31 40" xfId="3302"/>
    <cellStyle name="Normal 31 41" xfId="3303"/>
    <cellStyle name="Normal 31 42" xfId="3304"/>
    <cellStyle name="Normal 31 43" xfId="3305"/>
    <cellStyle name="Normal 31 44" xfId="3306"/>
    <cellStyle name="Normal 31 45" xfId="3307"/>
    <cellStyle name="Normal 31 46" xfId="3308"/>
    <cellStyle name="Normal 31 47" xfId="3309"/>
    <cellStyle name="Normal 31 48" xfId="3310"/>
    <cellStyle name="Normal 31 49" xfId="3311"/>
    <cellStyle name="Normal 31 5" xfId="3312"/>
    <cellStyle name="Normal 31 50" xfId="3313"/>
    <cellStyle name="Normal 31 51" xfId="3314"/>
    <cellStyle name="Normal 31 52" xfId="3315"/>
    <cellStyle name="Normal 31 53" xfId="3316"/>
    <cellStyle name="Normal 31 54" xfId="3317"/>
    <cellStyle name="Normal 31 55" xfId="3318"/>
    <cellStyle name="Normal 31 56" xfId="3319"/>
    <cellStyle name="Normal 31 57" xfId="3320"/>
    <cellStyle name="Normal 31 58" xfId="3321"/>
    <cellStyle name="Normal 31 59" xfId="3322"/>
    <cellStyle name="Normal 31 6" xfId="3323"/>
    <cellStyle name="Normal 31 60" xfId="3324"/>
    <cellStyle name="Normal 31 61" xfId="3325"/>
    <cellStyle name="Normal 31 62" xfId="3326"/>
    <cellStyle name="Normal 31 63" xfId="3327"/>
    <cellStyle name="Normal 31 64" xfId="3328"/>
    <cellStyle name="Normal 31 65" xfId="3329"/>
    <cellStyle name="Normal 31 66" xfId="3330"/>
    <cellStyle name="Normal 31 67" xfId="3331"/>
    <cellStyle name="Normal 31 68" xfId="3332"/>
    <cellStyle name="Normal 31 69" xfId="3333"/>
    <cellStyle name="Normal 31 7" xfId="3334"/>
    <cellStyle name="Normal 31 70" xfId="3335"/>
    <cellStyle name="Normal 31 71" xfId="3336"/>
    <cellStyle name="Normal 31 72" xfId="3337"/>
    <cellStyle name="Normal 31 73" xfId="3338"/>
    <cellStyle name="Normal 31 74" xfId="3339"/>
    <cellStyle name="Normal 31 75" xfId="3340"/>
    <cellStyle name="Normal 31 76" xfId="3341"/>
    <cellStyle name="Normal 31 77" xfId="3342"/>
    <cellStyle name="Normal 31 78" xfId="3343"/>
    <cellStyle name="Normal 31 79" xfId="3344"/>
    <cellStyle name="Normal 31 8" xfId="3345"/>
    <cellStyle name="Normal 31 80" xfId="3346"/>
    <cellStyle name="Normal 31 81" xfId="3347"/>
    <cellStyle name="Normal 31 82" xfId="3348"/>
    <cellStyle name="Normal 31 83" xfId="3349"/>
    <cellStyle name="Normal 31 84" xfId="3350"/>
    <cellStyle name="Normal 31 85" xfId="3351"/>
    <cellStyle name="Normal 31 86" xfId="3352"/>
    <cellStyle name="Normal 31 87" xfId="3353"/>
    <cellStyle name="Normal 31 88" xfId="3354"/>
    <cellStyle name="Normal 31 89" xfId="3355"/>
    <cellStyle name="Normal 31 9" xfId="3356"/>
    <cellStyle name="Normal 31 90" xfId="3357"/>
    <cellStyle name="Normal 31 91" xfId="3358"/>
    <cellStyle name="Normal 31 92" xfId="3359"/>
    <cellStyle name="Normal 31 93" xfId="3360"/>
    <cellStyle name="Normal 31 94" xfId="3361"/>
    <cellStyle name="Normal 31 95" xfId="3362"/>
    <cellStyle name="Normal 31 96" xfId="3363"/>
    <cellStyle name="Normal 31 97" xfId="3364"/>
    <cellStyle name="Normal 31 98" xfId="3365"/>
    <cellStyle name="Normal 31 99" xfId="3366"/>
    <cellStyle name="Normal 32" xfId="3367"/>
    <cellStyle name="Normal 32 2" xfId="3368"/>
    <cellStyle name="Normal 33" xfId="3369"/>
    <cellStyle name="Normal 33 2" xfId="3370"/>
    <cellStyle name="Normal 34" xfId="3371"/>
    <cellStyle name="Normal 35" xfId="3372"/>
    <cellStyle name="Normal 35 10" xfId="3373"/>
    <cellStyle name="Normal 35 100" xfId="3374"/>
    <cellStyle name="Normal 35 101" xfId="3375"/>
    <cellStyle name="Normal 35 102" xfId="3376"/>
    <cellStyle name="Normal 35 103" xfId="3377"/>
    <cellStyle name="Normal 35 104" xfId="3378"/>
    <cellStyle name="Normal 35 105" xfId="3379"/>
    <cellStyle name="Normal 35 106" xfId="3380"/>
    <cellStyle name="Normal 35 107" xfId="3381"/>
    <cellStyle name="Normal 35 108" xfId="3382"/>
    <cellStyle name="Normal 35 109" xfId="3383"/>
    <cellStyle name="Normal 35 11" xfId="3384"/>
    <cellStyle name="Normal 35 12" xfId="3385"/>
    <cellStyle name="Normal 35 13" xfId="3386"/>
    <cellStyle name="Normal 35 14" xfId="3387"/>
    <cellStyle name="Normal 35 15" xfId="3388"/>
    <cellStyle name="Normal 35 16" xfId="3389"/>
    <cellStyle name="Normal 35 17" xfId="3390"/>
    <cellStyle name="Normal 35 18" xfId="3391"/>
    <cellStyle name="Normal 35 19" xfId="3392"/>
    <cellStyle name="Normal 35 2" xfId="3393"/>
    <cellStyle name="Normal 35 20" xfId="3394"/>
    <cellStyle name="Normal 35 21" xfId="3395"/>
    <cellStyle name="Normal 35 22" xfId="3396"/>
    <cellStyle name="Normal 35 23" xfId="3397"/>
    <cellStyle name="Normal 35 24" xfId="3398"/>
    <cellStyle name="Normal 35 25" xfId="3399"/>
    <cellStyle name="Normal 35 26" xfId="3400"/>
    <cellStyle name="Normal 35 27" xfId="3401"/>
    <cellStyle name="Normal 35 28" xfId="3402"/>
    <cellStyle name="Normal 35 29" xfId="3403"/>
    <cellStyle name="Normal 35 3" xfId="3404"/>
    <cellStyle name="Normal 35 30" xfId="3405"/>
    <cellStyle name="Normal 35 31" xfId="3406"/>
    <cellStyle name="Normal 35 32" xfId="3407"/>
    <cellStyle name="Normal 35 33" xfId="3408"/>
    <cellStyle name="Normal 35 34" xfId="3409"/>
    <cellStyle name="Normal 35 35" xfId="3410"/>
    <cellStyle name="Normal 35 36" xfId="3411"/>
    <cellStyle name="Normal 35 37" xfId="3412"/>
    <cellStyle name="Normal 35 38" xfId="3413"/>
    <cellStyle name="Normal 35 39" xfId="3414"/>
    <cellStyle name="Normal 35 4" xfId="3415"/>
    <cellStyle name="Normal 35 40" xfId="3416"/>
    <cellStyle name="Normal 35 41" xfId="3417"/>
    <cellStyle name="Normal 35 42" xfId="3418"/>
    <cellStyle name="Normal 35 43" xfId="3419"/>
    <cellStyle name="Normal 35 44" xfId="3420"/>
    <cellStyle name="Normal 35 45" xfId="3421"/>
    <cellStyle name="Normal 35 46" xfId="3422"/>
    <cellStyle name="Normal 35 47" xfId="3423"/>
    <cellStyle name="Normal 35 48" xfId="3424"/>
    <cellStyle name="Normal 35 49" xfId="3425"/>
    <cellStyle name="Normal 35 5" xfId="3426"/>
    <cellStyle name="Normal 35 50" xfId="3427"/>
    <cellStyle name="Normal 35 51" xfId="3428"/>
    <cellStyle name="Normal 35 52" xfId="3429"/>
    <cellStyle name="Normal 35 53" xfId="3430"/>
    <cellStyle name="Normal 35 54" xfId="3431"/>
    <cellStyle name="Normal 35 55" xfId="3432"/>
    <cellStyle name="Normal 35 56" xfId="3433"/>
    <cellStyle name="Normal 35 57" xfId="3434"/>
    <cellStyle name="Normal 35 58" xfId="3435"/>
    <cellStyle name="Normal 35 59" xfId="3436"/>
    <cellStyle name="Normal 35 6" xfId="3437"/>
    <cellStyle name="Normal 35 60" xfId="3438"/>
    <cellStyle name="Normal 35 61" xfId="3439"/>
    <cellStyle name="Normal 35 62" xfId="3440"/>
    <cellStyle name="Normal 35 63" xfId="3441"/>
    <cellStyle name="Normal 35 64" xfId="3442"/>
    <cellStyle name="Normal 35 65" xfId="3443"/>
    <cellStyle name="Normal 35 66" xfId="3444"/>
    <cellStyle name="Normal 35 67" xfId="3445"/>
    <cellStyle name="Normal 35 68" xfId="3446"/>
    <cellStyle name="Normal 35 69" xfId="3447"/>
    <cellStyle name="Normal 35 7" xfId="3448"/>
    <cellStyle name="Normal 35 70" xfId="3449"/>
    <cellStyle name="Normal 35 71" xfId="3450"/>
    <cellStyle name="Normal 35 72" xfId="3451"/>
    <cellStyle name="Normal 35 73" xfId="3452"/>
    <cellStyle name="Normal 35 74" xfId="3453"/>
    <cellStyle name="Normal 35 75" xfId="3454"/>
    <cellStyle name="Normal 35 76" xfId="3455"/>
    <cellStyle name="Normal 35 77" xfId="3456"/>
    <cellStyle name="Normal 35 78" xfId="3457"/>
    <cellStyle name="Normal 35 79" xfId="3458"/>
    <cellStyle name="Normal 35 8" xfId="3459"/>
    <cellStyle name="Normal 35 80" xfId="3460"/>
    <cellStyle name="Normal 35 81" xfId="3461"/>
    <cellStyle name="Normal 35 82" xfId="3462"/>
    <cellStyle name="Normal 35 83" xfId="3463"/>
    <cellStyle name="Normal 35 84" xfId="3464"/>
    <cellStyle name="Normal 35 85" xfId="3465"/>
    <cellStyle name="Normal 35 86" xfId="3466"/>
    <cellStyle name="Normal 35 87" xfId="3467"/>
    <cellStyle name="Normal 35 88" xfId="3468"/>
    <cellStyle name="Normal 35 89" xfId="3469"/>
    <cellStyle name="Normal 35 9" xfId="3470"/>
    <cellStyle name="Normal 35 90" xfId="3471"/>
    <cellStyle name="Normal 35 91" xfId="3472"/>
    <cellStyle name="Normal 35 92" xfId="3473"/>
    <cellStyle name="Normal 35 93" xfId="3474"/>
    <cellStyle name="Normal 35 94" xfId="3475"/>
    <cellStyle name="Normal 35 95" xfId="3476"/>
    <cellStyle name="Normal 35 96" xfId="3477"/>
    <cellStyle name="Normal 35 97" xfId="3478"/>
    <cellStyle name="Normal 35 98" xfId="3479"/>
    <cellStyle name="Normal 35 99" xfId="3480"/>
    <cellStyle name="Normal 36" xfId="3481"/>
    <cellStyle name="Normal 36 10" xfId="3482"/>
    <cellStyle name="Normal 36 100" xfId="3483"/>
    <cellStyle name="Normal 36 101" xfId="3484"/>
    <cellStyle name="Normal 36 102" xfId="3485"/>
    <cellStyle name="Normal 36 103" xfId="3486"/>
    <cellStyle name="Normal 36 104" xfId="3487"/>
    <cellStyle name="Normal 36 105" xfId="3488"/>
    <cellStyle name="Normal 36 106" xfId="3489"/>
    <cellStyle name="Normal 36 107" xfId="3490"/>
    <cellStyle name="Normal 36 108" xfId="3491"/>
    <cellStyle name="Normal 36 109" xfId="3492"/>
    <cellStyle name="Normal 36 11" xfId="3493"/>
    <cellStyle name="Normal 36 12" xfId="3494"/>
    <cellStyle name="Normal 36 13" xfId="3495"/>
    <cellStyle name="Normal 36 14" xfId="3496"/>
    <cellStyle name="Normal 36 15" xfId="3497"/>
    <cellStyle name="Normal 36 16" xfId="3498"/>
    <cellStyle name="Normal 36 17" xfId="3499"/>
    <cellStyle name="Normal 36 18" xfId="3500"/>
    <cellStyle name="Normal 36 19" xfId="3501"/>
    <cellStyle name="Normal 36 2" xfId="3502"/>
    <cellStyle name="Normal 36 20" xfId="3503"/>
    <cellStyle name="Normal 36 21" xfId="3504"/>
    <cellStyle name="Normal 36 22" xfId="3505"/>
    <cellStyle name="Normal 36 23" xfId="3506"/>
    <cellStyle name="Normal 36 24" xfId="3507"/>
    <cellStyle name="Normal 36 25" xfId="3508"/>
    <cellStyle name="Normal 36 26" xfId="3509"/>
    <cellStyle name="Normal 36 27" xfId="3510"/>
    <cellStyle name="Normal 36 28" xfId="3511"/>
    <cellStyle name="Normal 36 29" xfId="3512"/>
    <cellStyle name="Normal 36 3" xfId="3513"/>
    <cellStyle name="Normal 36 30" xfId="3514"/>
    <cellStyle name="Normal 36 31" xfId="3515"/>
    <cellStyle name="Normal 36 32" xfId="3516"/>
    <cellStyle name="Normal 36 33" xfId="3517"/>
    <cellStyle name="Normal 36 34" xfId="3518"/>
    <cellStyle name="Normal 36 35" xfId="3519"/>
    <cellStyle name="Normal 36 36" xfId="3520"/>
    <cellStyle name="Normal 36 37" xfId="3521"/>
    <cellStyle name="Normal 36 38" xfId="3522"/>
    <cellStyle name="Normal 36 39" xfId="3523"/>
    <cellStyle name="Normal 36 4" xfId="3524"/>
    <cellStyle name="Normal 36 40" xfId="3525"/>
    <cellStyle name="Normal 36 41" xfId="3526"/>
    <cellStyle name="Normal 36 42" xfId="3527"/>
    <cellStyle name="Normal 36 43" xfId="3528"/>
    <cellStyle name="Normal 36 44" xfId="3529"/>
    <cellStyle name="Normal 36 45" xfId="3530"/>
    <cellStyle name="Normal 36 46" xfId="3531"/>
    <cellStyle name="Normal 36 47" xfId="3532"/>
    <cellStyle name="Normal 36 48" xfId="3533"/>
    <cellStyle name="Normal 36 49" xfId="3534"/>
    <cellStyle name="Normal 36 5" xfId="3535"/>
    <cellStyle name="Normal 36 50" xfId="3536"/>
    <cellStyle name="Normal 36 51" xfId="3537"/>
    <cellStyle name="Normal 36 52" xfId="3538"/>
    <cellStyle name="Normal 36 53" xfId="3539"/>
    <cellStyle name="Normal 36 54" xfId="3540"/>
    <cellStyle name="Normal 36 55" xfId="3541"/>
    <cellStyle name="Normal 36 56" xfId="3542"/>
    <cellStyle name="Normal 36 57" xfId="3543"/>
    <cellStyle name="Normal 36 58" xfId="3544"/>
    <cellStyle name="Normal 36 59" xfId="3545"/>
    <cellStyle name="Normal 36 6" xfId="3546"/>
    <cellStyle name="Normal 36 60" xfId="3547"/>
    <cellStyle name="Normal 36 61" xfId="3548"/>
    <cellStyle name="Normal 36 62" xfId="3549"/>
    <cellStyle name="Normal 36 63" xfId="3550"/>
    <cellStyle name="Normal 36 64" xfId="3551"/>
    <cellStyle name="Normal 36 65" xfId="3552"/>
    <cellStyle name="Normal 36 66" xfId="3553"/>
    <cellStyle name="Normal 36 67" xfId="3554"/>
    <cellStyle name="Normal 36 68" xfId="3555"/>
    <cellStyle name="Normal 36 69" xfId="3556"/>
    <cellStyle name="Normal 36 7" xfId="3557"/>
    <cellStyle name="Normal 36 70" xfId="3558"/>
    <cellStyle name="Normal 36 71" xfId="3559"/>
    <cellStyle name="Normal 36 72" xfId="3560"/>
    <cellStyle name="Normal 36 73" xfId="3561"/>
    <cellStyle name="Normal 36 74" xfId="3562"/>
    <cellStyle name="Normal 36 75" xfId="3563"/>
    <cellStyle name="Normal 36 76" xfId="3564"/>
    <cellStyle name="Normal 36 77" xfId="3565"/>
    <cellStyle name="Normal 36 78" xfId="3566"/>
    <cellStyle name="Normal 36 79" xfId="3567"/>
    <cellStyle name="Normal 36 8" xfId="3568"/>
    <cellStyle name="Normal 36 80" xfId="3569"/>
    <cellStyle name="Normal 36 81" xfId="3570"/>
    <cellStyle name="Normal 36 82" xfId="3571"/>
    <cellStyle name="Normal 36 83" xfId="3572"/>
    <cellStyle name="Normal 36 84" xfId="3573"/>
    <cellStyle name="Normal 36 85" xfId="3574"/>
    <cellStyle name="Normal 36 86" xfId="3575"/>
    <cellStyle name="Normal 36 87" xfId="3576"/>
    <cellStyle name="Normal 36 88" xfId="3577"/>
    <cellStyle name="Normal 36 89" xfId="3578"/>
    <cellStyle name="Normal 36 9" xfId="3579"/>
    <cellStyle name="Normal 36 90" xfId="3580"/>
    <cellStyle name="Normal 36 91" xfId="3581"/>
    <cellStyle name="Normal 36 92" xfId="3582"/>
    <cellStyle name="Normal 36 93" xfId="3583"/>
    <cellStyle name="Normal 36 94" xfId="3584"/>
    <cellStyle name="Normal 36 95" xfId="3585"/>
    <cellStyle name="Normal 36 96" xfId="3586"/>
    <cellStyle name="Normal 36 97" xfId="3587"/>
    <cellStyle name="Normal 36 98" xfId="3588"/>
    <cellStyle name="Normal 36 99" xfId="3589"/>
    <cellStyle name="Normal 37" xfId="3590"/>
    <cellStyle name="Normal 38" xfId="3591"/>
    <cellStyle name="Normal 39" xfId="3592"/>
    <cellStyle name="Normal 4" xfId="53"/>
    <cellStyle name="Normal-- 4" xfId="4544"/>
    <cellStyle name="Normal 4 10" xfId="3593"/>
    <cellStyle name="Normal 4 10 2" xfId="3594"/>
    <cellStyle name="Normal 4 100" xfId="3595"/>
    <cellStyle name="Normal 4 101" xfId="3596"/>
    <cellStyle name="Normal 4 102" xfId="3597"/>
    <cellStyle name="Normal 4 103" xfId="3598"/>
    <cellStyle name="Normal 4 104" xfId="3599"/>
    <cellStyle name="Normal 4 105" xfId="3600"/>
    <cellStyle name="Normal 4 106" xfId="3601"/>
    <cellStyle name="Normal 4 107" xfId="3602"/>
    <cellStyle name="Normal 4 108" xfId="3603"/>
    <cellStyle name="Normal 4 109" xfId="3604"/>
    <cellStyle name="Normal 4 11" xfId="3605"/>
    <cellStyle name="Normal 4 11 2" xfId="3606"/>
    <cellStyle name="Normal 4 110" xfId="3607"/>
    <cellStyle name="Normal 4 111" xfId="3608"/>
    <cellStyle name="Normal 4 112" xfId="3609"/>
    <cellStyle name="Normal 4 113" xfId="3610"/>
    <cellStyle name="Normal 4 114" xfId="3611"/>
    <cellStyle name="Normal 4 115" xfId="3612"/>
    <cellStyle name="Normal 4 116" xfId="3613"/>
    <cellStyle name="Normal 4 117" xfId="3614"/>
    <cellStyle name="Normal 4 118" xfId="3615"/>
    <cellStyle name="Normal 4 119" xfId="3616"/>
    <cellStyle name="Normal 4 12" xfId="3617"/>
    <cellStyle name="Normal 4 12 2" xfId="3618"/>
    <cellStyle name="Normal 4 120" xfId="3619"/>
    <cellStyle name="Normal 4 13" xfId="3620"/>
    <cellStyle name="Normal 4 13 2" xfId="3621"/>
    <cellStyle name="Normal 4 14" xfId="3622"/>
    <cellStyle name="Normal 4 14 2" xfId="3623"/>
    <cellStyle name="Normal 4 15" xfId="3624"/>
    <cellStyle name="Normal 4 15 2" xfId="3625"/>
    <cellStyle name="Normal 4 16" xfId="3626"/>
    <cellStyle name="Normal 4 16 2" xfId="3627"/>
    <cellStyle name="Normal 4 17" xfId="3628"/>
    <cellStyle name="Normal 4 17 2" xfId="3629"/>
    <cellStyle name="Normal 4 18" xfId="3630"/>
    <cellStyle name="Normal 4 18 2" xfId="3631"/>
    <cellStyle name="Normal 4 19" xfId="3632"/>
    <cellStyle name="Normal 4 19 2" xfId="3633"/>
    <cellStyle name="Normal 4 2" xfId="3634"/>
    <cellStyle name="Normal 4 2 2" xfId="3635"/>
    <cellStyle name="Normal 4 2 3" xfId="3636"/>
    <cellStyle name="Normal 4 2 4" xfId="3637"/>
    <cellStyle name="Normal 4 2 5" xfId="3638"/>
    <cellStyle name="Normal 4 2 6" xfId="3639"/>
    <cellStyle name="Normal 4 2 7" xfId="3640"/>
    <cellStyle name="Normal 4 2 8" xfId="3641"/>
    <cellStyle name="Normal 4 2 9" xfId="3642"/>
    <cellStyle name="Normal 4 20" xfId="3643"/>
    <cellStyle name="Normal 4 20 2" xfId="3644"/>
    <cellStyle name="Normal 4 21" xfId="3645"/>
    <cellStyle name="Normal 4 21 2" xfId="3646"/>
    <cellStyle name="Normal 4 21 2 2" xfId="3647"/>
    <cellStyle name="Normal 4 21 2 2 2" xfId="3648"/>
    <cellStyle name="Normal 4 21 2 2 2 2" xfId="3649"/>
    <cellStyle name="Normal 4 21 2 2 3" xfId="3650"/>
    <cellStyle name="Normal 4 21 2 3" xfId="3651"/>
    <cellStyle name="Normal 4 21 2 3 2" xfId="3652"/>
    <cellStyle name="Normal 4 21 2 4" xfId="3653"/>
    <cellStyle name="Normal 4 21 3" xfId="3654"/>
    <cellStyle name="Normal 4 21 3 2" xfId="3655"/>
    <cellStyle name="Normal 4 21 3 2 2" xfId="3656"/>
    <cellStyle name="Normal 4 21 3 2 2 2" xfId="3657"/>
    <cellStyle name="Normal 4 21 3 2 3" xfId="3658"/>
    <cellStyle name="Normal 4 21 3 3" xfId="3659"/>
    <cellStyle name="Normal 4 21 3 3 2" xfId="3660"/>
    <cellStyle name="Normal 4 21 3 4" xfId="3661"/>
    <cellStyle name="Normal 4 21 4" xfId="3662"/>
    <cellStyle name="Normal 4 21 4 2" xfId="3663"/>
    <cellStyle name="Normal 4 21 4 2 2" xfId="3664"/>
    <cellStyle name="Normal 4 21 4 2 2 2" xfId="3665"/>
    <cellStyle name="Normal 4 21 4 2 3" xfId="3666"/>
    <cellStyle name="Normal 4 21 4 3" xfId="3667"/>
    <cellStyle name="Normal 4 21 4 3 2" xfId="3668"/>
    <cellStyle name="Normal 4 21 4 4" xfId="3669"/>
    <cellStyle name="Normal 4 21 5" xfId="3670"/>
    <cellStyle name="Normal 4 21 5 2" xfId="3671"/>
    <cellStyle name="Normal 4 21 5 2 2" xfId="3672"/>
    <cellStyle name="Normal 4 21 5 3" xfId="3673"/>
    <cellStyle name="Normal 4 21 6" xfId="3674"/>
    <cellStyle name="Normal 4 21 6 2" xfId="3675"/>
    <cellStyle name="Normal 4 21 7" xfId="3676"/>
    <cellStyle name="Normal 4 21 8" xfId="3677"/>
    <cellStyle name="Normal 4 22" xfId="3678"/>
    <cellStyle name="Normal 4 22 2" xfId="3679"/>
    <cellStyle name="Normal 4 22 2 2" xfId="3680"/>
    <cellStyle name="Normal 4 22 2 2 2" xfId="3681"/>
    <cellStyle name="Normal 4 22 2 3" xfId="3682"/>
    <cellStyle name="Normal 4 22 3" xfId="3683"/>
    <cellStyle name="Normal 4 22 3 2" xfId="3684"/>
    <cellStyle name="Normal 4 22 4" xfId="3685"/>
    <cellStyle name="Normal 4 22 5" xfId="3686"/>
    <cellStyle name="Normal 4 23" xfId="3687"/>
    <cellStyle name="Normal 4 23 2" xfId="3688"/>
    <cellStyle name="Normal 4 23 2 2" xfId="3689"/>
    <cellStyle name="Normal 4 23 2 2 2" xfId="3690"/>
    <cellStyle name="Normal 4 23 2 3" xfId="3691"/>
    <cellStyle name="Normal 4 23 3" xfId="3692"/>
    <cellStyle name="Normal 4 23 3 2" xfId="3693"/>
    <cellStyle name="Normal 4 23 4" xfId="3694"/>
    <cellStyle name="Normal 4 23 5" xfId="3695"/>
    <cellStyle name="Normal 4 24" xfId="3696"/>
    <cellStyle name="Normal 4 24 2" xfId="3697"/>
    <cellStyle name="Normal 4 24 2 2" xfId="3698"/>
    <cellStyle name="Normal 4 24 2 2 2" xfId="3699"/>
    <cellStyle name="Normal 4 24 2 3" xfId="3700"/>
    <cellStyle name="Normal 4 24 3" xfId="3701"/>
    <cellStyle name="Normal 4 24 3 2" xfId="3702"/>
    <cellStyle name="Normal 4 24 4" xfId="3703"/>
    <cellStyle name="Normal 4 24 5" xfId="3704"/>
    <cellStyle name="Normal 4 25" xfId="3705"/>
    <cellStyle name="Normal 4 25 2" xfId="3706"/>
    <cellStyle name="Normal 4 25 2 2" xfId="3707"/>
    <cellStyle name="Normal 4 25 3" xfId="3708"/>
    <cellStyle name="Normal 4 25 4" xfId="3709"/>
    <cellStyle name="Normal 4 26" xfId="3710"/>
    <cellStyle name="Normal 4 26 2" xfId="3711"/>
    <cellStyle name="Normal 4 27" xfId="3712"/>
    <cellStyle name="Normal 4 27 2" xfId="3713"/>
    <cellStyle name="Normal 4 27 2 2" xfId="3714"/>
    <cellStyle name="Normal 4 27 3" xfId="3715"/>
    <cellStyle name="Normal 4 27 4" xfId="3716"/>
    <cellStyle name="Normal 4 28" xfId="3717"/>
    <cellStyle name="Normal 4 28 2" xfId="3718"/>
    <cellStyle name="Normal 4 28 3" xfId="3719"/>
    <cellStyle name="Normal 4 29" xfId="3720"/>
    <cellStyle name="Normal 4 29 2" xfId="3721"/>
    <cellStyle name="Normal 4 3" xfId="3722"/>
    <cellStyle name="Normal 4 3 2" xfId="3723"/>
    <cellStyle name="Normal 4 3 2 2" xfId="3724"/>
    <cellStyle name="Normal 4 3 2 2 2" xfId="3725"/>
    <cellStyle name="Normal 4 3 2 3" xfId="3726"/>
    <cellStyle name="Normal 4 3 2 4" xfId="3727"/>
    <cellStyle name="Normal 4 3 3" xfId="3728"/>
    <cellStyle name="Normal 4 3 4" xfId="3729"/>
    <cellStyle name="Normal 4 30" xfId="3730"/>
    <cellStyle name="Normal 4 30 2" xfId="3731"/>
    <cellStyle name="Normal 4 31" xfId="3732"/>
    <cellStyle name="Normal 4 31 2" xfId="3733"/>
    <cellStyle name="Normal 4 32" xfId="3734"/>
    <cellStyle name="Normal 4 32 2" xfId="3735"/>
    <cellStyle name="Normal 4 33" xfId="3736"/>
    <cellStyle name="Normal 4 33 2" xfId="3737"/>
    <cellStyle name="Normal 4 34" xfId="3738"/>
    <cellStyle name="Normal 4 35" xfId="3739"/>
    <cellStyle name="Normal 4 36" xfId="3740"/>
    <cellStyle name="Normal 4 37" xfId="3741"/>
    <cellStyle name="Normal 4 38" xfId="3742"/>
    <cellStyle name="Normal 4 39" xfId="3743"/>
    <cellStyle name="Normal 4 4" xfId="3744"/>
    <cellStyle name="Normal 4 4 2" xfId="3745"/>
    <cellStyle name="Normal 4 4 3" xfId="3746"/>
    <cellStyle name="Normal 4 4 4" xfId="3747"/>
    <cellStyle name="Normal 4 40" xfId="3748"/>
    <cellStyle name="Normal 4 41" xfId="3749"/>
    <cellStyle name="Normal 4 42" xfId="3750"/>
    <cellStyle name="Normal 4 43" xfId="3751"/>
    <cellStyle name="Normal 4 44" xfId="3752"/>
    <cellStyle name="Normal 4 45" xfId="3753"/>
    <cellStyle name="Normal 4 46" xfId="3754"/>
    <cellStyle name="Normal 4 47" xfId="3755"/>
    <cellStyle name="Normal 4 48" xfId="3756"/>
    <cellStyle name="Normal 4 49" xfId="3757"/>
    <cellStyle name="Normal 4 5" xfId="3758"/>
    <cellStyle name="Normal 4 5 2" xfId="3759"/>
    <cellStyle name="Normal 4 50" xfId="3760"/>
    <cellStyle name="Normal 4 51" xfId="3761"/>
    <cellStyle name="Normal 4 52" xfId="3762"/>
    <cellStyle name="Normal 4 53" xfId="3763"/>
    <cellStyle name="Normal 4 54" xfId="3764"/>
    <cellStyle name="Normal 4 55" xfId="3765"/>
    <cellStyle name="Normal 4 56" xfId="3766"/>
    <cellStyle name="Normal 4 57" xfId="3767"/>
    <cellStyle name="Normal 4 58" xfId="3768"/>
    <cellStyle name="Normal 4 59" xfId="3769"/>
    <cellStyle name="Normal 4 6" xfId="3770"/>
    <cellStyle name="Normal 4 6 2" xfId="3771"/>
    <cellStyle name="Normal 4 60" xfId="3772"/>
    <cellStyle name="Normal 4 61" xfId="3773"/>
    <cellStyle name="Normal 4 62" xfId="3774"/>
    <cellStyle name="Normal 4 63" xfId="3775"/>
    <cellStyle name="Normal 4 64" xfId="3776"/>
    <cellStyle name="Normal 4 65" xfId="3777"/>
    <cellStyle name="Normal 4 66" xfId="3778"/>
    <cellStyle name="Normal 4 67" xfId="3779"/>
    <cellStyle name="Normal 4 68" xfId="3780"/>
    <cellStyle name="Normal 4 69" xfId="3781"/>
    <cellStyle name="Normal 4 7" xfId="3782"/>
    <cellStyle name="Normal 4 7 2" xfId="3783"/>
    <cellStyle name="Normal 4 70" xfId="3784"/>
    <cellStyle name="Normal 4 71" xfId="3785"/>
    <cellStyle name="Normal 4 72" xfId="3786"/>
    <cellStyle name="Normal 4 73" xfId="3787"/>
    <cellStyle name="Normal 4 74" xfId="3788"/>
    <cellStyle name="Normal 4 75" xfId="3789"/>
    <cellStyle name="Normal 4 76" xfId="3790"/>
    <cellStyle name="Normal 4 77" xfId="3791"/>
    <cellStyle name="Normal 4 78" xfId="3792"/>
    <cellStyle name="Normal 4 79" xfId="3793"/>
    <cellStyle name="Normal 4 8" xfId="3794"/>
    <cellStyle name="Normal 4 8 2" xfId="3795"/>
    <cellStyle name="Normal 4 80" xfId="3796"/>
    <cellStyle name="Normal 4 81" xfId="3797"/>
    <cellStyle name="Normal 4 82" xfId="3798"/>
    <cellStyle name="Normal 4 83" xfId="3799"/>
    <cellStyle name="Normal 4 84" xfId="3800"/>
    <cellStyle name="Normal 4 85" xfId="3801"/>
    <cellStyle name="Normal 4 86" xfId="3802"/>
    <cellStyle name="Normal 4 87" xfId="3803"/>
    <cellStyle name="Normal 4 88" xfId="3804"/>
    <cellStyle name="Normal 4 89" xfId="3805"/>
    <cellStyle name="Normal 4 9" xfId="3806"/>
    <cellStyle name="Normal 4 9 2" xfId="3807"/>
    <cellStyle name="Normal 4 90" xfId="3808"/>
    <cellStyle name="Normal 4 91" xfId="3809"/>
    <cellStyle name="Normal 4 92" xfId="3810"/>
    <cellStyle name="Normal 4 93" xfId="3811"/>
    <cellStyle name="Normal 4 94" xfId="3812"/>
    <cellStyle name="Normal 4 95" xfId="3813"/>
    <cellStyle name="Normal 4 96" xfId="3814"/>
    <cellStyle name="Normal 4 97" xfId="3815"/>
    <cellStyle name="Normal 4 98" xfId="3816"/>
    <cellStyle name="Normal 4 99" xfId="3817"/>
    <cellStyle name="Normal 40" xfId="3818"/>
    <cellStyle name="Normal 41" xfId="3819"/>
    <cellStyle name="Normal 42" xfId="3820"/>
    <cellStyle name="Normal 43" xfId="3821"/>
    <cellStyle name="Normal 44" xfId="3822"/>
    <cellStyle name="Normal 45" xfId="3823"/>
    <cellStyle name="Normal 46" xfId="3824"/>
    <cellStyle name="Normal 47" xfId="3825"/>
    <cellStyle name="Normal 47 10" xfId="3826"/>
    <cellStyle name="Normal 47 11" xfId="3827"/>
    <cellStyle name="Normal 47 11 2" xfId="3828"/>
    <cellStyle name="Normal 47 11 3" xfId="3829"/>
    <cellStyle name="Normal 47 11 4" xfId="3830"/>
    <cellStyle name="Normal 47 11 5" xfId="3831"/>
    <cellStyle name="Normal 47 11 6" xfId="3832"/>
    <cellStyle name="Normal 47 11 7" xfId="3833"/>
    <cellStyle name="Normal 47 11 8" xfId="3834"/>
    <cellStyle name="Normal 47 12" xfId="3835"/>
    <cellStyle name="Normal 47 13" xfId="3836"/>
    <cellStyle name="Normal 47 14" xfId="3837"/>
    <cellStyle name="Normal 47 15" xfId="3838"/>
    <cellStyle name="Normal 47 16" xfId="3839"/>
    <cellStyle name="Normal 47 17" xfId="3840"/>
    <cellStyle name="Normal 47 2" xfId="3841"/>
    <cellStyle name="Normal 47 3" xfId="3842"/>
    <cellStyle name="Normal 47 3 2" xfId="3843"/>
    <cellStyle name="Normal 47 3 3" xfId="3844"/>
    <cellStyle name="Normal 47 3 4" xfId="3845"/>
    <cellStyle name="Normal 47 3 5" xfId="3846"/>
    <cellStyle name="Normal 47 3 6" xfId="3847"/>
    <cellStyle name="Normal 47 3 7" xfId="3848"/>
    <cellStyle name="Normal 47 3 8" xfId="3849"/>
    <cellStyle name="Normal 47 4" xfId="3850"/>
    <cellStyle name="Normal 47 4 2" xfId="3851"/>
    <cellStyle name="Normal 47 4 3" xfId="3852"/>
    <cellStyle name="Normal 47 4 4" xfId="3853"/>
    <cellStyle name="Normal 47 4 5" xfId="3854"/>
    <cellStyle name="Normal 47 4 6" xfId="3855"/>
    <cellStyle name="Normal 47 4 7" xfId="3856"/>
    <cellStyle name="Normal 47 4 8" xfId="3857"/>
    <cellStyle name="Normal 47 5" xfId="3858"/>
    <cellStyle name="Normal 47 5 2" xfId="3859"/>
    <cellStyle name="Normal 47 5 3" xfId="3860"/>
    <cellStyle name="Normal 47 5 4" xfId="3861"/>
    <cellStyle name="Normal 47 5 5" xfId="3862"/>
    <cellStyle name="Normal 47 5 6" xfId="3863"/>
    <cellStyle name="Normal 47 5 7" xfId="3864"/>
    <cellStyle name="Normal 47 5 8" xfId="3865"/>
    <cellStyle name="Normal 47 6" xfId="3866"/>
    <cellStyle name="Normal 47 6 2" xfId="3867"/>
    <cellStyle name="Normal 47 6 3" xfId="3868"/>
    <cellStyle name="Normal 47 6 4" xfId="3869"/>
    <cellStyle name="Normal 47 6 5" xfId="3870"/>
    <cellStyle name="Normal 47 6 6" xfId="3871"/>
    <cellStyle name="Normal 47 6 7" xfId="3872"/>
    <cellStyle name="Normal 47 6 8" xfId="3873"/>
    <cellStyle name="Normal 47 7" xfId="3874"/>
    <cellStyle name="Normal 47 7 2" xfId="3875"/>
    <cellStyle name="Normal 47 7 3" xfId="3876"/>
    <cellStyle name="Normal 47 7 4" xfId="3877"/>
    <cellStyle name="Normal 47 7 5" xfId="3878"/>
    <cellStyle name="Normal 47 7 6" xfId="3879"/>
    <cellStyle name="Normal 47 7 7" xfId="3880"/>
    <cellStyle name="Normal 47 7 8" xfId="3881"/>
    <cellStyle name="Normal 47 8" xfId="3882"/>
    <cellStyle name="Normal 47 8 2" xfId="3883"/>
    <cellStyle name="Normal 47 8 3" xfId="3884"/>
    <cellStyle name="Normal 47 8 4" xfId="3885"/>
    <cellStyle name="Normal 47 8 5" xfId="3886"/>
    <cellStyle name="Normal 47 8 6" xfId="3887"/>
    <cellStyle name="Normal 47 8 7" xfId="3888"/>
    <cellStyle name="Normal 47 8 8" xfId="3889"/>
    <cellStyle name="Normal 47 9" xfId="3890"/>
    <cellStyle name="Normal 48" xfId="3891"/>
    <cellStyle name="Normal 49" xfId="3892"/>
    <cellStyle name="Normal 49 2" xfId="3893"/>
    <cellStyle name="Normal 49 2 2" xfId="3894"/>
    <cellStyle name="Normal 49 2 2 2" xfId="3895"/>
    <cellStyle name="Normal 49 2 2 2 2" xfId="3896"/>
    <cellStyle name="Normal 49 2 2 3" xfId="3897"/>
    <cellStyle name="Normal 49 2 3" xfId="3898"/>
    <cellStyle name="Normal 49 2 3 2" xfId="3899"/>
    <cellStyle name="Normal 49 2 4" xfId="3900"/>
    <cellStyle name="Normal 49 3" xfId="3901"/>
    <cellStyle name="Normal 49 3 2" xfId="3902"/>
    <cellStyle name="Normal 49 3 2 2" xfId="3903"/>
    <cellStyle name="Normal 49 3 2 2 2" xfId="3904"/>
    <cellStyle name="Normal 49 3 2 3" xfId="3905"/>
    <cellStyle name="Normal 49 3 3" xfId="3906"/>
    <cellStyle name="Normal 49 3 3 2" xfId="3907"/>
    <cellStyle name="Normal 49 3 4" xfId="3908"/>
    <cellStyle name="Normal 49 4" xfId="3909"/>
    <cellStyle name="Normal 49 4 2" xfId="3910"/>
    <cellStyle name="Normal 49 4 2 2" xfId="3911"/>
    <cellStyle name="Normal 49 4 2 2 2" xfId="3912"/>
    <cellStyle name="Normal 49 4 2 3" xfId="3913"/>
    <cellStyle name="Normal 49 4 3" xfId="3914"/>
    <cellStyle name="Normal 49 4 3 2" xfId="3915"/>
    <cellStyle name="Normal 49 4 4" xfId="3916"/>
    <cellStyle name="Normal 49 5" xfId="3917"/>
    <cellStyle name="Normal 49 5 2" xfId="3918"/>
    <cellStyle name="Normal 49 5 2 2" xfId="3919"/>
    <cellStyle name="Normal 49 5 3" xfId="3920"/>
    <cellStyle name="Normal 49 6" xfId="3921"/>
    <cellStyle name="Normal 49 6 2" xfId="3922"/>
    <cellStyle name="Normal 49 7" xfId="3923"/>
    <cellStyle name="Normal 49 8" xfId="3924"/>
    <cellStyle name="Normal 5" xfId="54"/>
    <cellStyle name="Normal-- 5" xfId="4545"/>
    <cellStyle name="Normal 5 10" xfId="3925"/>
    <cellStyle name="Normal 5 10 2" xfId="3926"/>
    <cellStyle name="Normal 5 100" xfId="3927"/>
    <cellStyle name="Normal 5 101" xfId="3928"/>
    <cellStyle name="Normal 5 102" xfId="3929"/>
    <cellStyle name="Normal 5 103" xfId="3930"/>
    <cellStyle name="Normal 5 104" xfId="3931"/>
    <cellStyle name="Normal 5 105" xfId="3932"/>
    <cellStyle name="Normal 5 106" xfId="3933"/>
    <cellStyle name="Normal 5 107" xfId="3934"/>
    <cellStyle name="Normal 5 108" xfId="3935"/>
    <cellStyle name="Normal 5 109" xfId="3936"/>
    <cellStyle name="Normal 5 11" xfId="3937"/>
    <cellStyle name="Normal 5 11 2" xfId="3938"/>
    <cellStyle name="Normal 5 110" xfId="3939"/>
    <cellStyle name="Normal 5 111" xfId="3940"/>
    <cellStyle name="Normal 5 112" xfId="3941"/>
    <cellStyle name="Normal 5 113" xfId="3942"/>
    <cellStyle name="Normal 5 12" xfId="3943"/>
    <cellStyle name="Normal 5 12 2" xfId="3944"/>
    <cellStyle name="Normal 5 13" xfId="3945"/>
    <cellStyle name="Normal 5 13 2" xfId="3946"/>
    <cellStyle name="Normal 5 14" xfId="3947"/>
    <cellStyle name="Normal 5 14 2" xfId="3948"/>
    <cellStyle name="Normal 5 15" xfId="3949"/>
    <cellStyle name="Normal 5 15 2" xfId="3950"/>
    <cellStyle name="Normal 5 16" xfId="3951"/>
    <cellStyle name="Normal 5 16 2" xfId="3952"/>
    <cellStyle name="Normal 5 17" xfId="3953"/>
    <cellStyle name="Normal 5 17 2" xfId="3954"/>
    <cellStyle name="Normal 5 18" xfId="3955"/>
    <cellStyle name="Normal 5 18 2" xfId="3956"/>
    <cellStyle name="Normal 5 19" xfId="3957"/>
    <cellStyle name="Normal 5 19 2" xfId="3958"/>
    <cellStyle name="Normal 5 2" xfId="74"/>
    <cellStyle name="Normal 5 2 2" xfId="3959"/>
    <cellStyle name="Normal 5 2 3" xfId="3960"/>
    <cellStyle name="Normal 5 2 4" xfId="3961"/>
    <cellStyle name="Normal 5 2 5" xfId="3962"/>
    <cellStyle name="Normal 5 20" xfId="3963"/>
    <cellStyle name="Normal 5 20 2" xfId="3964"/>
    <cellStyle name="Normal 5 21" xfId="3965"/>
    <cellStyle name="Normal 5 21 2" xfId="3966"/>
    <cellStyle name="Normal 5 22" xfId="3967"/>
    <cellStyle name="Normal 5 22 2" xfId="3968"/>
    <cellStyle name="Normal 5 22 2 2" xfId="3969"/>
    <cellStyle name="Normal 5 22 3" xfId="3970"/>
    <cellStyle name="Normal 5 22 4" xfId="3971"/>
    <cellStyle name="Normal 5 23" xfId="3972"/>
    <cellStyle name="Normal 5 23 2" xfId="3973"/>
    <cellStyle name="Normal 5 24" xfId="3974"/>
    <cellStyle name="Normal 5 24 2" xfId="3975"/>
    <cellStyle name="Normal 5 25" xfId="3976"/>
    <cellStyle name="Normal 5 25 2" xfId="3977"/>
    <cellStyle name="Normal 5 26" xfId="3978"/>
    <cellStyle name="Normal 5 26 2" xfId="3979"/>
    <cellStyle name="Normal 5 27" xfId="3980"/>
    <cellStyle name="Normal 5 27 2" xfId="3981"/>
    <cellStyle name="Normal 5 28" xfId="3982"/>
    <cellStyle name="Normal 5 28 2" xfId="3983"/>
    <cellStyle name="Normal 5 29" xfId="3984"/>
    <cellStyle name="Normal 5 29 2" xfId="3985"/>
    <cellStyle name="Normal 5 3" xfId="3986"/>
    <cellStyle name="Normal 5 3 2" xfId="3987"/>
    <cellStyle name="Normal 5 30" xfId="3988"/>
    <cellStyle name="Normal 5 30 2" xfId="3989"/>
    <cellStyle name="Normal 5 31" xfId="3990"/>
    <cellStyle name="Normal 5 31 2" xfId="3991"/>
    <cellStyle name="Normal 5 32" xfId="3992"/>
    <cellStyle name="Normal 5 32 2" xfId="3993"/>
    <cellStyle name="Normal 5 33" xfId="3994"/>
    <cellStyle name="Normal 5 33 2" xfId="3995"/>
    <cellStyle name="Normal 5 34" xfId="3996"/>
    <cellStyle name="Normal 5 34 2" xfId="3997"/>
    <cellStyle name="Normal 5 35" xfId="3998"/>
    <cellStyle name="Normal 5 35 2" xfId="3999"/>
    <cellStyle name="Normal 5 36" xfId="4000"/>
    <cellStyle name="Normal 5 36 2" xfId="4001"/>
    <cellStyle name="Normal 5 37" xfId="4002"/>
    <cellStyle name="Normal 5 37 2" xfId="4003"/>
    <cellStyle name="Normal 5 38" xfId="4004"/>
    <cellStyle name="Normal 5 39" xfId="4005"/>
    <cellStyle name="Normal 5 4" xfId="4006"/>
    <cellStyle name="Normal 5 4 2" xfId="4007"/>
    <cellStyle name="Normal 5 40" xfId="4008"/>
    <cellStyle name="Normal 5 41" xfId="4009"/>
    <cellStyle name="Normal 5 42" xfId="4010"/>
    <cellStyle name="Normal 5 43" xfId="4011"/>
    <cellStyle name="Normal 5 44" xfId="4012"/>
    <cellStyle name="Normal 5 45" xfId="4013"/>
    <cellStyle name="Normal 5 46" xfId="4014"/>
    <cellStyle name="Normal 5 47" xfId="4015"/>
    <cellStyle name="Normal 5 48" xfId="4016"/>
    <cellStyle name="Normal 5 49" xfId="4017"/>
    <cellStyle name="Normal 5 5" xfId="4018"/>
    <cellStyle name="Normal 5 5 2" xfId="4019"/>
    <cellStyle name="Normal 5 50" xfId="4020"/>
    <cellStyle name="Normal 5 51" xfId="4021"/>
    <cellStyle name="Normal 5 52" xfId="4022"/>
    <cellStyle name="Normal 5 53" xfId="4023"/>
    <cellStyle name="Normal 5 54" xfId="4024"/>
    <cellStyle name="Normal 5 55" xfId="4025"/>
    <cellStyle name="Normal 5 56" xfId="4026"/>
    <cellStyle name="Normal 5 57" xfId="4027"/>
    <cellStyle name="Normal 5 58" xfId="4028"/>
    <cellStyle name="Normal 5 59" xfId="4029"/>
    <cellStyle name="Normal 5 6" xfId="4030"/>
    <cellStyle name="Normal 5 6 2" xfId="4031"/>
    <cellStyle name="Normal 5 60" xfId="4032"/>
    <cellStyle name="Normal 5 61" xfId="4033"/>
    <cellStyle name="Normal 5 62" xfId="4034"/>
    <cellStyle name="Normal 5 63" xfId="4035"/>
    <cellStyle name="Normal 5 64" xfId="4036"/>
    <cellStyle name="Normal 5 65" xfId="4037"/>
    <cellStyle name="Normal 5 66" xfId="4038"/>
    <cellStyle name="Normal 5 67" xfId="4039"/>
    <cellStyle name="Normal 5 68" xfId="4040"/>
    <cellStyle name="Normal 5 69" xfId="4041"/>
    <cellStyle name="Normal 5 7" xfId="4042"/>
    <cellStyle name="Normal 5 7 2" xfId="4043"/>
    <cellStyle name="Normal 5 70" xfId="4044"/>
    <cellStyle name="Normal 5 71" xfId="4045"/>
    <cellStyle name="Normal 5 72" xfId="4046"/>
    <cellStyle name="Normal 5 73" xfId="4047"/>
    <cellStyle name="Normal 5 74" xfId="4048"/>
    <cellStyle name="Normal 5 75" xfId="4049"/>
    <cellStyle name="Normal 5 76" xfId="4050"/>
    <cellStyle name="Normal 5 77" xfId="4051"/>
    <cellStyle name="Normal 5 78" xfId="4052"/>
    <cellStyle name="Normal 5 79" xfId="4053"/>
    <cellStyle name="Normal 5 8" xfId="4054"/>
    <cellStyle name="Normal 5 8 2" xfId="4055"/>
    <cellStyle name="Normal 5 80" xfId="4056"/>
    <cellStyle name="Normal 5 81" xfId="4057"/>
    <cellStyle name="Normal 5 82" xfId="4058"/>
    <cellStyle name="Normal 5 83" xfId="4059"/>
    <cellStyle name="Normal 5 84" xfId="4060"/>
    <cellStyle name="Normal 5 85" xfId="4061"/>
    <cellStyle name="Normal 5 86" xfId="4062"/>
    <cellStyle name="Normal 5 87" xfId="4063"/>
    <cellStyle name="Normal 5 88" xfId="4064"/>
    <cellStyle name="Normal 5 89" xfId="4065"/>
    <cellStyle name="Normal 5 9" xfId="4066"/>
    <cellStyle name="Normal 5 9 2" xfId="4067"/>
    <cellStyle name="Normal 5 90" xfId="4068"/>
    <cellStyle name="Normal 5 91" xfId="4069"/>
    <cellStyle name="Normal 5 92" xfId="4070"/>
    <cellStyle name="Normal 5 93" xfId="4071"/>
    <cellStyle name="Normal 5 94" xfId="4072"/>
    <cellStyle name="Normal 5 95" xfId="4073"/>
    <cellStyle name="Normal 5 96" xfId="4074"/>
    <cellStyle name="Normal 5 97" xfId="4075"/>
    <cellStyle name="Normal 5 98" xfId="4076"/>
    <cellStyle name="Normal 5 99" xfId="4077"/>
    <cellStyle name="Normal 50" xfId="4078"/>
    <cellStyle name="Normal 50 2" xfId="4079"/>
    <cellStyle name="Normal 50 3" xfId="4080"/>
    <cellStyle name="Normal 50 4" xfId="4081"/>
    <cellStyle name="Normal 50 5" xfId="4082"/>
    <cellStyle name="Normal 50 6" xfId="4083"/>
    <cellStyle name="Normal 50 7" xfId="4084"/>
    <cellStyle name="Normal 50 8" xfId="4085"/>
    <cellStyle name="Normal 51" xfId="4086"/>
    <cellStyle name="Normal 51 2" xfId="4087"/>
    <cellStyle name="Normal 51 2 2" xfId="4088"/>
    <cellStyle name="Normal 51 2 2 2" xfId="4089"/>
    <cellStyle name="Normal 51 2 2 2 2" xfId="4090"/>
    <cellStyle name="Normal 51 2 2 3" xfId="4091"/>
    <cellStyle name="Normal 51 2 3" xfId="4092"/>
    <cellStyle name="Normal 51 2 3 2" xfId="4093"/>
    <cellStyle name="Normal 51 2 4" xfId="4094"/>
    <cellStyle name="Normal 51 3" xfId="4095"/>
    <cellStyle name="Normal 51 3 2" xfId="4096"/>
    <cellStyle name="Normal 51 3 2 2" xfId="4097"/>
    <cellStyle name="Normal 51 3 3" xfId="4098"/>
    <cellStyle name="Normal 51 4" xfId="4099"/>
    <cellStyle name="Normal 51 4 2" xfId="4100"/>
    <cellStyle name="Normal 51 5" xfId="4101"/>
    <cellStyle name="Normal 51 6" xfId="4102"/>
    <cellStyle name="Normal 51 7" xfId="4103"/>
    <cellStyle name="Normal 51 8" xfId="4104"/>
    <cellStyle name="Normal 52" xfId="4105"/>
    <cellStyle name="Normal 52 2" xfId="4106"/>
    <cellStyle name="Normal 52 2 2" xfId="4107"/>
    <cellStyle name="Normal 52 3" xfId="4108"/>
    <cellStyle name="Normal 52 4" xfId="4109"/>
    <cellStyle name="Normal 52 5" xfId="4110"/>
    <cellStyle name="Normal 52 6" xfId="4111"/>
    <cellStyle name="Normal 52 7" xfId="4112"/>
    <cellStyle name="Normal 52 8" xfId="4113"/>
    <cellStyle name="Normal 53" xfId="4114"/>
    <cellStyle name="Normal 53 2" xfId="4115"/>
    <cellStyle name="Normal 53 2 2" xfId="4116"/>
    <cellStyle name="Normal 53 2 2 2" xfId="4117"/>
    <cellStyle name="Normal 53 2 3" xfId="4118"/>
    <cellStyle name="Normal 53 3" xfId="4119"/>
    <cellStyle name="Normal 53 3 2" xfId="4120"/>
    <cellStyle name="Normal 53 4" xfId="4121"/>
    <cellStyle name="Normal 53 5" xfId="4122"/>
    <cellStyle name="Normal 53 6" xfId="4123"/>
    <cellStyle name="Normal 53 7" xfId="4124"/>
    <cellStyle name="Normal 53 8" xfId="4125"/>
    <cellStyle name="Normal 54" xfId="4126"/>
    <cellStyle name="Normal 54 2" xfId="4127"/>
    <cellStyle name="Normal 54 3" xfId="4128"/>
    <cellStyle name="Normal 54 4" xfId="4129"/>
    <cellStyle name="Normal 54 5" xfId="4130"/>
    <cellStyle name="Normal 54 6" xfId="4131"/>
    <cellStyle name="Normal 54 7" xfId="4132"/>
    <cellStyle name="Normal 54 8" xfId="4133"/>
    <cellStyle name="Normal 55" xfId="4134"/>
    <cellStyle name="Normal 55 2" xfId="4135"/>
    <cellStyle name="Normal 55 3" xfId="4136"/>
    <cellStyle name="Normal 55 4" xfId="4137"/>
    <cellStyle name="Normal 55 5" xfId="4138"/>
    <cellStyle name="Normal 55 6" xfId="4139"/>
    <cellStyle name="Normal 55 7" xfId="4140"/>
    <cellStyle name="Normal 55 8" xfId="4141"/>
    <cellStyle name="Normal 56" xfId="4142"/>
    <cellStyle name="Normal 56 2" xfId="4143"/>
    <cellStyle name="Normal 56 3" xfId="4144"/>
    <cellStyle name="Normal 56 4" xfId="4145"/>
    <cellStyle name="Normal 56 5" xfId="4146"/>
    <cellStyle name="Normal 56 6" xfId="4147"/>
    <cellStyle name="Normal 56 7" xfId="4148"/>
    <cellStyle name="Normal 56 8" xfId="4149"/>
    <cellStyle name="Normal 57" xfId="4150"/>
    <cellStyle name="Normal 57 2" xfId="4151"/>
    <cellStyle name="Normal 57 3" xfId="4152"/>
    <cellStyle name="Normal 57 4" xfId="4153"/>
    <cellStyle name="Normal 57 5" xfId="4154"/>
    <cellStyle name="Normal 57 6" xfId="4155"/>
    <cellStyle name="Normal 57 7" xfId="4156"/>
    <cellStyle name="Normal 57 8" xfId="4157"/>
    <cellStyle name="Normal 58" xfId="4158"/>
    <cellStyle name="Normal 58 2" xfId="4159"/>
    <cellStyle name="Normal 58 3" xfId="4160"/>
    <cellStyle name="Normal 58 4" xfId="4161"/>
    <cellStyle name="Normal 58 5" xfId="4162"/>
    <cellStyle name="Normal 58 6" xfId="4163"/>
    <cellStyle name="Normal 58 7" xfId="4164"/>
    <cellStyle name="Normal 58 8" xfId="4165"/>
    <cellStyle name="Normal 59" xfId="4166"/>
    <cellStyle name="Normal 59 2" xfId="4167"/>
    <cellStyle name="Normal 59 3" xfId="4168"/>
    <cellStyle name="Normal 59 4" xfId="4169"/>
    <cellStyle name="Normal 59 5" xfId="4170"/>
    <cellStyle name="Normal 59 6" xfId="4171"/>
    <cellStyle name="Normal 59 7" xfId="4172"/>
    <cellStyle name="Normal 59 8" xfId="4173"/>
    <cellStyle name="Normal 6" xfId="613"/>
    <cellStyle name="Normal-- 6" xfId="4546"/>
    <cellStyle name="Normal 6 10" xfId="4174"/>
    <cellStyle name="Normal 6 10 2" xfId="4175"/>
    <cellStyle name="Normal 6 100" xfId="4176"/>
    <cellStyle name="Normal 6 101" xfId="4177"/>
    <cellStyle name="Normal 6 102" xfId="4178"/>
    <cellStyle name="Normal 6 103" xfId="4179"/>
    <cellStyle name="Normal 6 104" xfId="4180"/>
    <cellStyle name="Normal 6 105" xfId="4181"/>
    <cellStyle name="Normal 6 106" xfId="4182"/>
    <cellStyle name="Normal 6 107" xfId="4183"/>
    <cellStyle name="Normal 6 108" xfId="4184"/>
    <cellStyle name="Normal 6 109" xfId="4185"/>
    <cellStyle name="Normal 6 11" xfId="4186"/>
    <cellStyle name="Normal 6 11 2" xfId="4187"/>
    <cellStyle name="Normal 6 110" xfId="4188"/>
    <cellStyle name="Normal 6 111" xfId="4189"/>
    <cellStyle name="Normal 6 112" xfId="4190"/>
    <cellStyle name="Normal 6 113" xfId="4191"/>
    <cellStyle name="Normal 6 114" xfId="4192"/>
    <cellStyle name="Normal 6 115" xfId="4193"/>
    <cellStyle name="Normal 6 116" xfId="4194"/>
    <cellStyle name="Normal 6 117" xfId="4195"/>
    <cellStyle name="Normal 6 12" xfId="4196"/>
    <cellStyle name="Normal 6 12 2" xfId="4197"/>
    <cellStyle name="Normal 6 13" xfId="4198"/>
    <cellStyle name="Normal 6 13 2" xfId="4199"/>
    <cellStyle name="Normal 6 14" xfId="4200"/>
    <cellStyle name="Normal 6 14 2" xfId="4201"/>
    <cellStyle name="Normal 6 15" xfId="4202"/>
    <cellStyle name="Normal 6 15 2" xfId="4203"/>
    <cellStyle name="Normal 6 16" xfId="4204"/>
    <cellStyle name="Normal 6 16 2" xfId="4205"/>
    <cellStyle name="Normal 6 17" xfId="4206"/>
    <cellStyle name="Normal 6 17 2" xfId="4207"/>
    <cellStyle name="Normal 6 18" xfId="4208"/>
    <cellStyle name="Normal 6 18 2" xfId="4209"/>
    <cellStyle name="Normal 6 19" xfId="4210"/>
    <cellStyle name="Normal 6 19 2" xfId="4211"/>
    <cellStyle name="Normal 6 2" xfId="4212"/>
    <cellStyle name="Normal 6 2 2" xfId="4213"/>
    <cellStyle name="Normal 6 2 3" xfId="4214"/>
    <cellStyle name="Normal 6 2 4" xfId="4215"/>
    <cellStyle name="Normal 6 2 5" xfId="4216"/>
    <cellStyle name="Normal 6 20" xfId="4217"/>
    <cellStyle name="Normal 6 20 2" xfId="4218"/>
    <cellStyle name="Normal 6 21" xfId="4219"/>
    <cellStyle name="Normal 6 21 2" xfId="4220"/>
    <cellStyle name="Normal 6 21 2 2" xfId="4221"/>
    <cellStyle name="Normal 6 21 3" xfId="4222"/>
    <cellStyle name="Normal 6 21 4" xfId="4223"/>
    <cellStyle name="Normal 6 22" xfId="4224"/>
    <cellStyle name="Normal 6 22 2" xfId="4225"/>
    <cellStyle name="Normal 6 22 2 2" xfId="4226"/>
    <cellStyle name="Normal 6 22 3" xfId="4227"/>
    <cellStyle name="Normal 6 22 4" xfId="4228"/>
    <cellStyle name="Normal 6 23" xfId="4229"/>
    <cellStyle name="Normal 6 23 2" xfId="4230"/>
    <cellStyle name="Normal 6 24" xfId="4231"/>
    <cellStyle name="Normal 6 24 2" xfId="4232"/>
    <cellStyle name="Normal 6 25" xfId="4233"/>
    <cellStyle name="Normal 6 25 2" xfId="4234"/>
    <cellStyle name="Normal 6 26" xfId="4235"/>
    <cellStyle name="Normal 6 26 2" xfId="4236"/>
    <cellStyle name="Normal 6 27" xfId="4237"/>
    <cellStyle name="Normal 6 27 2" xfId="4238"/>
    <cellStyle name="Normal 6 28" xfId="4239"/>
    <cellStyle name="Normal 6 28 2" xfId="4240"/>
    <cellStyle name="Normal 6 29" xfId="4241"/>
    <cellStyle name="Normal 6 29 2" xfId="4242"/>
    <cellStyle name="Normal 6 3" xfId="4243"/>
    <cellStyle name="Normal 6 3 2" xfId="4244"/>
    <cellStyle name="Normal 6 3 3" xfId="4245"/>
    <cellStyle name="Normal 6 3 4" xfId="4246"/>
    <cellStyle name="Normal 6 30" xfId="4247"/>
    <cellStyle name="Normal 6 31" xfId="4248"/>
    <cellStyle name="Normal 6 32" xfId="4249"/>
    <cellStyle name="Normal 6 33" xfId="4250"/>
    <cellStyle name="Normal 6 34" xfId="4251"/>
    <cellStyle name="Normal 6 35" xfId="4252"/>
    <cellStyle name="Normal 6 36" xfId="4253"/>
    <cellStyle name="Normal 6 37" xfId="4254"/>
    <cellStyle name="Normal 6 38" xfId="4255"/>
    <cellStyle name="Normal 6 39" xfId="4256"/>
    <cellStyle name="Normal 6 4" xfId="4257"/>
    <cellStyle name="Normal 6 4 2" xfId="4258"/>
    <cellStyle name="Normal 6 40" xfId="4259"/>
    <cellStyle name="Normal 6 41" xfId="4260"/>
    <cellStyle name="Normal 6 42" xfId="4261"/>
    <cellStyle name="Normal 6 43" xfId="4262"/>
    <cellStyle name="Normal 6 44" xfId="4263"/>
    <cellStyle name="Normal 6 45" xfId="4264"/>
    <cellStyle name="Normal 6 46" xfId="4265"/>
    <cellStyle name="Normal 6 47" xfId="4266"/>
    <cellStyle name="Normal 6 48" xfId="4267"/>
    <cellStyle name="Normal 6 49" xfId="4268"/>
    <cellStyle name="Normal 6 5" xfId="4269"/>
    <cellStyle name="Normal 6 5 2" xfId="4270"/>
    <cellStyle name="Normal 6 50" xfId="4271"/>
    <cellStyle name="Normal 6 51" xfId="4272"/>
    <cellStyle name="Normal 6 52" xfId="4273"/>
    <cellStyle name="Normal 6 53" xfId="4274"/>
    <cellStyle name="Normal 6 54" xfId="4275"/>
    <cellStyle name="Normal 6 55" xfId="4276"/>
    <cellStyle name="Normal 6 56" xfId="4277"/>
    <cellStyle name="Normal 6 57" xfId="4278"/>
    <cellStyle name="Normal 6 58" xfId="4279"/>
    <cellStyle name="Normal 6 59" xfId="4280"/>
    <cellStyle name="Normal 6 6" xfId="4281"/>
    <cellStyle name="Normal 6 6 2" xfId="4282"/>
    <cellStyle name="Normal 6 60" xfId="4283"/>
    <cellStyle name="Normal 6 61" xfId="4284"/>
    <cellStyle name="Normal 6 62" xfId="4285"/>
    <cellStyle name="Normal 6 63" xfId="4286"/>
    <cellStyle name="Normal 6 64" xfId="4287"/>
    <cellStyle name="Normal 6 65" xfId="4288"/>
    <cellStyle name="Normal 6 66" xfId="4289"/>
    <cellStyle name="Normal 6 67" xfId="4290"/>
    <cellStyle name="Normal 6 68" xfId="4291"/>
    <cellStyle name="Normal 6 69" xfId="4292"/>
    <cellStyle name="Normal 6 7" xfId="4293"/>
    <cellStyle name="Normal 6 7 2" xfId="4294"/>
    <cellStyle name="Normal 6 70" xfId="4295"/>
    <cellStyle name="Normal 6 71" xfId="4296"/>
    <cellStyle name="Normal 6 72" xfId="4297"/>
    <cellStyle name="Normal 6 73" xfId="4298"/>
    <cellStyle name="Normal 6 74" xfId="4299"/>
    <cellStyle name="Normal 6 75" xfId="4300"/>
    <cellStyle name="Normal 6 76" xfId="4301"/>
    <cellStyle name="Normal 6 77" xfId="4302"/>
    <cellStyle name="Normal 6 78" xfId="4303"/>
    <cellStyle name="Normal 6 79" xfId="4304"/>
    <cellStyle name="Normal 6 8" xfId="4305"/>
    <cellStyle name="Normal 6 8 2" xfId="4306"/>
    <cellStyle name="Normal 6 80" xfId="4307"/>
    <cellStyle name="Normal 6 81" xfId="4308"/>
    <cellStyle name="Normal 6 82" xfId="4309"/>
    <cellStyle name="Normal 6 83" xfId="4310"/>
    <cellStyle name="Normal 6 84" xfId="4311"/>
    <cellStyle name="Normal 6 85" xfId="4312"/>
    <cellStyle name="Normal 6 86" xfId="4313"/>
    <cellStyle name="Normal 6 87" xfId="4314"/>
    <cellStyle name="Normal 6 88" xfId="4315"/>
    <cellStyle name="Normal 6 89" xfId="4316"/>
    <cellStyle name="Normal 6 9" xfId="4317"/>
    <cellStyle name="Normal 6 9 2" xfId="4318"/>
    <cellStyle name="Normal 6 90" xfId="4319"/>
    <cellStyle name="Normal 6 91" xfId="4320"/>
    <cellStyle name="Normal 6 92" xfId="4321"/>
    <cellStyle name="Normal 6 93" xfId="4322"/>
    <cellStyle name="Normal 6 94" xfId="4323"/>
    <cellStyle name="Normal 6 95" xfId="4324"/>
    <cellStyle name="Normal 6 96" xfId="4325"/>
    <cellStyle name="Normal 6 97" xfId="4326"/>
    <cellStyle name="Normal 6 98" xfId="4327"/>
    <cellStyle name="Normal 6 99" xfId="4328"/>
    <cellStyle name="Normal 60 2" xfId="4329"/>
    <cellStyle name="Normal 60 3" xfId="4330"/>
    <cellStyle name="Normal 60 4" xfId="4331"/>
    <cellStyle name="Normal 60 5" xfId="4332"/>
    <cellStyle name="Normal 60 6" xfId="4333"/>
    <cellStyle name="Normal 60 7" xfId="4334"/>
    <cellStyle name="Normal 60 8" xfId="4335"/>
    <cellStyle name="Normal 61 2" xfId="4336"/>
    <cellStyle name="Normal 61 3" xfId="4337"/>
    <cellStyle name="Normal 61 4" xfId="4338"/>
    <cellStyle name="Normal 61 5" xfId="4339"/>
    <cellStyle name="Normal 61 6" xfId="4340"/>
    <cellStyle name="Normal 61 7" xfId="4341"/>
    <cellStyle name="Normal 61 8" xfId="4342"/>
    <cellStyle name="Normal 62 2" xfId="4343"/>
    <cellStyle name="Normal 62 3" xfId="4344"/>
    <cellStyle name="Normal 62 4" xfId="4345"/>
    <cellStyle name="Normal 62 5" xfId="4346"/>
    <cellStyle name="Normal 62 6" xfId="4347"/>
    <cellStyle name="Normal 62 7" xfId="4348"/>
    <cellStyle name="Normal 62 8" xfId="4349"/>
    <cellStyle name="Normal 63 2" xfId="4350"/>
    <cellStyle name="Normal 63 3" xfId="4351"/>
    <cellStyle name="Normal 63 4" xfId="4352"/>
    <cellStyle name="Normal 63 5" xfId="4353"/>
    <cellStyle name="Normal 63 6" xfId="4354"/>
    <cellStyle name="Normal 63 7" xfId="4355"/>
    <cellStyle name="Normal 63 8" xfId="4356"/>
    <cellStyle name="Normal 64 2" xfId="4357"/>
    <cellStyle name="Normal 64 3" xfId="4358"/>
    <cellStyle name="Normal 64 4" xfId="4359"/>
    <cellStyle name="Normal 64 5" xfId="4360"/>
    <cellStyle name="Normal 64 6" xfId="4361"/>
    <cellStyle name="Normal 64 7" xfId="4362"/>
    <cellStyle name="Normal 64 8" xfId="4363"/>
    <cellStyle name="Normal 65" xfId="4364"/>
    <cellStyle name="Normal 65 2" xfId="4365"/>
    <cellStyle name="Normal 65 3" xfId="4366"/>
    <cellStyle name="Normal 65 4" xfId="4367"/>
    <cellStyle name="Normal 65 5" xfId="4368"/>
    <cellStyle name="Normal 65 6" xfId="4369"/>
    <cellStyle name="Normal 65 7" xfId="4370"/>
    <cellStyle name="Normal 65 8" xfId="4371"/>
    <cellStyle name="Normal 67 2" xfId="4372"/>
    <cellStyle name="Normal 67 3" xfId="4373"/>
    <cellStyle name="Normal 67 4" xfId="4374"/>
    <cellStyle name="Normal 67 5" xfId="4375"/>
    <cellStyle name="Normal 67 6" xfId="4376"/>
    <cellStyle name="Normal 67 7" xfId="4377"/>
    <cellStyle name="Normal 67 8" xfId="4378"/>
    <cellStyle name="Normal 69 2" xfId="4379"/>
    <cellStyle name="Normal 69 3" xfId="4380"/>
    <cellStyle name="Normal 69 4" xfId="4381"/>
    <cellStyle name="Normal 69 5" xfId="4382"/>
    <cellStyle name="Normal 69 6" xfId="4383"/>
    <cellStyle name="Normal 69 7" xfId="4384"/>
    <cellStyle name="Normal 69 8" xfId="4385"/>
    <cellStyle name="Normal 7" xfId="4386"/>
    <cellStyle name="Normal-- 7" xfId="4547"/>
    <cellStyle name="Normal 7 10" xfId="4387"/>
    <cellStyle name="Normal 7 11" xfId="4388"/>
    <cellStyle name="Normal 7 12" xfId="4389"/>
    <cellStyle name="Normal 7 13" xfId="4390"/>
    <cellStyle name="Normal 7 14" xfId="4391"/>
    <cellStyle name="Normal 7 15" xfId="4392"/>
    <cellStyle name="Normal 7 16" xfId="4393"/>
    <cellStyle name="Normal 7 17" xfId="4394"/>
    <cellStyle name="Normal 7 18" xfId="4395"/>
    <cellStyle name="Normal 7 19" xfId="4396"/>
    <cellStyle name="Normal 7 2" xfId="4397"/>
    <cellStyle name="Normal 7 2 2" xfId="4398"/>
    <cellStyle name="Normal 7 2 3" xfId="4399"/>
    <cellStyle name="Normal 7 2 4" xfId="4400"/>
    <cellStyle name="Normal 7 20" xfId="4401"/>
    <cellStyle name="Normal 7 21" xfId="4402"/>
    <cellStyle name="Normal 7 22" xfId="4403"/>
    <cellStyle name="Normal 7 23" xfId="4404"/>
    <cellStyle name="Normal 7 24" xfId="4405"/>
    <cellStyle name="Normal 7 25" xfId="4406"/>
    <cellStyle name="Normal 7 26" xfId="4407"/>
    <cellStyle name="Normal 7 27" xfId="4408"/>
    <cellStyle name="Normal 7 28" xfId="4409"/>
    <cellStyle name="Normal 7 29" xfId="4410"/>
    <cellStyle name="Normal 7 3" xfId="4411"/>
    <cellStyle name="Normal 7 30" xfId="4412"/>
    <cellStyle name="Normal 7 31" xfId="4413"/>
    <cellStyle name="Normal 7 32" xfId="4414"/>
    <cellStyle name="Normal 7 33" xfId="4415"/>
    <cellStyle name="Normal 7 34" xfId="4416"/>
    <cellStyle name="Normal 7 35" xfId="4417"/>
    <cellStyle name="Normal 7 36" xfId="4418"/>
    <cellStyle name="Normal 7 37" xfId="4419"/>
    <cellStyle name="Normal 7 38" xfId="4420"/>
    <cellStyle name="Normal 7 4" xfId="4421"/>
    <cellStyle name="Normal 7 5" xfId="4422"/>
    <cellStyle name="Normal 7 6" xfId="4423"/>
    <cellStyle name="Normal 7 7" xfId="4424"/>
    <cellStyle name="Normal 7 8" xfId="4425"/>
    <cellStyle name="Normal 7 9" xfId="4426"/>
    <cellStyle name="Normal 70 2" xfId="4427"/>
    <cellStyle name="Normal 70 3" xfId="4428"/>
    <cellStyle name="Normal 70 4" xfId="4429"/>
    <cellStyle name="Normal 70 5" xfId="4430"/>
    <cellStyle name="Normal 70 6" xfId="4431"/>
    <cellStyle name="Normal 70 7" xfId="4432"/>
    <cellStyle name="Normal 70 8" xfId="4433"/>
    <cellStyle name="Normal 71 2" xfId="4434"/>
    <cellStyle name="Normal 71 3" xfId="4435"/>
    <cellStyle name="Normal 71 4" xfId="4436"/>
    <cellStyle name="Normal 71 5" xfId="4437"/>
    <cellStyle name="Normal 71 6" xfId="4438"/>
    <cellStyle name="Normal 71 7" xfId="4439"/>
    <cellStyle name="Normal 71 8" xfId="4440"/>
    <cellStyle name="Normal 72 2" xfId="4441"/>
    <cellStyle name="Normal 72 3" xfId="4442"/>
    <cellStyle name="Normal 72 4" xfId="4443"/>
    <cellStyle name="Normal 72 5" xfId="4444"/>
    <cellStyle name="Normal 72 6" xfId="4445"/>
    <cellStyle name="Normal 72 7" xfId="4446"/>
    <cellStyle name="Normal 72 8" xfId="4447"/>
    <cellStyle name="Normal 73 2" xfId="4448"/>
    <cellStyle name="Normal 73 3" xfId="4449"/>
    <cellStyle name="Normal 73 4" xfId="4450"/>
    <cellStyle name="Normal 73 5" xfId="4451"/>
    <cellStyle name="Normal 73 6" xfId="4452"/>
    <cellStyle name="Normal 73 7" xfId="4453"/>
    <cellStyle name="Normal 73 8" xfId="4454"/>
    <cellStyle name="Normal 74 2" xfId="4455"/>
    <cellStyle name="Normal 74 3" xfId="4456"/>
    <cellStyle name="Normal 74 4" xfId="4457"/>
    <cellStyle name="Normal 74 5" xfId="4458"/>
    <cellStyle name="Normal 74 6" xfId="4459"/>
    <cellStyle name="Normal 74 7" xfId="4460"/>
    <cellStyle name="Normal 74 8" xfId="4461"/>
    <cellStyle name="Normal 75 2" xfId="4462"/>
    <cellStyle name="Normal 75 3" xfId="4463"/>
    <cellStyle name="Normal 75 4" xfId="4464"/>
    <cellStyle name="Normal 75 5" xfId="4465"/>
    <cellStyle name="Normal 75 6" xfId="4466"/>
    <cellStyle name="Normal 75 7" xfId="4467"/>
    <cellStyle name="Normal 75 8" xfId="4468"/>
    <cellStyle name="Normal 76" xfId="4469"/>
    <cellStyle name="Normal 77" xfId="4470"/>
    <cellStyle name="Normal 8" xfId="4471"/>
    <cellStyle name="Normal-- 8" xfId="4548"/>
    <cellStyle name="Normal 8 10" xfId="4472"/>
    <cellStyle name="Normal 8 11" xfId="4473"/>
    <cellStyle name="Normal 8 12" xfId="4474"/>
    <cellStyle name="Normal 8 13" xfId="4475"/>
    <cellStyle name="Normal 8 14" xfId="4476"/>
    <cellStyle name="Normal 8 15" xfId="4477"/>
    <cellStyle name="Normal 8 16" xfId="4478"/>
    <cellStyle name="Normal 8 17" xfId="4479"/>
    <cellStyle name="Normal 8 18" xfId="4480"/>
    <cellStyle name="Normal 8 19" xfId="4481"/>
    <cellStyle name="Normal 8 2" xfId="4482"/>
    <cellStyle name="Normal 8 2 2" xfId="4483"/>
    <cellStyle name="Normal 8 2 3" xfId="4484"/>
    <cellStyle name="Normal 8 20" xfId="4485"/>
    <cellStyle name="Normal 8 21" xfId="4486"/>
    <cellStyle name="Normal 8 21 2" xfId="4487"/>
    <cellStyle name="Normal 8 21 2 2" xfId="4488"/>
    <cellStyle name="Normal 8 21 2 2 2" xfId="4489"/>
    <cellStyle name="Normal 8 21 2 3" xfId="4490"/>
    <cellStyle name="Normal 8 21 3" xfId="4491"/>
    <cellStyle name="Normal 8 21 3 2" xfId="4492"/>
    <cellStyle name="Normal 8 21 4" xfId="4493"/>
    <cellStyle name="Normal 8 22" xfId="4494"/>
    <cellStyle name="Normal 8 22 2" xfId="4495"/>
    <cellStyle name="Normal 8 22 2 2" xfId="4496"/>
    <cellStyle name="Normal 8 22 2 2 2" xfId="4497"/>
    <cellStyle name="Normal 8 22 2 3" xfId="4498"/>
    <cellStyle name="Normal 8 22 3" xfId="4499"/>
    <cellStyle name="Normal 8 22 3 2" xfId="4500"/>
    <cellStyle name="Normal 8 22 4" xfId="4501"/>
    <cellStyle name="Normal 8 23" xfId="4502"/>
    <cellStyle name="Normal 8 23 2" xfId="4503"/>
    <cellStyle name="Normal 8 23 2 2" xfId="4504"/>
    <cellStyle name="Normal 8 23 3" xfId="4505"/>
    <cellStyle name="Normal 8 24" xfId="4506"/>
    <cellStyle name="Normal 8 24 2" xfId="4507"/>
    <cellStyle name="Normal 8 25" xfId="4508"/>
    <cellStyle name="Normal 8 26" xfId="4509"/>
    <cellStyle name="Normal 8 27" xfId="4510"/>
    <cellStyle name="Normal 8 28" xfId="4511"/>
    <cellStyle name="Normal 8 29" xfId="4512"/>
    <cellStyle name="Normal 8 3" xfId="4513"/>
    <cellStyle name="Normal 8 3 2" xfId="4514"/>
    <cellStyle name="Normal 8 30" xfId="4515"/>
    <cellStyle name="Normal 8 31" xfId="4516"/>
    <cellStyle name="Normal 8 32" xfId="4517"/>
    <cellStyle name="Normal 8 33" xfId="4518"/>
    <cellStyle name="Normal 8 34" xfId="4519"/>
    <cellStyle name="Normal 8 35" xfId="4520"/>
    <cellStyle name="Normal 8 36" xfId="4521"/>
    <cellStyle name="Normal 8 37" xfId="4522"/>
    <cellStyle name="Normal 8 38" xfId="4523"/>
    <cellStyle name="Normal 8 39" xfId="4524"/>
    <cellStyle name="Normal 8 4" xfId="4525"/>
    <cellStyle name="Normal 8 40" xfId="4526"/>
    <cellStyle name="Normal 8 41" xfId="4527"/>
    <cellStyle name="Normal 8 42" xfId="4528"/>
    <cellStyle name="Normal 8 5" xfId="4529"/>
    <cellStyle name="Normal 8 6" xfId="4530"/>
    <cellStyle name="Normal 8 7" xfId="4531"/>
    <cellStyle name="Normal 8 8" xfId="4532"/>
    <cellStyle name="Normal 8 9" xfId="4533"/>
    <cellStyle name="Normal 9" xfId="4534"/>
    <cellStyle name="Normal 9 2" xfId="4535"/>
    <cellStyle name="Normal 9 2 2" xfId="4536"/>
    <cellStyle name="Normal 9 3" xfId="4537"/>
    <cellStyle name="Normal 9 4" xfId="4538"/>
    <cellStyle name="Normal 9 5" xfId="4539"/>
    <cellStyle name="Normal 9 6" xfId="4540"/>
    <cellStyle name="Normal2" xfId="4549"/>
    <cellStyle name="Normale_97.98.us" xfId="4550"/>
    <cellStyle name="NormalGB" xfId="4551"/>
    <cellStyle name="Normalx" xfId="4552"/>
    <cellStyle name="Note 2" xfId="56"/>
    <cellStyle name="Note 2 10" xfId="4553"/>
    <cellStyle name="Note 2 11" xfId="4554"/>
    <cellStyle name="Note 2 12" xfId="9749"/>
    <cellStyle name="Note 2 2" xfId="67"/>
    <cellStyle name="Note 2 2 2" xfId="87"/>
    <cellStyle name="Note 2 2 2 2" xfId="4555"/>
    <cellStyle name="Note 2 2 2 3" xfId="4556"/>
    <cellStyle name="Note 2 2 2 4" xfId="9769"/>
    <cellStyle name="Note 2 2 3" xfId="4557"/>
    <cellStyle name="Note 2 2 4" xfId="4558"/>
    <cellStyle name="Note 2 2 5" xfId="9755"/>
    <cellStyle name="Note 2 3" xfId="81"/>
    <cellStyle name="Note 2 3 2" xfId="4559"/>
    <cellStyle name="Note 2 3 3" xfId="9763"/>
    <cellStyle name="Note 2 4" xfId="4560"/>
    <cellStyle name="Note 2 5" xfId="4561"/>
    <cellStyle name="Note 2 6" xfId="4562"/>
    <cellStyle name="Note 2 7" xfId="4563"/>
    <cellStyle name="Note 2 8" xfId="4564"/>
    <cellStyle name="Note 2 9" xfId="4565"/>
    <cellStyle name="Note 3" xfId="55"/>
    <cellStyle name="Note 3 2" xfId="66"/>
    <cellStyle name="Note 3 2 2" xfId="86"/>
    <cellStyle name="Note 3 2 2 2" xfId="9768"/>
    <cellStyle name="Note 3 2 3" xfId="9754"/>
    <cellStyle name="Note 3 3" xfId="80"/>
    <cellStyle name="Note 3 3 2" xfId="9762"/>
    <cellStyle name="Note 3 4" xfId="9748"/>
    <cellStyle name="Note 4" xfId="4566"/>
    <cellStyle name="Note 4 2" xfId="4567"/>
    <cellStyle name="Note 5" xfId="4568"/>
    <cellStyle name="Note 5 2" xfId="4569"/>
    <cellStyle name="Note 6" xfId="4570"/>
    <cellStyle name="Note 6 2" xfId="4571"/>
    <cellStyle name="Note 7" xfId="4572"/>
    <cellStyle name="Note 7 2" xfId="4573"/>
    <cellStyle name="Note 8" xfId="4574"/>
    <cellStyle name="Note 8 2" xfId="4575"/>
    <cellStyle name="Note 8 2 2" xfId="4576"/>
    <cellStyle name="Note 8 2 2 2" xfId="4577"/>
    <cellStyle name="Note 8 2 2 2 2" xfId="4578"/>
    <cellStyle name="Note 8 2 2 3" xfId="4579"/>
    <cellStyle name="Note 8 2 3" xfId="4580"/>
    <cellStyle name="Note 8 2 3 2" xfId="4581"/>
    <cellStyle name="Note 8 2 4" xfId="4582"/>
    <cellStyle name="Note 8 3" xfId="4583"/>
    <cellStyle name="Note 8 3 2" xfId="4584"/>
    <cellStyle name="Note 8 3 2 2" xfId="4585"/>
    <cellStyle name="Note 8 3 2 2 2" xfId="4586"/>
    <cellStyle name="Note 8 3 2 3" xfId="4587"/>
    <cellStyle name="Note 8 3 3" xfId="4588"/>
    <cellStyle name="Note 8 3 3 2" xfId="4589"/>
    <cellStyle name="Note 8 3 4" xfId="4590"/>
    <cellStyle name="Note 8 4" xfId="4591"/>
    <cellStyle name="Note 8 4 2" xfId="4592"/>
    <cellStyle name="Note 8 4 2 2" xfId="4593"/>
    <cellStyle name="Note 8 4 3" xfId="4594"/>
    <cellStyle name="Note 8 5" xfId="4595"/>
    <cellStyle name="Note 8 5 2" xfId="4596"/>
    <cellStyle name="Note 8 6" xfId="4597"/>
    <cellStyle name="Nr 0 dec" xfId="4598"/>
    <cellStyle name="Nr 0 dec - Input" xfId="4599"/>
    <cellStyle name="Nr 0 dec - Subtotal" xfId="4600"/>
    <cellStyle name="Nr 0 dec_Data" xfId="4601"/>
    <cellStyle name="Nr 1 dec" xfId="4602"/>
    <cellStyle name="Nr 1 dec - Input" xfId="4603"/>
    <cellStyle name="Nr, 0 dec" xfId="4604"/>
    <cellStyle name="number" xfId="4605"/>
    <cellStyle name="Number, 1 dec" xfId="4606"/>
    <cellStyle name="Output (1dp#)" xfId="4607"/>
    <cellStyle name="Output (1dpx)_ Pies " xfId="4608"/>
    <cellStyle name="Output 2" xfId="57"/>
    <cellStyle name="Output 2 10" xfId="9750"/>
    <cellStyle name="Output 2 2" xfId="68"/>
    <cellStyle name="Output 2 2 2" xfId="88"/>
    <cellStyle name="Output 2 2 2 2" xfId="9770"/>
    <cellStyle name="Output 2 2 3" xfId="9756"/>
    <cellStyle name="Output 2 3" xfId="82"/>
    <cellStyle name="Output 2 3 2" xfId="9764"/>
    <cellStyle name="Output 2 4" xfId="4609"/>
    <cellStyle name="Output 2 5" xfId="4610"/>
    <cellStyle name="Output 2 6" xfId="4611"/>
    <cellStyle name="Output 2 7" xfId="4612"/>
    <cellStyle name="Output 2 8" xfId="4613"/>
    <cellStyle name="Output 2 9" xfId="4614"/>
    <cellStyle name="Output 3" xfId="4615"/>
    <cellStyle name="Page Heading" xfId="4616"/>
    <cellStyle name="Page Heading Large" xfId="4617"/>
    <cellStyle name="Page Heading Small" xfId="4618"/>
    <cellStyle name="Page Number" xfId="4619"/>
    <cellStyle name="pb_page_heading_LS" xfId="4620"/>
    <cellStyle name="Per aandeel" xfId="4621"/>
    <cellStyle name="Percent" xfId="72" builtinId="5"/>
    <cellStyle name="Percent (1)" xfId="4622"/>
    <cellStyle name="Percent [0]" xfId="4623"/>
    <cellStyle name="Percent [00]" xfId="4624"/>
    <cellStyle name="Percent [1]" xfId="4625"/>
    <cellStyle name="Percent [2]" xfId="4626"/>
    <cellStyle name="Percent [2] 2" xfId="4627"/>
    <cellStyle name="Percent [2] 3" xfId="4628"/>
    <cellStyle name="Percent 1 dec" xfId="4629"/>
    <cellStyle name="Percent 1 dec - Input" xfId="4630"/>
    <cellStyle name="Percent 1 dec_Data" xfId="4631"/>
    <cellStyle name="Percent 10" xfId="4632"/>
    <cellStyle name="Percent 2" xfId="8"/>
    <cellStyle name="Percent 2 10" xfId="4633"/>
    <cellStyle name="Percent 2 10 2" xfId="4634"/>
    <cellStyle name="Percent 2 10 2 2" xfId="4635"/>
    <cellStyle name="Percent 2 10 3" xfId="4636"/>
    <cellStyle name="Percent 2 11" xfId="4637"/>
    <cellStyle name="Percent 2 12" xfId="4638"/>
    <cellStyle name="Percent 2 12 2" xfId="4639"/>
    <cellStyle name="Percent 2 12 2 2" xfId="4640"/>
    <cellStyle name="Percent 2 12 3" xfId="4641"/>
    <cellStyle name="Percent 2 13" xfId="4642"/>
    <cellStyle name="Percent 2 13 2" xfId="4643"/>
    <cellStyle name="Percent 2 14" xfId="4644"/>
    <cellStyle name="Percent 2 15" xfId="4645"/>
    <cellStyle name="Percent 2 16" xfId="4646"/>
    <cellStyle name="Percent 2 17" xfId="4647"/>
    <cellStyle name="Percent 2 18" xfId="4648"/>
    <cellStyle name="Percent 2 19" xfId="4649"/>
    <cellStyle name="Percent 2 2" xfId="9"/>
    <cellStyle name="Percent 2 2 2" xfId="4650"/>
    <cellStyle name="Percent 2 2 3" xfId="4651"/>
    <cellStyle name="Percent 2 2 4" xfId="4652"/>
    <cellStyle name="Percent 2 2 4 2" xfId="4653"/>
    <cellStyle name="Percent 2 2 4 2 2" xfId="4654"/>
    <cellStyle name="Percent 2 2 4 2 2 2" xfId="4655"/>
    <cellStyle name="Percent 2 2 4 2 3" xfId="4656"/>
    <cellStyle name="Percent 2 2 4 3" xfId="4657"/>
    <cellStyle name="Percent 2 2 4 3 2" xfId="4658"/>
    <cellStyle name="Percent 2 2 4 4" xfId="4659"/>
    <cellStyle name="Percent 2 2 5" xfId="4660"/>
    <cellStyle name="Percent 2 2 6" xfId="4661"/>
    <cellStyle name="Percent 2 3" xfId="10"/>
    <cellStyle name="Percent 2 4" xfId="4662"/>
    <cellStyle name="Percent 2 5" xfId="4663"/>
    <cellStyle name="Percent 2 5 2" xfId="4664"/>
    <cellStyle name="Percent 2 5 2 2" xfId="4665"/>
    <cellStyle name="Percent 2 5 2 2 2" xfId="4666"/>
    <cellStyle name="Percent 2 5 2 2 2 2" xfId="4667"/>
    <cellStyle name="Percent 2 5 2 2 3" xfId="4668"/>
    <cellStyle name="Percent 2 5 2 3" xfId="4669"/>
    <cellStyle name="Percent 2 5 2 3 2" xfId="4670"/>
    <cellStyle name="Percent 2 5 2 4" xfId="4671"/>
    <cellStyle name="Percent 2 5 3" xfId="4672"/>
    <cellStyle name="Percent 2 5 3 2" xfId="4673"/>
    <cellStyle name="Percent 2 5 3 2 2" xfId="4674"/>
    <cellStyle name="Percent 2 5 3 2 2 2" xfId="4675"/>
    <cellStyle name="Percent 2 5 3 2 3" xfId="4676"/>
    <cellStyle name="Percent 2 5 3 3" xfId="4677"/>
    <cellStyle name="Percent 2 5 3 3 2" xfId="4678"/>
    <cellStyle name="Percent 2 5 3 4" xfId="4679"/>
    <cellStyle name="Percent 2 5 4" xfId="4680"/>
    <cellStyle name="Percent 2 5 4 2" xfId="4681"/>
    <cellStyle name="Percent 2 5 4 2 2" xfId="4682"/>
    <cellStyle name="Percent 2 5 4 3" xfId="4683"/>
    <cellStyle name="Percent 2 5 5" xfId="4684"/>
    <cellStyle name="Percent 2 5 5 2" xfId="4685"/>
    <cellStyle name="Percent 2 5 6" xfId="4686"/>
    <cellStyle name="Percent 2 6" xfId="4687"/>
    <cellStyle name="Percent 2 6 2" xfId="4688"/>
    <cellStyle name="Percent 2 6 2 2" xfId="4689"/>
    <cellStyle name="Percent 2 6 2 2 2" xfId="4690"/>
    <cellStyle name="Percent 2 6 2 2 2 2" xfId="4691"/>
    <cellStyle name="Percent 2 6 2 2 3" xfId="4692"/>
    <cellStyle name="Percent 2 6 2 3" xfId="4693"/>
    <cellStyle name="Percent 2 6 2 3 2" xfId="4694"/>
    <cellStyle name="Percent 2 6 2 4" xfId="4695"/>
    <cellStyle name="Percent 2 6 3" xfId="4696"/>
    <cellStyle name="Percent 2 6 3 2" xfId="4697"/>
    <cellStyle name="Percent 2 6 3 2 2" xfId="4698"/>
    <cellStyle name="Percent 2 6 3 2 2 2" xfId="4699"/>
    <cellStyle name="Percent 2 6 3 2 3" xfId="4700"/>
    <cellStyle name="Percent 2 6 3 3" xfId="4701"/>
    <cellStyle name="Percent 2 6 3 3 2" xfId="4702"/>
    <cellStyle name="Percent 2 6 3 4" xfId="4703"/>
    <cellStyle name="Percent 2 6 4" xfId="4704"/>
    <cellStyle name="Percent 2 6 4 2" xfId="4705"/>
    <cellStyle name="Percent 2 6 4 2 2" xfId="4706"/>
    <cellStyle name="Percent 2 6 4 3" xfId="4707"/>
    <cellStyle name="Percent 2 6 5" xfId="4708"/>
    <cellStyle name="Percent 2 6 5 2" xfId="4709"/>
    <cellStyle name="Percent 2 6 6" xfId="4710"/>
    <cellStyle name="Percent 2 7" xfId="4711"/>
    <cellStyle name="Percent 2 7 2" xfId="4712"/>
    <cellStyle name="Percent 2 7 3" xfId="4713"/>
    <cellStyle name="Percent 2 7 4" xfId="4714"/>
    <cellStyle name="Percent 2 7 4 2" xfId="4715"/>
    <cellStyle name="Percent 2 7 4 2 2" xfId="4716"/>
    <cellStyle name="Percent 2 7 4 3" xfId="4717"/>
    <cellStyle name="Percent 2 7 5" xfId="4718"/>
    <cellStyle name="Percent 2 7 5 2" xfId="4719"/>
    <cellStyle name="Percent 2 7 6" xfId="4720"/>
    <cellStyle name="Percent 2 8" xfId="4721"/>
    <cellStyle name="Percent 2 8 2" xfId="4722"/>
    <cellStyle name="Percent 2 8 2 2" xfId="4723"/>
    <cellStyle name="Percent 2 8 2 2 2" xfId="4724"/>
    <cellStyle name="Percent 2 8 2 3" xfId="4725"/>
    <cellStyle name="Percent 2 8 3" xfId="4726"/>
    <cellStyle name="Percent 2 8 3 2" xfId="4727"/>
    <cellStyle name="Percent 2 8 4" xfId="4728"/>
    <cellStyle name="Percent 2 9" xfId="4729"/>
    <cellStyle name="Percent 3" xfId="58"/>
    <cellStyle name="Percent 3 2" xfId="75"/>
    <cellStyle name="Percent 3 2 2" xfId="4730"/>
    <cellStyle name="Percent 3 2 2 2" xfId="4731"/>
    <cellStyle name="Percent 3 2 3" xfId="4732"/>
    <cellStyle name="Percent 3 2 4" xfId="4733"/>
    <cellStyle name="Percent 3 3" xfId="4734"/>
    <cellStyle name="Percent 3 4" xfId="4735"/>
    <cellStyle name="Percent 4" xfId="4736"/>
    <cellStyle name="Percent 4 2" xfId="4737"/>
    <cellStyle name="Percent 4 2 2" xfId="4738"/>
    <cellStyle name="Percent 4 2 3" xfId="4739"/>
    <cellStyle name="Percent 4 3" xfId="4740"/>
    <cellStyle name="Percent 4 3 2" xfId="4741"/>
    <cellStyle name="Percent 4 3 2 2" xfId="4742"/>
    <cellStyle name="Percent 4 3 3" xfId="4743"/>
    <cellStyle name="Percent 4 4" xfId="4744"/>
    <cellStyle name="Percent 5" xfId="4745"/>
    <cellStyle name="Percent 5 2" xfId="4746"/>
    <cellStyle name="Percent 5 2 2" xfId="4747"/>
    <cellStyle name="Percent 5 2 2 2" xfId="4748"/>
    <cellStyle name="Percent 5 2 3" xfId="4749"/>
    <cellStyle name="Percent 6" xfId="4750"/>
    <cellStyle name="Percent 6 2" xfId="4751"/>
    <cellStyle name="Percent 6 2 2" xfId="4752"/>
    <cellStyle name="Percent 6 2 2 2" xfId="4753"/>
    <cellStyle name="Percent 6 2 3" xfId="4754"/>
    <cellStyle name="Percent 6 3" xfId="4755"/>
    <cellStyle name="Percent 6 3 2" xfId="4756"/>
    <cellStyle name="Percent 6 3 2 2" xfId="4757"/>
    <cellStyle name="Percent 6 3 3" xfId="4758"/>
    <cellStyle name="Percent 7" xfId="4759"/>
    <cellStyle name="Percent 7 2" xfId="4760"/>
    <cellStyle name="Percent 7 2 2" xfId="4761"/>
    <cellStyle name="Percent 7 2 2 2" xfId="4762"/>
    <cellStyle name="Percent 7 2 3" xfId="4763"/>
    <cellStyle name="Percent 7 3" xfId="4764"/>
    <cellStyle name="Percent 7 3 2" xfId="4765"/>
    <cellStyle name="Percent 7 4" xfId="4766"/>
    <cellStyle name="Percent 8" xfId="4767"/>
    <cellStyle name="Percent 9" xfId="4768"/>
    <cellStyle name="Percent Hard" xfId="4769"/>
    <cellStyle name="percentage" xfId="4770"/>
    <cellStyle name="PercentChange" xfId="4771"/>
    <cellStyle name="PLAN1" xfId="4772"/>
    <cellStyle name="Porcentaje" xfId="4773"/>
    <cellStyle name="Pourcentage_Profit &amp; Loss" xfId="4774"/>
    <cellStyle name="PrePop Currency (0)" xfId="4775"/>
    <cellStyle name="PrePop Currency (2)" xfId="4776"/>
    <cellStyle name="PrePop Units (0)" xfId="4777"/>
    <cellStyle name="PrePop Units (1)" xfId="4778"/>
    <cellStyle name="PrePop Units (2)" xfId="4779"/>
    <cellStyle name="Procenten" xfId="4780"/>
    <cellStyle name="Procenten estimate" xfId="4781"/>
    <cellStyle name="Procenten_EMI" xfId="4782"/>
    <cellStyle name="Profit figure" xfId="4783"/>
    <cellStyle name="Protected" xfId="4784"/>
    <cellStyle name="ProtectedDates" xfId="4785"/>
    <cellStyle name="PSChar" xfId="4786"/>
    <cellStyle name="PSDate" xfId="4787"/>
    <cellStyle name="PSDec" xfId="4788"/>
    <cellStyle name="PSHeading" xfId="4789"/>
    <cellStyle name="PSInt" xfId="4790"/>
    <cellStyle name="PSSpacer" xfId="4791"/>
    <cellStyle name="RatioX" xfId="4792"/>
    <cellStyle name="Red font" xfId="4793"/>
    <cellStyle name="ref" xfId="4794"/>
    <cellStyle name="Right" xfId="4795"/>
    <cellStyle name="Salomon Logo" xfId="4796"/>
    <cellStyle name="ScripFactor" xfId="4797"/>
    <cellStyle name="SectionHeading" xfId="4798"/>
    <cellStyle name="Shade" xfId="4799"/>
    <cellStyle name="Shaded" xfId="4800"/>
    <cellStyle name="Single Accounting" xfId="4801"/>
    <cellStyle name="SingleLineAcctgn" xfId="4802"/>
    <cellStyle name="SingleLinePercent" xfId="4803"/>
    <cellStyle name="Source Superscript" xfId="4804"/>
    <cellStyle name="Source Text" xfId="4805"/>
    <cellStyle name="ssp " xfId="4806"/>
    <cellStyle name="Standard" xfId="4807"/>
    <cellStyle name="Style 1" xfId="4808"/>
    <cellStyle name="Style 10" xfId="4809"/>
    <cellStyle name="Style 100" xfId="4810"/>
    <cellStyle name="Style 101" xfId="4811"/>
    <cellStyle name="Style 102" xfId="4812"/>
    <cellStyle name="Style 103" xfId="4813"/>
    <cellStyle name="Style 104" xfId="4814"/>
    <cellStyle name="Style 105" xfId="4815"/>
    <cellStyle name="Style 106" xfId="4816"/>
    <cellStyle name="Style 107" xfId="4817"/>
    <cellStyle name="Style 108" xfId="4818"/>
    <cellStyle name="Style 109" xfId="4819"/>
    <cellStyle name="Style 11" xfId="4820"/>
    <cellStyle name="Style 110" xfId="4821"/>
    <cellStyle name="Style 111" xfId="4822"/>
    <cellStyle name="Style 112" xfId="4823"/>
    <cellStyle name="Style 113" xfId="4824"/>
    <cellStyle name="Style 114" xfId="4825"/>
    <cellStyle name="Style 115" xfId="4826"/>
    <cellStyle name="Style 116" xfId="4827"/>
    <cellStyle name="Style 117" xfId="4828"/>
    <cellStyle name="Style 118" xfId="4829"/>
    <cellStyle name="Style 119" xfId="4830"/>
    <cellStyle name="Style 12" xfId="4831"/>
    <cellStyle name="Style 120" xfId="4832"/>
    <cellStyle name="Style 121" xfId="4833"/>
    <cellStyle name="Style 122" xfId="4834"/>
    <cellStyle name="Style 123" xfId="4835"/>
    <cellStyle name="Style 124" xfId="4836"/>
    <cellStyle name="Style 125" xfId="4837"/>
    <cellStyle name="Style 126" xfId="4838"/>
    <cellStyle name="Style 127" xfId="4839"/>
    <cellStyle name="Style 128" xfId="4840"/>
    <cellStyle name="Style 129" xfId="4841"/>
    <cellStyle name="Style 13" xfId="4842"/>
    <cellStyle name="Style 130" xfId="4843"/>
    <cellStyle name="Style 131" xfId="4844"/>
    <cellStyle name="Style 132" xfId="4845"/>
    <cellStyle name="Style 133" xfId="4846"/>
    <cellStyle name="Style 134" xfId="4847"/>
    <cellStyle name="Style 135" xfId="4848"/>
    <cellStyle name="Style 136" xfId="4849"/>
    <cellStyle name="Style 137" xfId="4850"/>
    <cellStyle name="Style 138" xfId="4851"/>
    <cellStyle name="Style 139" xfId="4852"/>
    <cellStyle name="Style 14" xfId="4853"/>
    <cellStyle name="Style 140" xfId="4854"/>
    <cellStyle name="Style 141" xfId="4855"/>
    <cellStyle name="Style 142" xfId="4856"/>
    <cellStyle name="Style 143" xfId="4857"/>
    <cellStyle name="Style 144" xfId="4858"/>
    <cellStyle name="Style 145" xfId="4859"/>
    <cellStyle name="Style 146" xfId="4860"/>
    <cellStyle name="Style 147" xfId="4861"/>
    <cellStyle name="Style 148" xfId="4862"/>
    <cellStyle name="Style 149" xfId="4863"/>
    <cellStyle name="Style 15" xfId="4864"/>
    <cellStyle name="Style 150" xfId="4865"/>
    <cellStyle name="Style 151" xfId="4866"/>
    <cellStyle name="Style 152" xfId="4867"/>
    <cellStyle name="Style 153" xfId="4868"/>
    <cellStyle name="Style 154" xfId="4869"/>
    <cellStyle name="Style 155" xfId="4870"/>
    <cellStyle name="Style 156" xfId="4871"/>
    <cellStyle name="Style 157" xfId="4872"/>
    <cellStyle name="Style 158" xfId="4873"/>
    <cellStyle name="Style 159" xfId="4874"/>
    <cellStyle name="Style 16" xfId="4875"/>
    <cellStyle name="Style 160" xfId="4876"/>
    <cellStyle name="Style 161" xfId="4877"/>
    <cellStyle name="Style 162" xfId="4878"/>
    <cellStyle name="Style 163" xfId="4879"/>
    <cellStyle name="Style 164" xfId="4880"/>
    <cellStyle name="Style 165" xfId="4881"/>
    <cellStyle name="Style 166" xfId="4882"/>
    <cellStyle name="Style 167" xfId="4883"/>
    <cellStyle name="Style 168" xfId="4884"/>
    <cellStyle name="Style 169" xfId="4885"/>
    <cellStyle name="Style 17" xfId="4886"/>
    <cellStyle name="Style 170" xfId="4887"/>
    <cellStyle name="Style 171" xfId="4888"/>
    <cellStyle name="Style 172" xfId="4889"/>
    <cellStyle name="Style 173" xfId="4890"/>
    <cellStyle name="Style 174" xfId="4891"/>
    <cellStyle name="Style 175" xfId="4892"/>
    <cellStyle name="Style 176" xfId="4893"/>
    <cellStyle name="Style 177" xfId="4894"/>
    <cellStyle name="Style 178" xfId="4895"/>
    <cellStyle name="Style 179" xfId="4896"/>
    <cellStyle name="Style 18" xfId="4897"/>
    <cellStyle name="Style 180" xfId="4898"/>
    <cellStyle name="Style 181" xfId="4899"/>
    <cellStyle name="Style 182" xfId="4900"/>
    <cellStyle name="Style 183" xfId="4901"/>
    <cellStyle name="Style 184" xfId="4902"/>
    <cellStyle name="Style 185" xfId="4903"/>
    <cellStyle name="Style 186" xfId="4904"/>
    <cellStyle name="Style 187" xfId="4905"/>
    <cellStyle name="Style 188" xfId="4906"/>
    <cellStyle name="Style 189" xfId="4907"/>
    <cellStyle name="Style 19" xfId="4908"/>
    <cellStyle name="Style 190" xfId="4909"/>
    <cellStyle name="Style 191" xfId="4910"/>
    <cellStyle name="Style 192" xfId="4911"/>
    <cellStyle name="Style 193" xfId="4912"/>
    <cellStyle name="Style 194" xfId="4913"/>
    <cellStyle name="Style 195" xfId="4914"/>
    <cellStyle name="Style 196" xfId="4915"/>
    <cellStyle name="Style 197" xfId="4916"/>
    <cellStyle name="Style 198" xfId="4917"/>
    <cellStyle name="Style 199" xfId="4918"/>
    <cellStyle name="Style 2" xfId="4919"/>
    <cellStyle name="Style 20" xfId="4920"/>
    <cellStyle name="Style 200" xfId="4921"/>
    <cellStyle name="Style 201" xfId="4922"/>
    <cellStyle name="Style 202" xfId="4923"/>
    <cellStyle name="Style 203" xfId="4924"/>
    <cellStyle name="Style 204" xfId="4925"/>
    <cellStyle name="Style 205" xfId="4926"/>
    <cellStyle name="Style 206" xfId="4927"/>
    <cellStyle name="Style 207" xfId="4928"/>
    <cellStyle name="Style 208" xfId="4929"/>
    <cellStyle name="Style 209" xfId="4930"/>
    <cellStyle name="Style 21" xfId="4931"/>
    <cellStyle name="Style 21 2" xfId="4932"/>
    <cellStyle name="Style 22" xfId="4933"/>
    <cellStyle name="Style 22 2" xfId="4934"/>
    <cellStyle name="Style 22 3" xfId="4935"/>
    <cellStyle name="Style 22 4" xfId="4936"/>
    <cellStyle name="Style 23" xfId="59"/>
    <cellStyle name="Style 23 2" xfId="60"/>
    <cellStyle name="Style 23 2 2" xfId="76"/>
    <cellStyle name="Style 23 2 2 2" xfId="121"/>
    <cellStyle name="Style 23 2 2 3" xfId="9758"/>
    <cellStyle name="Style 23 3" xfId="77"/>
    <cellStyle name="Style 23 3 2" xfId="120"/>
    <cellStyle name="Style 23 3 3" xfId="9759"/>
    <cellStyle name="Style 24" xfId="4937"/>
    <cellStyle name="Style 24 2" xfId="4938"/>
    <cellStyle name="Style 24 3" xfId="4939"/>
    <cellStyle name="Style 24 4" xfId="4940"/>
    <cellStyle name="Style 25" xfId="4941"/>
    <cellStyle name="Style 25 2" xfId="4942"/>
    <cellStyle name="Style 25 3" xfId="4943"/>
    <cellStyle name="Style 26" xfId="4944"/>
    <cellStyle name="Style 26 2" xfId="4945"/>
    <cellStyle name="Style 26 3" xfId="4946"/>
    <cellStyle name="Style 26 4" xfId="4947"/>
    <cellStyle name="Style 27" xfId="4948"/>
    <cellStyle name="Style 28" xfId="4949"/>
    <cellStyle name="Style 29" xfId="4950"/>
    <cellStyle name="Style 3" xfId="4951"/>
    <cellStyle name="Style 30" xfId="4952"/>
    <cellStyle name="Style 31" xfId="4953"/>
    <cellStyle name="Style 32" xfId="4954"/>
    <cellStyle name="Style 33" xfId="4955"/>
    <cellStyle name="Style 34" xfId="4956"/>
    <cellStyle name="Style 35" xfId="4957"/>
    <cellStyle name="Style 36" xfId="4958"/>
    <cellStyle name="Style 37" xfId="4959"/>
    <cellStyle name="Style 38" xfId="4960"/>
    <cellStyle name="Style 39" xfId="4961"/>
    <cellStyle name="Style 4" xfId="4962"/>
    <cellStyle name="Style 40" xfId="4963"/>
    <cellStyle name="Style 41" xfId="4964"/>
    <cellStyle name="Style 42" xfId="4965"/>
    <cellStyle name="Style 43" xfId="4966"/>
    <cellStyle name="Style 44" xfId="4967"/>
    <cellStyle name="Style 45" xfId="4968"/>
    <cellStyle name="Style 46" xfId="4969"/>
    <cellStyle name="Style 47" xfId="4970"/>
    <cellStyle name="Style 48" xfId="4971"/>
    <cellStyle name="Style 49" xfId="4972"/>
    <cellStyle name="Style 5" xfId="4973"/>
    <cellStyle name="Style 50" xfId="4974"/>
    <cellStyle name="Style 51" xfId="4975"/>
    <cellStyle name="Style 52" xfId="4976"/>
    <cellStyle name="Style 53" xfId="4977"/>
    <cellStyle name="Style 54" xfId="4978"/>
    <cellStyle name="Style 55" xfId="4979"/>
    <cellStyle name="Style 56" xfId="4980"/>
    <cellStyle name="Style 57" xfId="4981"/>
    <cellStyle name="Style 58" xfId="4982"/>
    <cellStyle name="Style 59" xfId="4983"/>
    <cellStyle name="Style 6" xfId="4984"/>
    <cellStyle name="Style 60" xfId="4985"/>
    <cellStyle name="Style 61" xfId="4986"/>
    <cellStyle name="Style 62" xfId="4987"/>
    <cellStyle name="Style 63" xfId="4988"/>
    <cellStyle name="Style 64" xfId="4989"/>
    <cellStyle name="Style 65" xfId="4990"/>
    <cellStyle name="Style 66" xfId="4991"/>
    <cellStyle name="Style 67" xfId="4992"/>
    <cellStyle name="Style 68" xfId="4993"/>
    <cellStyle name="Style 69" xfId="4994"/>
    <cellStyle name="Style 7" xfId="4995"/>
    <cellStyle name="Style 70" xfId="4996"/>
    <cellStyle name="Style 71" xfId="4997"/>
    <cellStyle name="Style 72" xfId="4998"/>
    <cellStyle name="Style 73" xfId="4999"/>
    <cellStyle name="Style 74" xfId="5000"/>
    <cellStyle name="Style 75" xfId="5001"/>
    <cellStyle name="Style 76" xfId="5002"/>
    <cellStyle name="Style 77" xfId="5003"/>
    <cellStyle name="Style 78" xfId="5004"/>
    <cellStyle name="Style 79" xfId="5005"/>
    <cellStyle name="Style 8" xfId="5006"/>
    <cellStyle name="Style 80" xfId="5007"/>
    <cellStyle name="Style 81" xfId="5008"/>
    <cellStyle name="Style 82" xfId="5009"/>
    <cellStyle name="Style 83" xfId="5010"/>
    <cellStyle name="Style 84" xfId="5011"/>
    <cellStyle name="Style 85" xfId="5012"/>
    <cellStyle name="Style 86" xfId="5013"/>
    <cellStyle name="Style 87" xfId="5014"/>
    <cellStyle name="Style 88" xfId="5015"/>
    <cellStyle name="Style 89" xfId="5016"/>
    <cellStyle name="Style 9" xfId="5017"/>
    <cellStyle name="Style 90" xfId="5018"/>
    <cellStyle name="Style 91" xfId="5019"/>
    <cellStyle name="Style 92" xfId="5020"/>
    <cellStyle name="Style 93" xfId="5021"/>
    <cellStyle name="Style 94" xfId="5022"/>
    <cellStyle name="Style 95" xfId="5023"/>
    <cellStyle name="Style 96" xfId="5024"/>
    <cellStyle name="Style 97" xfId="5025"/>
    <cellStyle name="Style 98" xfId="5026"/>
    <cellStyle name="Style 99" xfId="5027"/>
    <cellStyle name="STYLE1" xfId="5028"/>
    <cellStyle name="STYLE2" xfId="5029"/>
    <cellStyle name="STYLE3" xfId="5030"/>
    <cellStyle name="Subhead" xfId="5031"/>
    <cellStyle name="Subtotal_left" xfId="5032"/>
    <cellStyle name="SwitchCell" xfId="5033"/>
    <cellStyle name="t" xfId="5034"/>
    <cellStyle name="Table Col Head" xfId="5035"/>
    <cellStyle name="Table Head" xfId="5036"/>
    <cellStyle name="Table Head Aligned" xfId="5037"/>
    <cellStyle name="Table Head Aligned 2" xfId="6209"/>
    <cellStyle name="Table Head Blue" xfId="5038"/>
    <cellStyle name="Table Head Green" xfId="5039"/>
    <cellStyle name="Table Head Green 2" xfId="6211"/>
    <cellStyle name="Table Head_Val_Sum_Graph" xfId="5040"/>
    <cellStyle name="Table Sub Head" xfId="5041"/>
    <cellStyle name="Table Text" xfId="5042"/>
    <cellStyle name="Table Title" xfId="5043"/>
    <cellStyle name="Table Units" xfId="5044"/>
    <cellStyle name="Table_Header" xfId="5045"/>
    <cellStyle name="TableBorder" xfId="5046"/>
    <cellStyle name="TableColumnHeader" xfId="5047"/>
    <cellStyle name="TableColumnHeader 2" xfId="8566"/>
    <cellStyle name="TableHeading" xfId="5048"/>
    <cellStyle name="TableHighlight" xfId="5049"/>
    <cellStyle name="TableNote" xfId="5050"/>
    <cellStyle name="test a style" xfId="5051"/>
    <cellStyle name="test a style 2" xfId="6212"/>
    <cellStyle name="Text 1" xfId="5052"/>
    <cellStyle name="Text Head 1" xfId="5053"/>
    <cellStyle name="Text Indent A" xfId="5054"/>
    <cellStyle name="Text Indent B" xfId="5055"/>
    <cellStyle name="Text Indent C" xfId="5056"/>
    <cellStyle name="Text Wrap" xfId="5057"/>
    <cellStyle name="Time" xfId="5058"/>
    <cellStyle name="Times 10" xfId="5059"/>
    <cellStyle name="Times 12" xfId="5060"/>
    <cellStyle name="Times New Roman" xfId="5061"/>
    <cellStyle name="Title 2" xfId="61"/>
    <cellStyle name="Title 2 2" xfId="5062"/>
    <cellStyle name="Title 3" xfId="5063"/>
    <cellStyle name="title1" xfId="5065"/>
    <cellStyle name="title2" xfId="5066"/>
    <cellStyle name="Title-2" xfId="5064"/>
    <cellStyle name="Titles" xfId="5067"/>
    <cellStyle name="titre_col" xfId="5068"/>
    <cellStyle name="TOC" xfId="5069"/>
    <cellStyle name="Total 2" xfId="62"/>
    <cellStyle name="Total 2 10" xfId="5070"/>
    <cellStyle name="Total 2 11" xfId="9751"/>
    <cellStyle name="Total 2 2" xfId="69"/>
    <cellStyle name="Total 2 2 2" xfId="89"/>
    <cellStyle name="Total 2 2 2 2" xfId="9771"/>
    <cellStyle name="Total 2 2 3" xfId="9757"/>
    <cellStyle name="Total 2 3" xfId="83"/>
    <cellStyle name="Total 2 3 2" xfId="9765"/>
    <cellStyle name="Total 2 4" xfId="5071"/>
    <cellStyle name="Total 2 5" xfId="5072"/>
    <cellStyle name="Total 2 6" xfId="5073"/>
    <cellStyle name="Total 2 7" xfId="5074"/>
    <cellStyle name="Total 2 8" xfId="5075"/>
    <cellStyle name="Total 2 9" xfId="5076"/>
    <cellStyle name="Total 3" xfId="5077"/>
    <cellStyle name="Total Bold" xfId="5078"/>
    <cellStyle name="Totals" xfId="5079"/>
    <cellStyle name="Totals 2" xfId="8567"/>
    <cellStyle name="Underline_Single" xfId="5080"/>
    <cellStyle name="UnProtectedCalc" xfId="5081"/>
    <cellStyle name="UnProtectedCalc 2" xfId="6213"/>
    <cellStyle name="Valuta (0)_Sheet1" xfId="5082"/>
    <cellStyle name="Valuta_piv_polio" xfId="5083"/>
    <cellStyle name="Währung [0]_A17 - 31.03.1998" xfId="5084"/>
    <cellStyle name="Währung_A17 - 31.03.1998" xfId="5085"/>
    <cellStyle name="Warburg" xfId="5086"/>
    <cellStyle name="Warning Text 2" xfId="63"/>
    <cellStyle name="Warning Text 2 2" xfId="5087"/>
    <cellStyle name="Warning Text 2 3" xfId="5088"/>
    <cellStyle name="Warning Text 2 4" xfId="5089"/>
    <cellStyle name="Warning Text 2 5" xfId="5090"/>
    <cellStyle name="Warning Text 2 6" xfId="5091"/>
    <cellStyle name="Warning Text 2 7" xfId="5092"/>
    <cellStyle name="Warning Text 2 8" xfId="5093"/>
    <cellStyle name="Warning Text 2 9" xfId="5094"/>
    <cellStyle name="Warning Text 3" xfId="5095"/>
    <cellStyle name="wild guess" xfId="5096"/>
    <cellStyle name="Wildguess" xfId="5097"/>
    <cellStyle name="Year" xfId="5098"/>
    <cellStyle name="Year Estimate" xfId="5099"/>
    <cellStyle name="Year, Actual" xfId="5100"/>
    <cellStyle name="YearE_ Pies " xfId="5101"/>
    <cellStyle name="YearFormat" xfId="5102"/>
    <cellStyle name="YearFormat 2" xfId="6214"/>
    <cellStyle name="Yen" xfId="5103"/>
    <cellStyle name="YesNo" xfId="5104"/>
    <cellStyle name="쬞\?1@" xfId="5105"/>
    <cellStyle name="千位分隔 2" xfId="5106"/>
    <cellStyle name="常规 2" xfId="5107"/>
    <cellStyle name="標準_car_JP" xfId="5108"/>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xdr:cNvSpPr txBox="1">
          <a:spLocks noChangeArrowheads="1"/>
        </xdr:cNvSpPr>
      </xdr:nvSpPr>
      <xdr:spPr bwMode="auto">
        <a:xfrm>
          <a:off x="188259" y="6465794"/>
          <a:ext cx="10213041" cy="1419225"/>
        </a:xfrm>
        <a:prstGeom prst="rect">
          <a:avLst/>
        </a:prstGeom>
        <a:noFill/>
        <a:ln>
          <a:noFill/>
        </a:ln>
        <a:effectLst>
          <a:softEdge rad="31750"/>
        </a:effectLst>
        <a:ex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xdr:cNvGrpSpPr/>
      </xdr:nvGrpSpPr>
      <xdr:grpSpPr>
        <a:xfrm>
          <a:off x="5041" y="0"/>
          <a:ext cx="11266843" cy="2363319"/>
          <a:chOff x="10997237" y="5479676"/>
          <a:chExt cx="8857420" cy="202214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xdr:cNvGrpSpPr/>
      </xdr:nvGrpSpPr>
      <xdr:grpSpPr>
        <a:xfrm>
          <a:off x="312421" y="134471"/>
          <a:ext cx="19519899" cy="2014303"/>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xdr:cNvGrpSpPr/>
      </xdr:nvGrpSpPr>
      <xdr:grpSpPr>
        <a:xfrm>
          <a:off x="0" y="0"/>
          <a:ext cx="20023667" cy="1985434"/>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xdr:cNvGrpSpPr/>
      </xdr:nvGrpSpPr>
      <xdr:grpSpPr>
        <a:xfrm>
          <a:off x="95250" y="152400"/>
          <a:ext cx="26019579" cy="1831521"/>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xdr:cNvGrpSpPr/>
      </xdr:nvGrpSpPr>
      <xdr:grpSpPr>
        <a:xfrm>
          <a:off x="297519" y="279812"/>
          <a:ext cx="16283602" cy="2198482"/>
          <a:chOff x="11012846"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xdr:cNvGrpSpPr/>
      </xdr:nvGrpSpPr>
      <xdr:grpSpPr>
        <a:xfrm>
          <a:off x="123825" y="76200"/>
          <a:ext cx="19885328" cy="1964871"/>
          <a:chOff x="10997237" y="5479676"/>
          <a:chExt cx="8857420" cy="1900278"/>
        </a:xfrm>
      </xdr:grpSpPr>
      <xdr:pic>
        <xdr:nvPicPr>
          <xdr:cNvPr id="5" name="Picture 4"/>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5</xdr:col>
      <xdr:colOff>1208314</xdr:colOff>
      <xdr:row>0</xdr:row>
      <xdr:rowOff>1458686</xdr:rowOff>
    </xdr:from>
    <xdr:to>
      <xdr:col>5</xdr:col>
      <xdr:colOff>3058070</xdr:colOff>
      <xdr:row>0</xdr:row>
      <xdr:rowOff>1706336</xdr:rowOff>
    </xdr:to>
    <xdr:sp macro="" textlink="">
      <xdr:nvSpPr>
        <xdr:cNvPr id="10" name="TextBox 9"/>
        <xdr:cNvSpPr txBox="1"/>
      </xdr:nvSpPr>
      <xdr:spPr>
        <a:xfrm>
          <a:off x="17645743" y="1458686"/>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xdr:cNvGrpSpPr/>
      </xdr:nvGrpSpPr>
      <xdr:grpSpPr>
        <a:xfrm>
          <a:off x="135155" y="47006"/>
          <a:ext cx="20153418" cy="2337624"/>
          <a:chOff x="11005139" y="5482585"/>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22860</xdr:rowOff>
        </xdr:from>
        <xdr:to>
          <xdr:col>2</xdr:col>
          <xdr:colOff>1379220</xdr:colOff>
          <xdr:row>54</xdr:row>
          <xdr:rowOff>160020</xdr:rowOff>
        </xdr:to>
        <xdr:sp macro="" textlink="">
          <xdr:nvSpPr>
            <xdr:cNvPr id="3074" name="Check Box 2" hidden="1">
              <a:extLst>
                <a:ext uri="{63B3BB69-23CF-44E3-9099-C40C66FF867C}">
                  <a14:compatExt spid="_x0000_s30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22860</xdr:rowOff>
        </xdr:from>
        <xdr:to>
          <xdr:col>2</xdr:col>
          <xdr:colOff>1379220</xdr:colOff>
          <xdr:row>57</xdr:row>
          <xdr:rowOff>160020</xdr:rowOff>
        </xdr:to>
        <xdr:sp macro="" textlink="">
          <xdr:nvSpPr>
            <xdr:cNvPr id="3100" name="Check Box 28" hidden="1">
              <a:extLst>
                <a:ext uri="{63B3BB69-23CF-44E3-9099-C40C66FF867C}">
                  <a14:compatExt spid="_x0000_s31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22860</xdr:rowOff>
        </xdr:from>
        <xdr:to>
          <xdr:col>2</xdr:col>
          <xdr:colOff>1379220</xdr:colOff>
          <xdr:row>60</xdr:row>
          <xdr:rowOff>160020</xdr:rowOff>
        </xdr:to>
        <xdr:sp macro="" textlink="">
          <xdr:nvSpPr>
            <xdr:cNvPr id="3101" name="Check Box 29" hidden="1">
              <a:extLst>
                <a:ext uri="{63B3BB69-23CF-44E3-9099-C40C66FF867C}">
                  <a14:compatExt spid="_x0000_s31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22860</xdr:rowOff>
        </xdr:from>
        <xdr:to>
          <xdr:col>2</xdr:col>
          <xdr:colOff>1379220</xdr:colOff>
          <xdr:row>63</xdr:row>
          <xdr:rowOff>160020</xdr:rowOff>
        </xdr:to>
        <xdr:sp macro="" textlink="">
          <xdr:nvSpPr>
            <xdr:cNvPr id="3102" name="Check Box 30" hidden="1">
              <a:extLst>
                <a:ext uri="{63B3BB69-23CF-44E3-9099-C40C66FF867C}">
                  <a14:compatExt spid="_x0000_s31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22860</xdr:rowOff>
        </xdr:from>
        <xdr:to>
          <xdr:col>2</xdr:col>
          <xdr:colOff>1379220</xdr:colOff>
          <xdr:row>66</xdr:row>
          <xdr:rowOff>160020</xdr:rowOff>
        </xdr:to>
        <xdr:sp macro="" textlink="">
          <xdr:nvSpPr>
            <xdr:cNvPr id="3103" name="Check Box 31" hidden="1">
              <a:extLst>
                <a:ext uri="{63B3BB69-23CF-44E3-9099-C40C66FF867C}">
                  <a14:compatExt spid="_x0000_s31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175260</xdr:rowOff>
        </xdr:to>
        <xdr:sp macro="" textlink="">
          <xdr:nvSpPr>
            <xdr:cNvPr id="3104" name="Check Box 32" hidden="1">
              <a:extLst>
                <a:ext uri="{63B3BB69-23CF-44E3-9099-C40C66FF867C}">
                  <a14:compatExt spid="_x0000_s31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175260</xdr:rowOff>
        </xdr:to>
        <xdr:sp macro="" textlink="">
          <xdr:nvSpPr>
            <xdr:cNvPr id="3105" name="Check Box 33" hidden="1">
              <a:extLst>
                <a:ext uri="{63B3BB69-23CF-44E3-9099-C40C66FF867C}">
                  <a14:compatExt spid="_x0000_s31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xdr:cNvGrpSpPr/>
      </xdr:nvGrpSpPr>
      <xdr:grpSpPr>
        <a:xfrm>
          <a:off x="238125" y="38100"/>
          <a:ext cx="16355786" cy="2130879"/>
          <a:chOff x="10964411" y="5491703"/>
          <a:chExt cx="8857420" cy="191359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xdr:cNvGrpSpPr/>
      </xdr:nvGrpSpPr>
      <xdr:grpSpPr>
        <a:xfrm>
          <a:off x="102950" y="0"/>
          <a:ext cx="20200117" cy="2176235"/>
          <a:chOff x="10997237" y="5479676"/>
          <a:chExt cx="8857420" cy="1900278"/>
        </a:xfrm>
      </xdr:grpSpPr>
      <xdr:pic>
        <xdr:nvPicPr>
          <xdr:cNvPr id="3" name="Picture 2"/>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xdr:cNvGrpSpPr/>
      </xdr:nvGrpSpPr>
      <xdr:grpSpPr>
        <a:xfrm>
          <a:off x="496176" y="281441"/>
          <a:ext cx="15798834" cy="1568222"/>
          <a:chOff x="11207347" y="5630816"/>
          <a:chExt cx="8999966" cy="1385141"/>
        </a:xfrm>
      </xdr:grpSpPr>
      <xdr:sp macro="" textlink="">
        <xdr:nvSpPr>
          <xdr:cNvPr id="5" name="Rectangle 4"/>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xdr:cNvGrpSpPr/>
      </xdr:nvGrpSpPr>
      <xdr:grpSpPr>
        <a:xfrm>
          <a:off x="420251" y="216648"/>
          <a:ext cx="18004542" cy="2236590"/>
          <a:chOff x="11176383" y="5659979"/>
          <a:chExt cx="6311801" cy="1821373"/>
        </a:xfrm>
      </xdr:grpSpPr>
      <xdr:sp macro="" textlink="">
        <xdr:nvSpPr>
          <xdr:cNvPr id="4" name="Rectangle 3"/>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4.0 (2020)</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9"/>
  <sheetViews>
    <sheetView workbookViewId="0"/>
    <sheetView workbookViewId="1"/>
  </sheetViews>
  <sheetFormatPr defaultColWidth="9.109375" defaultRowHeight="14.4"/>
  <cols>
    <col min="1" max="1" width="9.109375" style="9"/>
    <col min="2" max="2" width="32.109375" style="27" customWidth="1"/>
    <col min="3" max="3" width="114.33203125" style="9" customWidth="1"/>
    <col min="4" max="4" width="8.109375" style="9" customWidth="1"/>
    <col min="5" max="16384" width="9.109375" style="9"/>
  </cols>
  <sheetData>
    <row r="1" spans="1:3" ht="174" customHeight="1"/>
    <row r="3" spans="1:3" ht="20.399999999999999">
      <c r="B3" s="850" t="s">
        <v>174</v>
      </c>
      <c r="C3" s="850"/>
    </row>
    <row r="4" spans="1:3" ht="11.25" customHeight="1"/>
    <row r="5" spans="1:3" s="30" customFormat="1" ht="25.5" customHeight="1">
      <c r="B5" s="60" t="s">
        <v>421</v>
      </c>
      <c r="C5" s="60" t="s">
        <v>173</v>
      </c>
    </row>
    <row r="6" spans="1:3" s="176" customFormat="1" ht="48" customHeight="1">
      <c r="A6" s="241"/>
      <c r="B6" s="618" t="s">
        <v>170</v>
      </c>
      <c r="C6" s="671" t="s">
        <v>605</v>
      </c>
    </row>
    <row r="7" spans="1:3" s="176" customFormat="1" ht="21" customHeight="1">
      <c r="A7" s="241"/>
      <c r="B7" s="612" t="s">
        <v>555</v>
      </c>
      <c r="C7" s="672" t="s">
        <v>618</v>
      </c>
    </row>
    <row r="8" spans="1:3" s="176" customFormat="1" ht="32.25" customHeight="1">
      <c r="B8" s="612" t="s">
        <v>368</v>
      </c>
      <c r="C8" s="673" t="s">
        <v>606</v>
      </c>
    </row>
    <row r="9" spans="1:3" s="176" customFormat="1" ht="27.75" customHeight="1">
      <c r="B9" s="612" t="s">
        <v>169</v>
      </c>
      <c r="C9" s="673" t="s">
        <v>607</v>
      </c>
    </row>
    <row r="10" spans="1:3" s="176" customFormat="1" ht="33" customHeight="1">
      <c r="B10" s="612" t="s">
        <v>603</v>
      </c>
      <c r="C10" s="672" t="s">
        <v>611</v>
      </c>
    </row>
    <row r="11" spans="1:3" s="176" customFormat="1" ht="26.25" customHeight="1">
      <c r="B11" s="627" t="s">
        <v>369</v>
      </c>
      <c r="C11" s="675" t="s">
        <v>608</v>
      </c>
    </row>
    <row r="12" spans="1:3" s="176" customFormat="1" ht="39.75" customHeight="1">
      <c r="B12" s="612" t="s">
        <v>370</v>
      </c>
      <c r="C12" s="673" t="s">
        <v>609</v>
      </c>
    </row>
    <row r="13" spans="1:3" s="176" customFormat="1" ht="18" customHeight="1">
      <c r="B13" s="612" t="s">
        <v>371</v>
      </c>
      <c r="C13" s="673" t="s">
        <v>610</v>
      </c>
    </row>
    <row r="14" spans="1:3" s="176" customFormat="1" ht="13.5" customHeight="1">
      <c r="B14" s="612"/>
      <c r="C14" s="674"/>
    </row>
    <row r="15" spans="1:3" s="176" customFormat="1" ht="18" customHeight="1">
      <c r="B15" s="612" t="s">
        <v>674</v>
      </c>
      <c r="C15" s="672" t="s">
        <v>672</v>
      </c>
    </row>
    <row r="16" spans="1:3" s="176" customFormat="1" ht="8.25" customHeight="1">
      <c r="B16" s="612"/>
      <c r="C16" s="674"/>
    </row>
    <row r="17" spans="2:3" s="176" customFormat="1" ht="33" customHeight="1">
      <c r="B17" s="676" t="s">
        <v>604</v>
      </c>
      <c r="C17" s="677" t="s">
        <v>673</v>
      </c>
    </row>
    <row r="18" spans="2:3" s="103" customFormat="1" ht="15.6">
      <c r="B18" s="176"/>
    </row>
    <row r="19" spans="2:3" s="32" customFormat="1">
      <c r="B19" s="42"/>
    </row>
  </sheetData>
  <mergeCells count="1">
    <mergeCell ref="B3:C3"/>
  </mergeCells>
  <hyperlinks>
    <hyperlink ref="B6" location="'1.  LRAMVA Summary'!A1" display="1.  LRAMVA Summary"/>
    <hyperlink ref="B8" location="'2. LRAMVA Threshold'!Print_Area" display="2.  LRAMVA Threshold"/>
    <hyperlink ref="B9" location="'3.  Distribution Rates'!A1" display="3.  Distribution Rates"/>
    <hyperlink ref="B13" location="'6.  Carrying Charges'!Print_Area" display="6.  Carrying Charges"/>
    <hyperlink ref="B12" location="'5.  2015-2020 LRAM'!Print_Area" display="5.  2015-2020 LRAM"/>
    <hyperlink ref="B11" location="'4.  2011-2014 LRAM'!Print_Area" display="4.  2011-2014 LRAM"/>
    <hyperlink ref="B15" location="'7.  Persistence Report'!Print_Area" display="7.  Persistence Report"/>
    <hyperlink ref="B7" location="'1-a.  Summary of Changes'!A1" display="1-a.  Summary of Changes"/>
    <hyperlink ref="B10" location="'3-a.  Rate Class Allocations'!A1" display="3-a.  Rate Class Allocations"/>
    <hyperlink ref="B17" location="'8.  Streetlighting'!A1" display="8.  Streetlighting"/>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534"/>
  <sheetViews>
    <sheetView workbookViewId="0"/>
    <sheetView workbookViewId="1"/>
  </sheetViews>
  <sheetFormatPr defaultColWidth="9.109375" defaultRowHeight="13.8" outlineLevelRow="1" outlineLevelCol="1"/>
  <cols>
    <col min="1" max="1" width="4.6640625" style="509" customWidth="1"/>
    <col min="2" max="2" width="43.6640625" style="254" customWidth="1"/>
    <col min="3" max="3" width="14" style="254" customWidth="1"/>
    <col min="4" max="4" width="18.109375" style="253" customWidth="1"/>
    <col min="5" max="8" width="10.44140625" style="253" customWidth="1" outlineLevel="1"/>
    <col min="9" max="13" width="9.109375" style="253" customWidth="1" outlineLevel="1"/>
    <col min="14" max="14" width="12.44140625" style="253" customWidth="1" outlineLevel="1"/>
    <col min="15" max="15" width="17.5546875" style="253" customWidth="1"/>
    <col min="16" max="24" width="9.44140625" style="253" customWidth="1" outlineLevel="1"/>
    <col min="25" max="25" width="14.109375" style="255" customWidth="1"/>
    <col min="26" max="26" width="14.5546875" style="255" customWidth="1"/>
    <col min="27" max="27" width="16.88671875"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4.88671875" style="253" customWidth="1"/>
    <col min="42" max="42" width="14" style="253" customWidth="1"/>
    <col min="43" max="43" width="9.6640625" style="253" customWidth="1"/>
    <col min="44" max="44" width="11.109375" style="253" customWidth="1"/>
    <col min="45" max="45" width="12.109375" style="253" customWidth="1"/>
    <col min="46" max="46" width="6.44140625" style="253" bestFit="1" customWidth="1"/>
    <col min="47" max="51" width="9.109375" style="253"/>
    <col min="52" max="52" width="6.44140625" style="253" bestFit="1" customWidth="1"/>
    <col min="53" max="16384" width="9.109375" style="253"/>
  </cols>
  <sheetData>
    <row r="1" spans="1:39" ht="164.25" customHeight="1"/>
    <row r="2" spans="1:39" ht="23.25" customHeight="1" thickBot="1"/>
    <row r="3" spans="1:39" ht="25.5" customHeight="1" thickBot="1">
      <c r="B3" s="916"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16"/>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895" t="s">
        <v>554</v>
      </c>
      <c r="D5" s="89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16" t="s">
        <v>507</v>
      </c>
      <c r="C7" s="915" t="s">
        <v>637</v>
      </c>
      <c r="D7" s="915"/>
      <c r="E7" s="915"/>
      <c r="F7" s="915"/>
      <c r="G7" s="915"/>
      <c r="H7" s="915"/>
      <c r="I7" s="915"/>
      <c r="J7" s="915"/>
      <c r="K7" s="915"/>
      <c r="L7" s="915"/>
      <c r="M7" s="915"/>
      <c r="N7" s="915"/>
      <c r="O7" s="915"/>
      <c r="P7" s="915"/>
      <c r="Q7" s="915"/>
      <c r="R7" s="915"/>
      <c r="S7" s="915"/>
      <c r="T7" s="915"/>
      <c r="U7" s="915"/>
      <c r="V7" s="915"/>
      <c r="W7" s="915"/>
      <c r="X7" s="915"/>
      <c r="Y7" s="606"/>
      <c r="Z7" s="606"/>
      <c r="AA7" s="606"/>
      <c r="AB7" s="606"/>
      <c r="AC7" s="606"/>
      <c r="AD7" s="606"/>
      <c r="AE7" s="270"/>
      <c r="AF7" s="270"/>
      <c r="AG7" s="270"/>
      <c r="AH7" s="270"/>
      <c r="AI7" s="270"/>
      <c r="AJ7" s="270"/>
      <c r="AK7" s="270"/>
      <c r="AL7" s="270"/>
    </row>
    <row r="8" spans="1:39" s="271" customFormat="1" ht="58.5" customHeight="1">
      <c r="A8" s="509"/>
      <c r="B8" s="916"/>
      <c r="C8" s="915" t="s">
        <v>575</v>
      </c>
      <c r="D8" s="915"/>
      <c r="E8" s="915"/>
      <c r="F8" s="915"/>
      <c r="G8" s="915"/>
      <c r="H8" s="915"/>
      <c r="I8" s="915"/>
      <c r="J8" s="915"/>
      <c r="K8" s="915"/>
      <c r="L8" s="915"/>
      <c r="M8" s="915"/>
      <c r="N8" s="915"/>
      <c r="O8" s="915"/>
      <c r="P8" s="915"/>
      <c r="Q8" s="915"/>
      <c r="R8" s="915"/>
      <c r="S8" s="915"/>
      <c r="T8" s="915"/>
      <c r="U8" s="915"/>
      <c r="V8" s="915"/>
      <c r="W8" s="915"/>
      <c r="X8" s="915"/>
      <c r="Y8" s="606"/>
      <c r="Z8" s="606"/>
      <c r="AA8" s="606"/>
      <c r="AB8" s="606"/>
      <c r="AC8" s="606"/>
      <c r="AD8" s="606"/>
      <c r="AE8" s="272"/>
      <c r="AF8" s="255"/>
      <c r="AG8" s="255"/>
      <c r="AH8" s="255"/>
      <c r="AI8" s="255"/>
      <c r="AJ8" s="255"/>
      <c r="AK8" s="255"/>
      <c r="AL8" s="255"/>
      <c r="AM8" s="256"/>
    </row>
    <row r="9" spans="1:39" s="271" customFormat="1" ht="57.75" customHeight="1">
      <c r="A9" s="509"/>
      <c r="B9" s="273"/>
      <c r="C9" s="915" t="s">
        <v>574</v>
      </c>
      <c r="D9" s="915"/>
      <c r="E9" s="915"/>
      <c r="F9" s="915"/>
      <c r="G9" s="915"/>
      <c r="H9" s="915"/>
      <c r="I9" s="915"/>
      <c r="J9" s="915"/>
      <c r="K9" s="915"/>
      <c r="L9" s="915"/>
      <c r="M9" s="915"/>
      <c r="N9" s="915"/>
      <c r="O9" s="915"/>
      <c r="P9" s="915"/>
      <c r="Q9" s="915"/>
      <c r="R9" s="915"/>
      <c r="S9" s="915"/>
      <c r="T9" s="915"/>
      <c r="U9" s="915"/>
      <c r="V9" s="915"/>
      <c r="W9" s="915"/>
      <c r="X9" s="915"/>
      <c r="Y9" s="606"/>
      <c r="Z9" s="606"/>
      <c r="AA9" s="606"/>
      <c r="AB9" s="606"/>
      <c r="AC9" s="606"/>
      <c r="AD9" s="606"/>
      <c r="AE9" s="272"/>
      <c r="AF9" s="255"/>
      <c r="AG9" s="255"/>
      <c r="AH9" s="255"/>
      <c r="AI9" s="255"/>
      <c r="AJ9" s="255"/>
      <c r="AK9" s="255"/>
      <c r="AL9" s="255"/>
      <c r="AM9" s="256"/>
    </row>
    <row r="10" spans="1:39" ht="41.25" customHeight="1">
      <c r="B10" s="275"/>
      <c r="C10" s="915" t="s">
        <v>640</v>
      </c>
      <c r="D10" s="915"/>
      <c r="E10" s="915"/>
      <c r="F10" s="915"/>
      <c r="G10" s="915"/>
      <c r="H10" s="915"/>
      <c r="I10" s="915"/>
      <c r="J10" s="915"/>
      <c r="K10" s="915"/>
      <c r="L10" s="915"/>
      <c r="M10" s="915"/>
      <c r="N10" s="915"/>
      <c r="O10" s="915"/>
      <c r="P10" s="915"/>
      <c r="Q10" s="915"/>
      <c r="R10" s="915"/>
      <c r="S10" s="915"/>
      <c r="T10" s="915"/>
      <c r="U10" s="915"/>
      <c r="V10" s="915"/>
      <c r="W10" s="915"/>
      <c r="X10" s="915"/>
      <c r="Y10" s="606"/>
      <c r="Z10" s="606"/>
      <c r="AA10" s="606"/>
      <c r="AB10" s="606"/>
      <c r="AC10" s="606"/>
      <c r="AD10" s="606"/>
      <c r="AE10" s="272"/>
      <c r="AF10" s="276"/>
      <c r="AG10" s="276"/>
      <c r="AH10" s="276"/>
      <c r="AI10" s="276"/>
      <c r="AJ10" s="276"/>
      <c r="AK10" s="276"/>
      <c r="AL10" s="276"/>
    </row>
    <row r="11" spans="1:39" ht="53.25" customHeight="1">
      <c r="C11" s="915" t="s">
        <v>625</v>
      </c>
      <c r="D11" s="915"/>
      <c r="E11" s="915"/>
      <c r="F11" s="915"/>
      <c r="G11" s="915"/>
      <c r="H11" s="915"/>
      <c r="I11" s="915"/>
      <c r="J11" s="915"/>
      <c r="K11" s="915"/>
      <c r="L11" s="915"/>
      <c r="M11" s="915"/>
      <c r="N11" s="915"/>
      <c r="O11" s="915"/>
      <c r="P11" s="915"/>
      <c r="Q11" s="915"/>
      <c r="R11" s="915"/>
      <c r="S11" s="915"/>
      <c r="T11" s="915"/>
      <c r="U11" s="915"/>
      <c r="V11" s="915"/>
      <c r="W11" s="915"/>
      <c r="X11" s="915"/>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16" t="s">
        <v>530</v>
      </c>
      <c r="C13" s="591" t="s">
        <v>525</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16"/>
      <c r="C14" s="591" t="s">
        <v>526</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527</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528</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242</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6" t="s">
        <v>211</v>
      </c>
      <c r="C19" s="908" t="s">
        <v>33</v>
      </c>
      <c r="D19" s="284" t="s">
        <v>423</v>
      </c>
      <c r="E19" s="910" t="s">
        <v>209</v>
      </c>
      <c r="F19" s="911"/>
      <c r="G19" s="911"/>
      <c r="H19" s="911"/>
      <c r="I19" s="911"/>
      <c r="J19" s="911"/>
      <c r="K19" s="911"/>
      <c r="L19" s="911"/>
      <c r="M19" s="912"/>
      <c r="N19" s="913" t="s">
        <v>213</v>
      </c>
      <c r="O19" s="284" t="s">
        <v>424</v>
      </c>
      <c r="P19" s="910" t="s">
        <v>212</v>
      </c>
      <c r="Q19" s="911"/>
      <c r="R19" s="911"/>
      <c r="S19" s="911"/>
      <c r="T19" s="911"/>
      <c r="U19" s="911"/>
      <c r="V19" s="911"/>
      <c r="W19" s="911"/>
      <c r="X19" s="912"/>
      <c r="Y19" s="903" t="s">
        <v>244</v>
      </c>
      <c r="Z19" s="904"/>
      <c r="AA19" s="904"/>
      <c r="AB19" s="904"/>
      <c r="AC19" s="904"/>
      <c r="AD19" s="904"/>
      <c r="AE19" s="904"/>
      <c r="AF19" s="904"/>
      <c r="AG19" s="904"/>
      <c r="AH19" s="904"/>
      <c r="AI19" s="904"/>
      <c r="AJ19" s="904"/>
      <c r="AK19" s="904"/>
      <c r="AL19" s="904"/>
      <c r="AM19" s="905"/>
    </row>
    <row r="20" spans="1:39" s="283" customFormat="1" ht="59.25" customHeight="1">
      <c r="A20" s="509"/>
      <c r="B20" s="907"/>
      <c r="C20" s="909"/>
      <c r="D20" s="285">
        <v>2011</v>
      </c>
      <c r="E20" s="285">
        <v>2012</v>
      </c>
      <c r="F20" s="285">
        <v>2013</v>
      </c>
      <c r="G20" s="285">
        <v>2014</v>
      </c>
      <c r="H20" s="285">
        <v>2015</v>
      </c>
      <c r="I20" s="285">
        <v>2016</v>
      </c>
      <c r="J20" s="285">
        <v>2017</v>
      </c>
      <c r="K20" s="285">
        <v>2018</v>
      </c>
      <c r="L20" s="285">
        <v>2019</v>
      </c>
      <c r="M20" s="285">
        <v>2020</v>
      </c>
      <c r="N20" s="914"/>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to 999 kW (I1 &amp; I4)</v>
      </c>
      <c r="AB20" s="286" t="str">
        <f>'1.  LRAMVA Summary'!G52</f>
        <v>GS 1,000 to 4,999 kW (I2)</v>
      </c>
      <c r="AC20" s="286" t="str">
        <f>'1.  LRAMVA Summary'!H52</f>
        <v>Large Use (I3)</v>
      </c>
      <c r="AD20" s="286" t="str">
        <f>'1.  LRAMVA Summary'!I52</f>
        <v>Street Lighting</v>
      </c>
      <c r="AE20" s="286" t="str">
        <f>'1.  LRAMVA Summary'!J52</f>
        <v>USL</v>
      </c>
      <c r="AF20" s="286" t="str">
        <f>'1.  LRAMVA Summary'!K52</f>
        <v>Sentinel Lights</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t="str">
        <f>'1.  LRAMVA Summary'!J53</f>
        <v>kWh</v>
      </c>
      <c r="AF21" s="291" t="str">
        <f>'1.  LRAMVA Summary'!K53</f>
        <v>kW</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outlineLevel="1">
      <c r="A29" s="509"/>
      <c r="B29" s="294" t="s">
        <v>214</v>
      </c>
      <c r="C29" s="291" t="s">
        <v>163</v>
      </c>
      <c r="D29" s="295"/>
      <c r="E29" s="295"/>
      <c r="F29" s="295"/>
      <c r="G29" s="295"/>
      <c r="H29" s="295"/>
      <c r="I29" s="295"/>
      <c r="J29" s="295"/>
      <c r="K29" s="295"/>
      <c r="L29" s="295"/>
      <c r="M29" s="295"/>
      <c r="N29" s="468"/>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outlineLevel="1">
      <c r="A32" s="509"/>
      <c r="B32" s="294" t="s">
        <v>214</v>
      </c>
      <c r="C32" s="291" t="s">
        <v>163</v>
      </c>
      <c r="D32" s="295"/>
      <c r="E32" s="295"/>
      <c r="F32" s="295"/>
      <c r="G32" s="295"/>
      <c r="H32" s="295"/>
      <c r="I32" s="295"/>
      <c r="J32" s="295"/>
      <c r="K32" s="295"/>
      <c r="L32" s="295"/>
      <c r="M32" s="295"/>
      <c r="N32" s="468"/>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outlineLevel="1">
      <c r="A35" s="509"/>
      <c r="B35" s="294" t="s">
        <v>214</v>
      </c>
      <c r="C35" s="291" t="s">
        <v>163</v>
      </c>
      <c r="D35" s="295"/>
      <c r="E35" s="295"/>
      <c r="F35" s="295"/>
      <c r="G35" s="295"/>
      <c r="H35" s="295"/>
      <c r="I35" s="295"/>
      <c r="J35" s="295"/>
      <c r="K35" s="295"/>
      <c r="L35" s="295"/>
      <c r="M35" s="295"/>
      <c r="N35" s="468"/>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486</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outlineLevel="1">
      <c r="A60" s="509"/>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487</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488</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489</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outlineLevel="1">
      <c r="A106" s="509"/>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490</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491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492</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493</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494</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254</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257</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243</v>
      </c>
      <c r="C146" s="281"/>
      <c r="D146" s="590" t="s">
        <v>529</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6" t="s">
        <v>211</v>
      </c>
      <c r="C147" s="908" t="s">
        <v>33</v>
      </c>
      <c r="D147" s="284" t="s">
        <v>423</v>
      </c>
      <c r="E147" s="910" t="s">
        <v>209</v>
      </c>
      <c r="F147" s="911"/>
      <c r="G147" s="911"/>
      <c r="H147" s="911"/>
      <c r="I147" s="911"/>
      <c r="J147" s="911"/>
      <c r="K147" s="911"/>
      <c r="L147" s="911"/>
      <c r="M147" s="912"/>
      <c r="N147" s="913" t="s">
        <v>213</v>
      </c>
      <c r="O147" s="284" t="s">
        <v>424</v>
      </c>
      <c r="P147" s="910" t="s">
        <v>212</v>
      </c>
      <c r="Q147" s="911"/>
      <c r="R147" s="911"/>
      <c r="S147" s="911"/>
      <c r="T147" s="911"/>
      <c r="U147" s="911"/>
      <c r="V147" s="911"/>
      <c r="W147" s="911"/>
      <c r="X147" s="912"/>
      <c r="Y147" s="903" t="s">
        <v>244</v>
      </c>
      <c r="Z147" s="904"/>
      <c r="AA147" s="904"/>
      <c r="AB147" s="904"/>
      <c r="AC147" s="904"/>
      <c r="AD147" s="904"/>
      <c r="AE147" s="904"/>
      <c r="AF147" s="904"/>
      <c r="AG147" s="904"/>
      <c r="AH147" s="904"/>
      <c r="AI147" s="904"/>
      <c r="AJ147" s="904"/>
      <c r="AK147" s="904"/>
      <c r="AL147" s="904"/>
      <c r="AM147" s="905"/>
    </row>
    <row r="148" spans="1:39" ht="60.75" customHeight="1">
      <c r="B148" s="907"/>
      <c r="C148" s="909"/>
      <c r="D148" s="285">
        <v>2012</v>
      </c>
      <c r="E148" s="285">
        <v>2013</v>
      </c>
      <c r="F148" s="285">
        <v>2014</v>
      </c>
      <c r="G148" s="285">
        <v>2015</v>
      </c>
      <c r="H148" s="285">
        <v>2016</v>
      </c>
      <c r="I148" s="285">
        <v>2017</v>
      </c>
      <c r="J148" s="285">
        <v>2018</v>
      </c>
      <c r="K148" s="285">
        <v>2019</v>
      </c>
      <c r="L148" s="285">
        <v>2020</v>
      </c>
      <c r="M148" s="285">
        <v>2021</v>
      </c>
      <c r="N148" s="914"/>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to 999 kW (I1 &amp; I4)</v>
      </c>
      <c r="AB148" s="285" t="str">
        <f>'1.  LRAMVA Summary'!G52</f>
        <v>GS 1,000 to 4,999 kW (I2)</v>
      </c>
      <c r="AC148" s="285" t="str">
        <f>'1.  LRAMVA Summary'!H52</f>
        <v>Large Use (I3)</v>
      </c>
      <c r="AD148" s="285" t="str">
        <f>'1.  LRAMVA Summary'!I52</f>
        <v>Street Lighting</v>
      </c>
      <c r="AE148" s="285" t="str">
        <f>'1.  LRAMVA Summary'!J52</f>
        <v>USL</v>
      </c>
      <c r="AF148" s="285" t="str">
        <f>'1.  LRAMVA Summary'!K52</f>
        <v>Sentinel Lights</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t="str">
        <f>'1.  LRAMVA Summary'!J53</f>
        <v>kWh</v>
      </c>
      <c r="AF149" s="291" t="str">
        <f>'1.  LRAMVA Summary'!K53</f>
        <v>kW</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outlineLevel="1">
      <c r="B151" s="294" t="s">
        <v>245</v>
      </c>
      <c r="C151" s="291" t="s">
        <v>163</v>
      </c>
      <c r="D151" s="295"/>
      <c r="E151" s="295"/>
      <c r="F151" s="295"/>
      <c r="G151" s="295"/>
      <c r="H151" s="295"/>
      <c r="I151" s="295"/>
      <c r="J151" s="295"/>
      <c r="K151" s="295"/>
      <c r="L151" s="295"/>
      <c r="M151" s="295"/>
      <c r="N151" s="468"/>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outlineLevel="1">
      <c r="B154" s="294" t="s">
        <v>245</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outlineLevel="1">
      <c r="B157" s="294" t="s">
        <v>245</v>
      </c>
      <c r="C157" s="291" t="s">
        <v>163</v>
      </c>
      <c r="D157" s="295"/>
      <c r="E157" s="295"/>
      <c r="F157" s="295"/>
      <c r="G157" s="295"/>
      <c r="H157" s="295"/>
      <c r="I157" s="295"/>
      <c r="J157" s="295"/>
      <c r="K157" s="295"/>
      <c r="L157" s="295"/>
      <c r="M157" s="295"/>
      <c r="N157" s="468"/>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outlineLevel="1">
      <c r="B160" s="294" t="s">
        <v>245</v>
      </c>
      <c r="C160" s="291" t="s">
        <v>163</v>
      </c>
      <c r="D160" s="295"/>
      <c r="E160" s="295"/>
      <c r="F160" s="295"/>
      <c r="G160" s="295"/>
      <c r="H160" s="295"/>
      <c r="I160" s="295"/>
      <c r="J160" s="295"/>
      <c r="K160" s="295"/>
      <c r="L160" s="295"/>
      <c r="M160" s="295"/>
      <c r="N160" s="468"/>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outlineLevel="1">
      <c r="B163" s="294" t="s">
        <v>245</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245</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245</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486</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245</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245</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7"/>
      <c r="Z178" s="469"/>
      <c r="AA178" s="469"/>
      <c r="AB178" s="415"/>
      <c r="AC178" s="415"/>
      <c r="AD178" s="415"/>
      <c r="AE178" s="415"/>
      <c r="AF178" s="415"/>
      <c r="AG178" s="415"/>
      <c r="AH178" s="415"/>
      <c r="AI178" s="415"/>
      <c r="AJ178" s="415"/>
      <c r="AK178" s="415"/>
      <c r="AL178" s="415"/>
      <c r="AM178" s="296">
        <f>SUM(Y178:AL178)</f>
        <v>0</v>
      </c>
    </row>
    <row r="179" spans="1:39" ht="15" outlineLevel="1">
      <c r="B179" s="294" t="s">
        <v>245</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9"/>
      <c r="AA181" s="415"/>
      <c r="AB181" s="415"/>
      <c r="AC181" s="415"/>
      <c r="AD181" s="415"/>
      <c r="AE181" s="415"/>
      <c r="AF181" s="415"/>
      <c r="AG181" s="415"/>
      <c r="AH181" s="415"/>
      <c r="AI181" s="415"/>
      <c r="AJ181" s="415"/>
      <c r="AK181" s="415"/>
      <c r="AL181" s="415"/>
      <c r="AM181" s="296">
        <f>SUM(Y181:AL181)</f>
        <v>0</v>
      </c>
    </row>
    <row r="182" spans="1:39" ht="15" outlineLevel="1">
      <c r="B182" s="294" t="s">
        <v>245</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245</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outlineLevel="1">
      <c r="B188" s="294" t="s">
        <v>245</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outlineLevel="1">
      <c r="B191" s="294" t="s">
        <v>245</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487</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245</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488</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245</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245</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245</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245</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245</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245</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245</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70"/>
      <c r="Z219" s="410"/>
      <c r="AA219" s="410"/>
      <c r="AB219" s="410"/>
      <c r="AC219" s="410"/>
      <c r="AD219" s="410"/>
      <c r="AE219" s="410"/>
      <c r="AF219" s="410"/>
      <c r="AG219" s="410"/>
      <c r="AH219" s="410"/>
      <c r="AI219" s="410"/>
      <c r="AJ219" s="410"/>
      <c r="AK219" s="410"/>
      <c r="AL219" s="410"/>
      <c r="AM219" s="296">
        <f>SUM(Y219:AL219)</f>
        <v>0</v>
      </c>
    </row>
    <row r="220" spans="1:39" ht="15" outlineLevel="1">
      <c r="B220" s="294" t="s">
        <v>245</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489</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245</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245</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245</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outlineLevel="1">
      <c r="B234" s="294" t="s">
        <v>245</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245</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245</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490</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245</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491</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492</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outlineLevel="1">
      <c r="A247" s="509"/>
      <c r="B247" s="324" t="s">
        <v>245</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493</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245</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494</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245</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246</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247</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255</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248</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256</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249</v>
      </c>
      <c r="C275" s="281"/>
      <c r="D275" s="592" t="s">
        <v>529</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6" t="s">
        <v>211</v>
      </c>
      <c r="C276" s="908" t="s">
        <v>33</v>
      </c>
      <c r="D276" s="284" t="s">
        <v>423</v>
      </c>
      <c r="E276" s="910" t="s">
        <v>209</v>
      </c>
      <c r="F276" s="911"/>
      <c r="G276" s="911"/>
      <c r="H276" s="911"/>
      <c r="I276" s="911"/>
      <c r="J276" s="911"/>
      <c r="K276" s="911"/>
      <c r="L276" s="911"/>
      <c r="M276" s="912"/>
      <c r="N276" s="913" t="s">
        <v>213</v>
      </c>
      <c r="O276" s="284" t="s">
        <v>424</v>
      </c>
      <c r="P276" s="910" t="s">
        <v>212</v>
      </c>
      <c r="Q276" s="911"/>
      <c r="R276" s="911"/>
      <c r="S276" s="911"/>
      <c r="T276" s="911"/>
      <c r="U276" s="911"/>
      <c r="V276" s="911"/>
      <c r="W276" s="911"/>
      <c r="X276" s="912"/>
      <c r="Y276" s="903" t="s">
        <v>244</v>
      </c>
      <c r="Z276" s="904"/>
      <c r="AA276" s="904"/>
      <c r="AB276" s="904"/>
      <c r="AC276" s="904"/>
      <c r="AD276" s="904"/>
      <c r="AE276" s="904"/>
      <c r="AF276" s="904"/>
      <c r="AG276" s="904"/>
      <c r="AH276" s="904"/>
      <c r="AI276" s="904"/>
      <c r="AJ276" s="904"/>
      <c r="AK276" s="904"/>
      <c r="AL276" s="904"/>
      <c r="AM276" s="905"/>
    </row>
    <row r="277" spans="1:39" ht="60.75" customHeight="1">
      <c r="B277" s="907"/>
      <c r="C277" s="909"/>
      <c r="D277" s="285">
        <v>2013</v>
      </c>
      <c r="E277" s="285">
        <v>2014</v>
      </c>
      <c r="F277" s="285">
        <v>2015</v>
      </c>
      <c r="G277" s="285">
        <v>2016</v>
      </c>
      <c r="H277" s="285">
        <v>2017</v>
      </c>
      <c r="I277" s="285">
        <v>2018</v>
      </c>
      <c r="J277" s="285">
        <v>2019</v>
      </c>
      <c r="K277" s="285">
        <v>2020</v>
      </c>
      <c r="L277" s="285">
        <v>2021</v>
      </c>
      <c r="M277" s="285">
        <v>2022</v>
      </c>
      <c r="N277" s="914"/>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to 999 kW (I1 &amp; I4)</v>
      </c>
      <c r="AB277" s="285" t="str">
        <f>'1.  LRAMVA Summary'!G52</f>
        <v>GS 1,000 to 4,999 kW (I2)</v>
      </c>
      <c r="AC277" s="285" t="str">
        <f>'1.  LRAMVA Summary'!H52</f>
        <v>Large Use (I3)</v>
      </c>
      <c r="AD277" s="285" t="str">
        <f>'1.  LRAMVA Summary'!I52</f>
        <v>Street Lighting</v>
      </c>
      <c r="AE277" s="285" t="str">
        <f>'1.  LRAMVA Summary'!J52</f>
        <v>USL</v>
      </c>
      <c r="AF277" s="285" t="str">
        <f>'1.  LRAMVA Summary'!K52</f>
        <v>Sentinel Lights</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t="str">
        <f>'1.  LRAMVA Summary'!J53</f>
        <v>kWh</v>
      </c>
      <c r="AF278" s="291" t="str">
        <f>'1.  LRAMVA Summary'!K53</f>
        <v>kW</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295"/>
      <c r="E279" s="295"/>
      <c r="F279" s="295"/>
      <c r="G279" s="295"/>
      <c r="H279" s="295"/>
      <c r="I279" s="295"/>
      <c r="J279" s="295"/>
      <c r="K279" s="295"/>
      <c r="L279" s="295"/>
      <c r="M279" s="295"/>
      <c r="N279" s="291"/>
      <c r="O279" s="295"/>
      <c r="P279" s="295"/>
      <c r="Q279" s="295"/>
      <c r="R279" s="295"/>
      <c r="S279" s="295"/>
      <c r="T279" s="295"/>
      <c r="U279" s="295"/>
      <c r="V279" s="295"/>
      <c r="W279" s="295"/>
      <c r="X279" s="295"/>
      <c r="Y279" s="410"/>
      <c r="Z279" s="410"/>
      <c r="AA279" s="410"/>
      <c r="AB279" s="410"/>
      <c r="AC279" s="410"/>
      <c r="AD279" s="410"/>
      <c r="AE279" s="410"/>
      <c r="AF279" s="410"/>
      <c r="AG279" s="410"/>
      <c r="AH279" s="410"/>
      <c r="AI279" s="410"/>
      <c r="AJ279" s="410"/>
      <c r="AK279" s="410"/>
      <c r="AL279" s="410"/>
      <c r="AM279" s="296">
        <f>SUM(Y279:AL279)</f>
        <v>0</v>
      </c>
    </row>
    <row r="280" spans="1:39" ht="15" outlineLevel="1">
      <c r="B280" s="294" t="s">
        <v>250</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0</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295"/>
      <c r="E282" s="295"/>
      <c r="F282" s="295"/>
      <c r="G282" s="295"/>
      <c r="H282" s="295"/>
      <c r="I282" s="295"/>
      <c r="J282" s="295"/>
      <c r="K282" s="295"/>
      <c r="L282" s="295"/>
      <c r="M282" s="295"/>
      <c r="N282" s="291"/>
      <c r="O282" s="295"/>
      <c r="P282" s="295"/>
      <c r="Q282" s="295"/>
      <c r="R282" s="295"/>
      <c r="S282" s="295"/>
      <c r="T282" s="295"/>
      <c r="U282" s="295"/>
      <c r="V282" s="295"/>
      <c r="W282" s="295"/>
      <c r="X282" s="295"/>
      <c r="Y282" s="410"/>
      <c r="Z282" s="410"/>
      <c r="AA282" s="410"/>
      <c r="AB282" s="410"/>
      <c r="AC282" s="410"/>
      <c r="AD282" s="410"/>
      <c r="AE282" s="410"/>
      <c r="AF282" s="410"/>
      <c r="AG282" s="410"/>
      <c r="AH282" s="410"/>
      <c r="AI282" s="410"/>
      <c r="AJ282" s="410"/>
      <c r="AK282" s="410"/>
      <c r="AL282" s="410"/>
      <c r="AM282" s="296">
        <f>SUM(Y282:AL282)</f>
        <v>0</v>
      </c>
    </row>
    <row r="283" spans="1:39" ht="15" outlineLevel="1">
      <c r="B283" s="294" t="s">
        <v>250</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0</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295"/>
      <c r="E285" s="295"/>
      <c r="F285" s="295"/>
      <c r="G285" s="295"/>
      <c r="H285" s="295"/>
      <c r="I285" s="295"/>
      <c r="J285" s="295"/>
      <c r="K285" s="295"/>
      <c r="L285" s="295"/>
      <c r="M285" s="295"/>
      <c r="N285" s="291"/>
      <c r="O285" s="295"/>
      <c r="P285" s="295"/>
      <c r="Q285" s="295"/>
      <c r="R285" s="295"/>
      <c r="S285" s="295"/>
      <c r="T285" s="295"/>
      <c r="U285" s="295"/>
      <c r="V285" s="295"/>
      <c r="W285" s="295"/>
      <c r="X285" s="295"/>
      <c r="Y285" s="410"/>
      <c r="Z285" s="410"/>
      <c r="AA285" s="410"/>
      <c r="AB285" s="410"/>
      <c r="AC285" s="410"/>
      <c r="AD285" s="410"/>
      <c r="AE285" s="410"/>
      <c r="AF285" s="410"/>
      <c r="AG285" s="410"/>
      <c r="AH285" s="410"/>
      <c r="AI285" s="410"/>
      <c r="AJ285" s="410"/>
      <c r="AK285" s="410"/>
      <c r="AL285" s="410"/>
      <c r="AM285" s="296">
        <f>SUM(Y285:AL285)</f>
        <v>0</v>
      </c>
    </row>
    <row r="286" spans="1:39" ht="15" outlineLevel="1">
      <c r="B286" s="294" t="s">
        <v>250</v>
      </c>
      <c r="C286" s="291" t="s">
        <v>163</v>
      </c>
      <c r="D286" s="295"/>
      <c r="E286" s="295"/>
      <c r="F286" s="295"/>
      <c r="G286" s="295"/>
      <c r="H286" s="295"/>
      <c r="I286" s="295"/>
      <c r="J286" s="295"/>
      <c r="K286" s="295"/>
      <c r="L286" s="295"/>
      <c r="M286" s="295"/>
      <c r="N286" s="468"/>
      <c r="O286" s="295"/>
      <c r="P286" s="295"/>
      <c r="Q286" s="295"/>
      <c r="R286" s="295"/>
      <c r="S286" s="295"/>
      <c r="T286" s="295"/>
      <c r="U286" s="295"/>
      <c r="V286" s="295"/>
      <c r="W286" s="295"/>
      <c r="X286" s="295"/>
      <c r="Y286" s="411">
        <f>Y285</f>
        <v>0</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294" t="s">
        <v>4</v>
      </c>
      <c r="C288" s="291" t="s">
        <v>25</v>
      </c>
      <c r="D288" s="295"/>
      <c r="E288" s="295"/>
      <c r="F288" s="295"/>
      <c r="G288" s="295"/>
      <c r="H288" s="295"/>
      <c r="I288" s="295"/>
      <c r="J288" s="295"/>
      <c r="K288" s="295"/>
      <c r="L288" s="295"/>
      <c r="M288" s="295"/>
      <c r="N288" s="291"/>
      <c r="O288" s="295"/>
      <c r="P288" s="295"/>
      <c r="Q288" s="295"/>
      <c r="R288" s="295"/>
      <c r="S288" s="295"/>
      <c r="T288" s="295"/>
      <c r="U288" s="295"/>
      <c r="V288" s="295"/>
      <c r="W288" s="295"/>
      <c r="X288" s="295"/>
      <c r="Y288" s="410"/>
      <c r="Z288" s="410"/>
      <c r="AA288" s="410"/>
      <c r="AB288" s="410"/>
      <c r="AC288" s="410"/>
      <c r="AD288" s="410"/>
      <c r="AE288" s="410"/>
      <c r="AF288" s="410"/>
      <c r="AG288" s="410"/>
      <c r="AH288" s="410"/>
      <c r="AI288" s="410"/>
      <c r="AJ288" s="410"/>
      <c r="AK288" s="410"/>
      <c r="AL288" s="410"/>
      <c r="AM288" s="296">
        <f>SUM(Y288:AL288)</f>
        <v>0</v>
      </c>
    </row>
    <row r="289" spans="1:39" ht="15" outlineLevel="1">
      <c r="B289" s="294" t="s">
        <v>250</v>
      </c>
      <c r="C289" s="291" t="s">
        <v>163</v>
      </c>
      <c r="D289" s="295"/>
      <c r="E289" s="295"/>
      <c r="F289" s="295"/>
      <c r="G289" s="295"/>
      <c r="H289" s="295"/>
      <c r="I289" s="295"/>
      <c r="J289" s="295"/>
      <c r="K289" s="295"/>
      <c r="L289" s="295"/>
      <c r="M289" s="295"/>
      <c r="N289" s="468"/>
      <c r="O289" s="295"/>
      <c r="P289" s="295"/>
      <c r="Q289" s="295"/>
      <c r="R289" s="295"/>
      <c r="S289" s="295"/>
      <c r="T289" s="295"/>
      <c r="U289" s="295"/>
      <c r="V289" s="295"/>
      <c r="W289" s="295"/>
      <c r="X289" s="295"/>
      <c r="Y289" s="411">
        <f>Y288</f>
        <v>0</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295"/>
      <c r="E291" s="295"/>
      <c r="F291" s="295"/>
      <c r="G291" s="295"/>
      <c r="H291" s="295"/>
      <c r="I291" s="295"/>
      <c r="J291" s="295"/>
      <c r="K291" s="295"/>
      <c r="L291" s="295"/>
      <c r="M291" s="295"/>
      <c r="N291" s="291"/>
      <c r="O291" s="295"/>
      <c r="P291" s="295"/>
      <c r="Q291" s="295"/>
      <c r="R291" s="295"/>
      <c r="S291" s="295"/>
      <c r="T291" s="295"/>
      <c r="U291" s="295"/>
      <c r="V291" s="295"/>
      <c r="W291" s="295"/>
      <c r="X291" s="295"/>
      <c r="Y291" s="410"/>
      <c r="Z291" s="410"/>
      <c r="AA291" s="410"/>
      <c r="AB291" s="410"/>
      <c r="AC291" s="410"/>
      <c r="AD291" s="410"/>
      <c r="AE291" s="410"/>
      <c r="AF291" s="410"/>
      <c r="AG291" s="410"/>
      <c r="AH291" s="410"/>
      <c r="AI291" s="410"/>
      <c r="AJ291" s="410"/>
      <c r="AK291" s="410"/>
      <c r="AL291" s="410"/>
      <c r="AM291" s="296">
        <f>SUM(Y291:AL291)</f>
        <v>0</v>
      </c>
    </row>
    <row r="292" spans="1:39" ht="15" outlineLevel="1">
      <c r="B292" s="294" t="s">
        <v>250</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0</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250</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250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486</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250</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294" t="s">
        <v>7</v>
      </c>
      <c r="C303" s="291" t="s">
        <v>25</v>
      </c>
      <c r="D303" s="295"/>
      <c r="E303" s="295"/>
      <c r="F303" s="295"/>
      <c r="G303" s="295"/>
      <c r="H303" s="295"/>
      <c r="I303" s="295"/>
      <c r="J303" s="295"/>
      <c r="K303" s="295"/>
      <c r="L303" s="295"/>
      <c r="M303" s="295"/>
      <c r="N303" s="291"/>
      <c r="O303" s="295"/>
      <c r="P303" s="295"/>
      <c r="Q303" s="295"/>
      <c r="R303" s="295"/>
      <c r="S303" s="295"/>
      <c r="T303" s="295"/>
      <c r="U303" s="295"/>
      <c r="V303" s="295"/>
      <c r="W303" s="295"/>
      <c r="X303" s="295"/>
      <c r="Y303" s="410"/>
      <c r="Z303" s="410"/>
      <c r="AA303" s="410"/>
      <c r="AB303" s="410"/>
      <c r="AC303" s="410"/>
      <c r="AD303" s="410"/>
      <c r="AE303" s="410"/>
      <c r="AF303" s="410"/>
      <c r="AG303" s="410"/>
      <c r="AH303" s="410"/>
      <c r="AI303" s="410"/>
      <c r="AJ303" s="410"/>
      <c r="AK303" s="410"/>
      <c r="AL303" s="410"/>
      <c r="AM303" s="296">
        <f>SUM(Y303:AL303)</f>
        <v>0</v>
      </c>
    </row>
    <row r="304" spans="1:39" ht="15" outlineLevel="1">
      <c r="B304" s="294" t="s">
        <v>250</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0</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295"/>
      <c r="E307" s="295"/>
      <c r="F307" s="295"/>
      <c r="G307" s="295"/>
      <c r="H307" s="295"/>
      <c r="I307" s="295"/>
      <c r="J307" s="295"/>
      <c r="K307" s="295"/>
      <c r="L307" s="295"/>
      <c r="M307" s="295"/>
      <c r="N307" s="295">
        <v>12</v>
      </c>
      <c r="O307" s="295"/>
      <c r="P307" s="295"/>
      <c r="Q307" s="295"/>
      <c r="R307" s="295"/>
      <c r="S307" s="295"/>
      <c r="T307" s="295"/>
      <c r="U307" s="295"/>
      <c r="V307" s="295"/>
      <c r="W307" s="295"/>
      <c r="X307" s="295"/>
      <c r="Y307" s="415"/>
      <c r="Z307" s="503"/>
      <c r="AA307" s="503"/>
      <c r="AB307" s="503"/>
      <c r="AC307" s="415"/>
      <c r="AD307" s="415"/>
      <c r="AE307" s="415"/>
      <c r="AF307" s="415"/>
      <c r="AG307" s="415"/>
      <c r="AH307" s="415"/>
      <c r="AI307" s="415"/>
      <c r="AJ307" s="415"/>
      <c r="AK307" s="415"/>
      <c r="AL307" s="415"/>
      <c r="AM307" s="296">
        <f>SUM(Y307:AL307)</f>
        <v>0</v>
      </c>
    </row>
    <row r="308" spans="1:39" ht="15" outlineLevel="1">
      <c r="B308" s="294" t="s">
        <v>250</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v>
      </c>
      <c r="AA308" s="411">
        <f t="shared" ref="AA308:AL308" si="86">AA307</f>
        <v>0</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314" t="s">
        <v>21</v>
      </c>
      <c r="C310" s="291" t="s">
        <v>25</v>
      </c>
      <c r="D310" s="295"/>
      <c r="E310" s="295"/>
      <c r="F310" s="295"/>
      <c r="G310" s="295"/>
      <c r="H310" s="295"/>
      <c r="I310" s="295"/>
      <c r="J310" s="295"/>
      <c r="K310" s="295"/>
      <c r="L310" s="295"/>
      <c r="M310" s="295"/>
      <c r="N310" s="295">
        <v>12</v>
      </c>
      <c r="O310" s="295"/>
      <c r="P310" s="295"/>
      <c r="Q310" s="295"/>
      <c r="R310" s="295"/>
      <c r="S310" s="295"/>
      <c r="T310" s="295"/>
      <c r="U310" s="295"/>
      <c r="V310" s="295"/>
      <c r="W310" s="295"/>
      <c r="X310" s="295"/>
      <c r="Y310" s="415"/>
      <c r="Z310" s="503"/>
      <c r="AA310" s="415"/>
      <c r="AB310" s="415"/>
      <c r="AC310" s="415"/>
      <c r="AD310" s="415"/>
      <c r="AE310" s="415"/>
      <c r="AF310" s="415"/>
      <c r="AG310" s="415"/>
      <c r="AH310" s="415"/>
      <c r="AI310" s="415"/>
      <c r="AJ310" s="415"/>
      <c r="AK310" s="415"/>
      <c r="AL310" s="415"/>
      <c r="AM310" s="296">
        <f>SUM(Y310:AL310)</f>
        <v>0</v>
      </c>
    </row>
    <row r="311" spans="1:39" ht="15" outlineLevel="1">
      <c r="B311" s="294" t="s">
        <v>250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0</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250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5"/>
      <c r="Z316" s="415"/>
      <c r="AA316" s="415"/>
      <c r="AB316" s="415"/>
      <c r="AC316" s="415"/>
      <c r="AD316" s="415"/>
      <c r="AE316" s="415"/>
      <c r="AF316" s="415"/>
      <c r="AG316" s="415"/>
      <c r="AH316" s="415"/>
      <c r="AI316" s="415"/>
      <c r="AJ316" s="415"/>
      <c r="AK316" s="415"/>
      <c r="AL316" s="415"/>
      <c r="AM316" s="296">
        <f>SUM(Y316:AL316)</f>
        <v>0</v>
      </c>
    </row>
    <row r="317" spans="1:39" ht="15" outlineLevel="1">
      <c r="B317" s="294" t="s">
        <v>250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v>
      </c>
      <c r="AA317" s="411">
        <f t="shared" ref="AA317:AL317" si="89">AA316</f>
        <v>0</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250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487</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250</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488</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250</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295"/>
      <c r="E328" s="295"/>
      <c r="F328" s="295"/>
      <c r="G328" s="295"/>
      <c r="H328" s="295"/>
      <c r="I328" s="295"/>
      <c r="J328" s="295"/>
      <c r="K328" s="295"/>
      <c r="L328" s="295"/>
      <c r="M328" s="295"/>
      <c r="N328" s="291"/>
      <c r="O328" s="295"/>
      <c r="P328" s="295"/>
      <c r="Q328" s="295"/>
      <c r="R328" s="295"/>
      <c r="S328" s="295"/>
      <c r="T328" s="295"/>
      <c r="U328" s="295"/>
      <c r="V328" s="295"/>
      <c r="W328" s="295"/>
      <c r="X328" s="295"/>
      <c r="Y328" s="415"/>
      <c r="Z328" s="415"/>
      <c r="AA328" s="415"/>
      <c r="AB328" s="415"/>
      <c r="AC328" s="415"/>
      <c r="AD328" s="415"/>
      <c r="AE328" s="415"/>
      <c r="AF328" s="415"/>
      <c r="AG328" s="415"/>
      <c r="AH328" s="415"/>
      <c r="AI328" s="415"/>
      <c r="AJ328" s="415"/>
      <c r="AK328" s="415"/>
      <c r="AL328" s="415"/>
      <c r="AM328" s="296">
        <f>SUM(Y328:AL328)</f>
        <v>0</v>
      </c>
    </row>
    <row r="329" spans="1:39" ht="15" outlineLevel="1">
      <c r="B329" s="294" t="s">
        <v>250</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0</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250</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250</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c r="AB338" s="415"/>
      <c r="AC338" s="469"/>
      <c r="AD338" s="415"/>
      <c r="AE338" s="415"/>
      <c r="AF338" s="415"/>
      <c r="AG338" s="415"/>
      <c r="AH338" s="415"/>
      <c r="AI338" s="415"/>
      <c r="AJ338" s="415"/>
      <c r="AK338" s="415"/>
      <c r="AL338" s="415"/>
      <c r="AM338" s="296">
        <f>SUM(Y338:AL338)</f>
        <v>0</v>
      </c>
    </row>
    <row r="339" spans="1:39" ht="15" outlineLevel="1">
      <c r="B339" s="294" t="s">
        <v>250</v>
      </c>
      <c r="C339" s="291" t="s">
        <v>163</v>
      </c>
      <c r="D339" s="295"/>
      <c r="E339" s="295"/>
      <c r="F339" s="295"/>
      <c r="G339" s="295"/>
      <c r="H339" s="295"/>
      <c r="I339" s="295"/>
      <c r="J339" s="295"/>
      <c r="K339" s="295"/>
      <c r="L339" s="295"/>
      <c r="M339" s="295"/>
      <c r="N339" s="295">
        <f>N338</f>
        <v>12</v>
      </c>
      <c r="O339" s="295"/>
      <c r="P339" s="295"/>
      <c r="Q339" s="295"/>
      <c r="R339" s="295"/>
      <c r="S339" s="295"/>
      <c r="T339" s="295"/>
      <c r="U339" s="295"/>
      <c r="V339" s="295"/>
      <c r="W339" s="295"/>
      <c r="X339" s="295"/>
      <c r="Y339" s="411">
        <f>Y338</f>
        <v>0</v>
      </c>
      <c r="Z339" s="411">
        <f>Z338</f>
        <v>0</v>
      </c>
      <c r="AA339" s="411">
        <f t="shared" ref="AA339:AL339" si="96">AA338</f>
        <v>0</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250</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295"/>
      <c r="E344" s="295"/>
      <c r="F344" s="295"/>
      <c r="G344" s="295"/>
      <c r="H344" s="295"/>
      <c r="I344" s="295"/>
      <c r="J344" s="295"/>
      <c r="K344" s="295"/>
      <c r="L344" s="295"/>
      <c r="M344" s="295"/>
      <c r="N344" s="291"/>
      <c r="O344" s="295"/>
      <c r="P344" s="295"/>
      <c r="Q344" s="295"/>
      <c r="R344" s="295"/>
      <c r="S344" s="295"/>
      <c r="T344" s="295"/>
      <c r="U344" s="295"/>
      <c r="V344" s="295"/>
      <c r="W344" s="295"/>
      <c r="X344" s="295"/>
      <c r="Y344" s="410"/>
      <c r="Z344" s="415"/>
      <c r="AA344" s="415"/>
      <c r="AB344" s="415"/>
      <c r="AC344" s="415"/>
      <c r="AD344" s="415"/>
      <c r="AE344" s="415"/>
      <c r="AF344" s="415"/>
      <c r="AG344" s="415"/>
      <c r="AH344" s="415"/>
      <c r="AI344" s="415"/>
      <c r="AJ344" s="415"/>
      <c r="AK344" s="415"/>
      <c r="AL344" s="415"/>
      <c r="AM344" s="296">
        <f>SUM(Y344:AL344)</f>
        <v>0</v>
      </c>
    </row>
    <row r="345" spans="1:39" ht="15" outlineLevel="1">
      <c r="B345" s="294" t="s">
        <v>250</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0</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295"/>
      <c r="E348" s="295"/>
      <c r="F348" s="295"/>
      <c r="G348" s="295"/>
      <c r="H348" s="295"/>
      <c r="I348" s="295"/>
      <c r="J348" s="295"/>
      <c r="K348" s="295"/>
      <c r="L348" s="295"/>
      <c r="M348" s="295"/>
      <c r="N348" s="291"/>
      <c r="O348" s="295"/>
      <c r="P348" s="295"/>
      <c r="Q348" s="295"/>
      <c r="R348" s="295"/>
      <c r="S348" s="295"/>
      <c r="T348" s="295"/>
      <c r="U348" s="295"/>
      <c r="V348" s="295"/>
      <c r="W348" s="295"/>
      <c r="X348" s="295"/>
      <c r="Y348" s="470"/>
      <c r="Z348" s="410"/>
      <c r="AA348" s="410"/>
      <c r="AB348" s="410"/>
      <c r="AC348" s="410"/>
      <c r="AD348" s="410"/>
      <c r="AE348" s="410"/>
      <c r="AF348" s="410"/>
      <c r="AG348" s="410"/>
      <c r="AH348" s="410"/>
      <c r="AI348" s="410"/>
      <c r="AJ348" s="410"/>
      <c r="AK348" s="410"/>
      <c r="AL348" s="410"/>
      <c r="AM348" s="296">
        <f>SUM(Y348:AL348)</f>
        <v>0</v>
      </c>
    </row>
    <row r="349" spans="1:39" ht="15" outlineLevel="1">
      <c r="B349" s="294" t="s">
        <v>250</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0</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489</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250</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250</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250</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250</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250</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250</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490</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250</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491</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492</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250</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493</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250</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494</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250</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251</v>
      </c>
      <c r="C384" s="329"/>
      <c r="D384" s="329">
        <f>SUM(D279:D382)</f>
        <v>0</v>
      </c>
      <c r="E384" s="329"/>
      <c r="F384" s="329"/>
      <c r="G384" s="329"/>
      <c r="H384" s="329"/>
      <c r="I384" s="329"/>
      <c r="J384" s="329"/>
      <c r="K384" s="329"/>
      <c r="L384" s="329"/>
      <c r="M384" s="329"/>
      <c r="N384" s="329"/>
      <c r="O384" s="329">
        <f>SUM(O279:O382)</f>
        <v>0</v>
      </c>
      <c r="P384" s="329"/>
      <c r="Q384" s="329"/>
      <c r="R384" s="329"/>
      <c r="S384" s="329"/>
      <c r="T384" s="329"/>
      <c r="U384" s="329"/>
      <c r="V384" s="329"/>
      <c r="W384" s="329"/>
      <c r="X384" s="329"/>
      <c r="Y384" s="329">
        <f>IF(Y278="kWh",SUMPRODUCT(D279:D382,Y279:Y382))</f>
        <v>0</v>
      </c>
      <c r="Z384" s="329">
        <f>IF(Z278="kWh",SUMPRODUCT(D279:D382,Z279:Z382))</f>
        <v>0</v>
      </c>
      <c r="AA384" s="329">
        <f>IF(AA278="kW",SUMPRODUCT(N279:N382,O279:O382,AA279:AA382),SUMPRODUCT(D279:D382,AA279:AA382))</f>
        <v>0</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252</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258</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253</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265</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0</v>
      </c>
      <c r="Z395" s="291">
        <f>SUMPRODUCT(E279:E382,Z279:Z382)</f>
        <v>0</v>
      </c>
      <c r="AA395" s="291">
        <f>IF(AA278="kW",SUMPRODUCT(N279:N382,P279:P382,AA279:AA382),SUMPRODUCT(E279:E382,AA279:AA382))</f>
        <v>0</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0</v>
      </c>
      <c r="Z396" s="291">
        <f>SUMPRODUCT(F279:F382,Z279:Z382)</f>
        <v>0</v>
      </c>
      <c r="AA396" s="291">
        <f>IF(AA278="kW",SUMPRODUCT(N279:N382,Q279:Q382,AA279:AA382),SUMPRODUCT(F279:F382,AA279:AA382))</f>
        <v>0</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0</v>
      </c>
      <c r="Z397" s="291">
        <f>SUMPRODUCT(G279:G382,Z279:Z382)</f>
        <v>0</v>
      </c>
      <c r="AA397" s="291">
        <f>IF(AA278="kW",SUMPRODUCT(N279:N382,R279:R382,AA279:AA382),SUMPRODUCT(G279:G382,AA279:AA382))</f>
        <v>0</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0</v>
      </c>
      <c r="Z398" s="291">
        <f>SUMPRODUCT(H279:H382,Z279:Z382)</f>
        <v>0</v>
      </c>
      <c r="AA398" s="291">
        <f>IF(AA278="kW",SUMPRODUCT(N279:N382,S279:S382,AA279:AA382),SUMPRODUCT(H279:H382,AA279:AA382))</f>
        <v>0</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0</v>
      </c>
      <c r="Z399" s="291">
        <f>SUMPRODUCT(I279:I382,Z279:Z382)</f>
        <v>0</v>
      </c>
      <c r="AA399" s="291">
        <f>IF(AA278="kW",SUMPRODUCT(N279:N382,T279:T382,AA279:AA382),SUMPRODUCT(I279:I382,AA279:AA382))</f>
        <v>0</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0</v>
      </c>
      <c r="Z400" s="291">
        <f>SUMPRODUCT(J279:J382,Z279:Z382)</f>
        <v>0</v>
      </c>
      <c r="AA400" s="291">
        <f>IF(AA278="kW",SUMPRODUCT(N279:N382,U279:U382,AA279:AA382),SUMPRODUCT(J279:J382,AA279:AA382))</f>
        <v>0</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0</v>
      </c>
      <c r="Z401" s="326">
        <f>SUMPRODUCT(K279:K382,Z279:Z382)</f>
        <v>0</v>
      </c>
      <c r="AA401" s="326">
        <f>IF(AA278="kW",SUMPRODUCT(N279:N382,V279:V382,AA279:AA382),SUMPRODUCT(K279:K382,AA279:AA382))</f>
        <v>0</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259</v>
      </c>
      <c r="C404" s="281"/>
      <c r="D404" s="590" t="s">
        <v>524</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6" t="s">
        <v>211</v>
      </c>
      <c r="C405" s="908" t="s">
        <v>33</v>
      </c>
      <c r="D405" s="284" t="s">
        <v>423</v>
      </c>
      <c r="E405" s="910" t="s">
        <v>209</v>
      </c>
      <c r="F405" s="911"/>
      <c r="G405" s="911"/>
      <c r="H405" s="911"/>
      <c r="I405" s="911"/>
      <c r="J405" s="911"/>
      <c r="K405" s="911"/>
      <c r="L405" s="911"/>
      <c r="M405" s="912"/>
      <c r="N405" s="913" t="s">
        <v>213</v>
      </c>
      <c r="O405" s="284" t="s">
        <v>424</v>
      </c>
      <c r="P405" s="910" t="s">
        <v>212</v>
      </c>
      <c r="Q405" s="911"/>
      <c r="R405" s="911"/>
      <c r="S405" s="911"/>
      <c r="T405" s="911"/>
      <c r="U405" s="911"/>
      <c r="V405" s="911"/>
      <c r="W405" s="911"/>
      <c r="X405" s="912"/>
      <c r="Y405" s="903" t="s">
        <v>244</v>
      </c>
      <c r="Z405" s="904"/>
      <c r="AA405" s="904"/>
      <c r="AB405" s="904"/>
      <c r="AC405" s="904"/>
      <c r="AD405" s="904"/>
      <c r="AE405" s="904"/>
      <c r="AF405" s="904"/>
      <c r="AG405" s="904"/>
      <c r="AH405" s="904"/>
      <c r="AI405" s="904"/>
      <c r="AJ405" s="904"/>
      <c r="AK405" s="904"/>
      <c r="AL405" s="904"/>
      <c r="AM405" s="905"/>
    </row>
    <row r="406" spans="1:40" ht="45.75" customHeight="1">
      <c r="B406" s="907"/>
      <c r="C406" s="909"/>
      <c r="D406" s="285">
        <v>2014</v>
      </c>
      <c r="E406" s="285">
        <v>2015</v>
      </c>
      <c r="F406" s="285">
        <v>2016</v>
      </c>
      <c r="G406" s="285">
        <v>2017</v>
      </c>
      <c r="H406" s="285">
        <v>2018</v>
      </c>
      <c r="I406" s="285">
        <v>2019</v>
      </c>
      <c r="J406" s="285">
        <v>2020</v>
      </c>
      <c r="K406" s="285">
        <v>2021</v>
      </c>
      <c r="L406" s="285">
        <v>2022</v>
      </c>
      <c r="M406" s="285">
        <v>2023</v>
      </c>
      <c r="N406" s="914"/>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to 999 kW (I1 &amp; I4)</v>
      </c>
      <c r="AB406" s="285" t="str">
        <f>'1.  LRAMVA Summary'!G52</f>
        <v>GS 1,000 to 4,999 kW (I2)</v>
      </c>
      <c r="AC406" s="285" t="str">
        <f>'1.  LRAMVA Summary'!H52</f>
        <v>Large Use (I3)</v>
      </c>
      <c r="AD406" s="285" t="str">
        <f>'1.  LRAMVA Summary'!I52</f>
        <v>Street Lighting</v>
      </c>
      <c r="AE406" s="285" t="str">
        <f>'1.  LRAMVA Summary'!J52</f>
        <v>USL</v>
      </c>
      <c r="AF406" s="285" t="str">
        <f>'1.  LRAMVA Summary'!K52</f>
        <v>Sentinel Lights</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t="str">
        <f>'1.  LRAMVA Summary'!J53</f>
        <v>kWh</v>
      </c>
      <c r="AF407" s="291" t="str">
        <f>'1.  LRAMVA Summary'!K53</f>
        <v>kW</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295"/>
      <c r="E408" s="295"/>
      <c r="F408" s="295"/>
      <c r="G408" s="295"/>
      <c r="H408" s="295"/>
      <c r="I408" s="295"/>
      <c r="J408" s="295"/>
      <c r="K408" s="295"/>
      <c r="L408" s="295"/>
      <c r="M408" s="295"/>
      <c r="N408" s="291"/>
      <c r="O408" s="295"/>
      <c r="P408" s="295"/>
      <c r="Q408" s="295"/>
      <c r="R408" s="295"/>
      <c r="S408" s="295"/>
      <c r="T408" s="295"/>
      <c r="U408" s="295"/>
      <c r="V408" s="295"/>
      <c r="W408" s="295"/>
      <c r="X408" s="295"/>
      <c r="Y408" s="470"/>
      <c r="Z408" s="410"/>
      <c r="AA408" s="410"/>
      <c r="AB408" s="410"/>
      <c r="AC408" s="410"/>
      <c r="AD408" s="410"/>
      <c r="AE408" s="410"/>
      <c r="AF408" s="410"/>
      <c r="AG408" s="410"/>
      <c r="AH408" s="410"/>
      <c r="AI408" s="410"/>
      <c r="AJ408" s="410"/>
      <c r="AK408" s="410"/>
      <c r="AL408" s="410"/>
      <c r="AM408" s="296">
        <f>SUM(Y408:AL408)</f>
        <v>0</v>
      </c>
    </row>
    <row r="409" spans="1:40" ht="15" outlineLevel="1">
      <c r="B409" s="294" t="s">
        <v>260</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0</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295"/>
      <c r="E411" s="295"/>
      <c r="F411" s="295"/>
      <c r="G411" s="295"/>
      <c r="H411" s="295"/>
      <c r="I411" s="295"/>
      <c r="J411" s="295"/>
      <c r="K411" s="295"/>
      <c r="L411" s="295"/>
      <c r="M411" s="295"/>
      <c r="N411" s="291"/>
      <c r="O411" s="295"/>
      <c r="P411" s="295"/>
      <c r="Q411" s="295"/>
      <c r="R411" s="295"/>
      <c r="S411" s="295"/>
      <c r="T411" s="295"/>
      <c r="U411" s="295"/>
      <c r="V411" s="295"/>
      <c r="W411" s="295"/>
      <c r="X411" s="295"/>
      <c r="Y411" s="470"/>
      <c r="Z411" s="410"/>
      <c r="AA411" s="410"/>
      <c r="AB411" s="410"/>
      <c r="AC411" s="410"/>
      <c r="AD411" s="410"/>
      <c r="AE411" s="410"/>
      <c r="AF411" s="410"/>
      <c r="AG411" s="410"/>
      <c r="AH411" s="410"/>
      <c r="AI411" s="410"/>
      <c r="AJ411" s="410"/>
      <c r="AK411" s="410"/>
      <c r="AL411" s="410"/>
      <c r="AM411" s="296">
        <f>SUM(Y411:AL411)</f>
        <v>0</v>
      </c>
    </row>
    <row r="412" spans="1:40" ht="15" outlineLevel="1">
      <c r="B412" s="294" t="s">
        <v>260</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0</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295"/>
      <c r="E414" s="295"/>
      <c r="F414" s="295"/>
      <c r="G414" s="295"/>
      <c r="H414" s="295"/>
      <c r="I414" s="295"/>
      <c r="J414" s="295"/>
      <c r="K414" s="295"/>
      <c r="L414" s="295"/>
      <c r="M414" s="295"/>
      <c r="N414" s="291"/>
      <c r="O414" s="295"/>
      <c r="P414" s="295"/>
      <c r="Q414" s="295"/>
      <c r="R414" s="295"/>
      <c r="S414" s="295"/>
      <c r="T414" s="295"/>
      <c r="U414" s="295"/>
      <c r="V414" s="295"/>
      <c r="W414" s="295"/>
      <c r="X414" s="295"/>
      <c r="Y414" s="470"/>
      <c r="Z414" s="410"/>
      <c r="AA414" s="410"/>
      <c r="AB414" s="410"/>
      <c r="AC414" s="410"/>
      <c r="AD414" s="410"/>
      <c r="AE414" s="410"/>
      <c r="AF414" s="410"/>
      <c r="AG414" s="410"/>
      <c r="AH414" s="410"/>
      <c r="AI414" s="410"/>
      <c r="AJ414" s="410"/>
      <c r="AK414" s="410"/>
      <c r="AL414" s="410"/>
      <c r="AM414" s="296">
        <f>SUM(Y414:AL414)</f>
        <v>0</v>
      </c>
    </row>
    <row r="415" spans="1:40" ht="15" outlineLevel="1">
      <c r="B415" s="294" t="s">
        <v>260</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0</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295"/>
      <c r="E417" s="295"/>
      <c r="F417" s="295"/>
      <c r="G417" s="295"/>
      <c r="H417" s="295"/>
      <c r="I417" s="295"/>
      <c r="J417" s="295"/>
      <c r="K417" s="295"/>
      <c r="L417" s="295"/>
      <c r="M417" s="295"/>
      <c r="N417" s="291"/>
      <c r="O417" s="295"/>
      <c r="P417" s="295"/>
      <c r="Q417" s="295"/>
      <c r="R417" s="295"/>
      <c r="S417" s="295"/>
      <c r="T417" s="295"/>
      <c r="U417" s="295"/>
      <c r="V417" s="295"/>
      <c r="W417" s="295"/>
      <c r="X417" s="295"/>
      <c r="Y417" s="470"/>
      <c r="Z417" s="410"/>
      <c r="AA417" s="410"/>
      <c r="AB417" s="410"/>
      <c r="AC417" s="410"/>
      <c r="AD417" s="410"/>
      <c r="AE417" s="410"/>
      <c r="AF417" s="410"/>
      <c r="AG417" s="410"/>
      <c r="AH417" s="410"/>
      <c r="AI417" s="410"/>
      <c r="AJ417" s="410"/>
      <c r="AK417" s="410"/>
      <c r="AL417" s="410"/>
      <c r="AM417" s="296">
        <f>SUM(Y417:AL417)</f>
        <v>0</v>
      </c>
    </row>
    <row r="418" spans="1:39" ht="15" outlineLevel="1">
      <c r="B418" s="294" t="s">
        <v>260</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0</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295"/>
      <c r="E420" s="295"/>
      <c r="F420" s="295"/>
      <c r="G420" s="295"/>
      <c r="H420" s="295"/>
      <c r="I420" s="295"/>
      <c r="J420" s="295"/>
      <c r="K420" s="295"/>
      <c r="L420" s="295"/>
      <c r="M420" s="295"/>
      <c r="N420" s="291"/>
      <c r="O420" s="295"/>
      <c r="P420" s="295"/>
      <c r="Q420" s="295"/>
      <c r="R420" s="295"/>
      <c r="S420" s="295"/>
      <c r="T420" s="295"/>
      <c r="U420" s="295"/>
      <c r="V420" s="295"/>
      <c r="W420" s="295"/>
      <c r="X420" s="295"/>
      <c r="Y420" s="470"/>
      <c r="Z420" s="410"/>
      <c r="AA420" s="410"/>
      <c r="AB420" s="410"/>
      <c r="AC420" s="410"/>
      <c r="AD420" s="410"/>
      <c r="AE420" s="410"/>
      <c r="AF420" s="410"/>
      <c r="AG420" s="410"/>
      <c r="AH420" s="410"/>
      <c r="AI420" s="410"/>
      <c r="AJ420" s="410"/>
      <c r="AK420" s="410"/>
      <c r="AL420" s="410"/>
      <c r="AM420" s="296">
        <f>SUM(Y420:AL420)</f>
        <v>0</v>
      </c>
    </row>
    <row r="421" spans="1:39" ht="15" outlineLevel="1">
      <c r="B421" s="294" t="s">
        <v>260</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0</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260</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295"/>
      <c r="E426" s="295"/>
      <c r="F426" s="295"/>
      <c r="G426" s="295"/>
      <c r="H426" s="295"/>
      <c r="I426" s="295"/>
      <c r="J426" s="295"/>
      <c r="K426" s="295"/>
      <c r="L426" s="295"/>
      <c r="M426" s="295"/>
      <c r="N426" s="291"/>
      <c r="O426" s="295"/>
      <c r="P426" s="295"/>
      <c r="Q426" s="295"/>
      <c r="R426" s="295"/>
      <c r="S426" s="295"/>
      <c r="T426" s="295"/>
      <c r="U426" s="295"/>
      <c r="V426" s="295"/>
      <c r="W426" s="295"/>
      <c r="X426" s="295"/>
      <c r="Y426" s="410"/>
      <c r="Z426" s="410"/>
      <c r="AA426" s="410"/>
      <c r="AB426" s="410"/>
      <c r="AC426" s="410"/>
      <c r="AD426" s="410"/>
      <c r="AE426" s="410"/>
      <c r="AF426" s="410"/>
      <c r="AG426" s="410"/>
      <c r="AH426" s="410"/>
      <c r="AI426" s="410"/>
      <c r="AJ426" s="410"/>
      <c r="AK426" s="410"/>
      <c r="AL426" s="410"/>
      <c r="AM426" s="296">
        <f>SUM(Y426:AL426)</f>
        <v>0</v>
      </c>
    </row>
    <row r="427" spans="1:39" ht="15" outlineLevel="1">
      <c r="B427" s="294" t="s">
        <v>260</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0</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486</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260</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260</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69"/>
      <c r="AA436" s="469"/>
      <c r="AB436" s="469"/>
      <c r="AC436" s="415"/>
      <c r="AD436" s="415"/>
      <c r="AE436" s="415"/>
      <c r="AF436" s="415"/>
      <c r="AG436" s="415"/>
      <c r="AH436" s="415"/>
      <c r="AI436" s="415"/>
      <c r="AJ436" s="415"/>
      <c r="AK436" s="415"/>
      <c r="AL436" s="415"/>
      <c r="AM436" s="296">
        <f>SUM(Y436:AL436)</f>
        <v>0</v>
      </c>
    </row>
    <row r="437" spans="1:39" ht="15" outlineLevel="1">
      <c r="B437" s="294" t="s">
        <v>260</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v>
      </c>
      <c r="AA437" s="411">
        <f t="shared" ref="AA437:AL437" si="127">AA436</f>
        <v>0</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69"/>
      <c r="AA439" s="415"/>
      <c r="AB439" s="415"/>
      <c r="AC439" s="415"/>
      <c r="AD439" s="415"/>
      <c r="AE439" s="415"/>
      <c r="AF439" s="415"/>
      <c r="AG439" s="415"/>
      <c r="AH439" s="415"/>
      <c r="AI439" s="415"/>
      <c r="AJ439" s="415"/>
      <c r="AK439" s="415"/>
      <c r="AL439" s="415"/>
      <c r="AM439" s="296">
        <f>SUM(Y439:AL439)</f>
        <v>0</v>
      </c>
    </row>
    <row r="440" spans="1:39" ht="15" outlineLevel="1">
      <c r="B440" s="294" t="s">
        <v>260</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0</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260</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295"/>
      <c r="E445" s="295"/>
      <c r="F445" s="295"/>
      <c r="G445" s="295"/>
      <c r="H445" s="295"/>
      <c r="I445" s="295"/>
      <c r="J445" s="295"/>
      <c r="K445" s="295"/>
      <c r="L445" s="295"/>
      <c r="M445" s="295"/>
      <c r="N445" s="295">
        <v>12</v>
      </c>
      <c r="O445" s="295"/>
      <c r="P445" s="295"/>
      <c r="Q445" s="295"/>
      <c r="R445" s="295"/>
      <c r="S445" s="295"/>
      <c r="T445" s="295"/>
      <c r="U445" s="295"/>
      <c r="V445" s="295"/>
      <c r="W445" s="295"/>
      <c r="X445" s="295"/>
      <c r="Y445" s="415"/>
      <c r="Z445" s="415"/>
      <c r="AA445" s="415"/>
      <c r="AB445" s="415"/>
      <c r="AC445" s="415"/>
      <c r="AD445" s="415"/>
      <c r="AE445" s="415"/>
      <c r="AF445" s="415"/>
      <c r="AG445" s="415"/>
      <c r="AH445" s="415"/>
      <c r="AI445" s="415"/>
      <c r="AJ445" s="415"/>
      <c r="AK445" s="415"/>
      <c r="AL445" s="415"/>
      <c r="AM445" s="296">
        <f>SUM(Y445:AL445)</f>
        <v>0</v>
      </c>
    </row>
    <row r="446" spans="1:39" ht="15" outlineLevel="1">
      <c r="B446" s="294" t="s">
        <v>260</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v>
      </c>
      <c r="AA446" s="411">
        <f>AA445</f>
        <v>0</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260</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487</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260</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488</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260</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295"/>
      <c r="E457" s="295"/>
      <c r="F457" s="295"/>
      <c r="G457" s="295"/>
      <c r="H457" s="295"/>
      <c r="I457" s="295"/>
      <c r="J457" s="295"/>
      <c r="K457" s="295"/>
      <c r="L457" s="295"/>
      <c r="M457" s="295"/>
      <c r="N457" s="291"/>
      <c r="O457" s="295"/>
      <c r="P457" s="295"/>
      <c r="Q457" s="295"/>
      <c r="R457" s="295"/>
      <c r="S457" s="295"/>
      <c r="T457" s="295"/>
      <c r="U457" s="295"/>
      <c r="V457" s="295"/>
      <c r="W457" s="295"/>
      <c r="X457" s="295"/>
      <c r="Y457" s="415"/>
      <c r="Z457" s="415"/>
      <c r="AA457" s="415"/>
      <c r="AB457" s="415"/>
      <c r="AC457" s="415"/>
      <c r="AD457" s="415"/>
      <c r="AE457" s="415"/>
      <c r="AF457" s="415"/>
      <c r="AG457" s="415"/>
      <c r="AH457" s="415"/>
      <c r="AI457" s="415"/>
      <c r="AJ457" s="415"/>
      <c r="AK457" s="415"/>
      <c r="AL457" s="415"/>
      <c r="AM457" s="296">
        <f>SUM(Y457:AL457)</f>
        <v>0</v>
      </c>
    </row>
    <row r="458" spans="1:39" ht="15" outlineLevel="1">
      <c r="B458" s="294" t="s">
        <v>260</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f>Y457</f>
        <v>0</v>
      </c>
      <c r="Z458" s="411">
        <f>Z457</f>
        <v>0</v>
      </c>
      <c r="AA458" s="411">
        <f t="shared" ref="AA458:AL458" si="134">AA457</f>
        <v>0</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260</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260</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295"/>
      <c r="E467" s="295"/>
      <c r="F467" s="295"/>
      <c r="G467" s="295"/>
      <c r="H467" s="295"/>
      <c r="I467" s="295"/>
      <c r="J467" s="295"/>
      <c r="K467" s="295"/>
      <c r="L467" s="295"/>
      <c r="M467" s="295"/>
      <c r="N467" s="295">
        <v>12</v>
      </c>
      <c r="O467" s="295"/>
      <c r="P467" s="295"/>
      <c r="Q467" s="295"/>
      <c r="R467" s="295"/>
      <c r="S467" s="295"/>
      <c r="T467" s="295"/>
      <c r="U467" s="295"/>
      <c r="V467" s="295"/>
      <c r="W467" s="295"/>
      <c r="X467" s="295"/>
      <c r="Y467" s="410"/>
      <c r="Z467" s="415"/>
      <c r="AA467" s="415"/>
      <c r="AB467" s="415"/>
      <c r="AC467" s="415"/>
      <c r="AD467" s="415"/>
      <c r="AE467" s="415"/>
      <c r="AF467" s="415"/>
      <c r="AG467" s="415"/>
      <c r="AH467" s="415"/>
      <c r="AI467" s="415"/>
      <c r="AJ467" s="415"/>
      <c r="AK467" s="415"/>
      <c r="AL467" s="415"/>
      <c r="AM467" s="296">
        <f>SUM(Y467:AL467)</f>
        <v>0</v>
      </c>
    </row>
    <row r="468" spans="1:39" ht="15" outlineLevel="1">
      <c r="B468" s="294" t="s">
        <v>260</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0</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260</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295"/>
      <c r="E473" s="295"/>
      <c r="F473" s="295"/>
      <c r="G473" s="295"/>
      <c r="H473" s="295"/>
      <c r="I473" s="295"/>
      <c r="J473" s="295"/>
      <c r="K473" s="295"/>
      <c r="L473" s="295"/>
      <c r="M473" s="295"/>
      <c r="N473" s="291"/>
      <c r="O473" s="295"/>
      <c r="P473" s="295"/>
      <c r="Q473" s="295"/>
      <c r="R473" s="295"/>
      <c r="S473" s="295"/>
      <c r="T473" s="295"/>
      <c r="U473" s="295"/>
      <c r="V473" s="295"/>
      <c r="W473" s="295"/>
      <c r="X473" s="295"/>
      <c r="Y473" s="410"/>
      <c r="Z473" s="415"/>
      <c r="AA473" s="415"/>
      <c r="AB473" s="415"/>
      <c r="AC473" s="415"/>
      <c r="AD473" s="415"/>
      <c r="AE473" s="415"/>
      <c r="AF473" s="415"/>
      <c r="AG473" s="415"/>
      <c r="AH473" s="415"/>
      <c r="AI473" s="415"/>
      <c r="AJ473" s="415"/>
      <c r="AK473" s="415"/>
      <c r="AL473" s="415"/>
      <c r="AM473" s="296">
        <f>SUM(Y473:AL473)</f>
        <v>0</v>
      </c>
    </row>
    <row r="474" spans="1:39" ht="15" outlineLevel="1">
      <c r="B474" s="294" t="s">
        <v>260</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0</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260</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489</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260</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260</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260</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260</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260</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260</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490</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260</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491</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492</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260</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493</v>
      </c>
      <c r="C507" s="291" t="s">
        <v>25</v>
      </c>
      <c r="D507" s="295"/>
      <c r="E507" s="295"/>
      <c r="F507" s="295"/>
      <c r="G507" s="295"/>
      <c r="H507" s="295"/>
      <c r="I507" s="295"/>
      <c r="J507" s="295"/>
      <c r="K507" s="295"/>
      <c r="L507" s="295"/>
      <c r="M507" s="295"/>
      <c r="N507" s="295">
        <v>0</v>
      </c>
      <c r="O507" s="295"/>
      <c r="P507" s="295"/>
      <c r="Q507" s="295"/>
      <c r="R507" s="295"/>
      <c r="S507" s="295"/>
      <c r="T507" s="295"/>
      <c r="U507" s="295"/>
      <c r="V507" s="295"/>
      <c r="W507" s="295"/>
      <c r="X507" s="295"/>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260</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494</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260</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261</v>
      </c>
      <c r="C513" s="329"/>
      <c r="D513" s="329">
        <f>SUM(D408:D511)</f>
        <v>0</v>
      </c>
      <c r="E513" s="329"/>
      <c r="F513" s="329"/>
      <c r="G513" s="329"/>
      <c r="H513" s="329"/>
      <c r="I513" s="329"/>
      <c r="J513" s="329"/>
      <c r="K513" s="329"/>
      <c r="L513" s="329"/>
      <c r="M513" s="329"/>
      <c r="N513" s="329"/>
      <c r="O513" s="329">
        <f>SUM(O408:O511)</f>
        <v>0</v>
      </c>
      <c r="P513" s="329"/>
      <c r="Q513" s="329"/>
      <c r="R513" s="329"/>
      <c r="S513" s="329"/>
      <c r="T513" s="329"/>
      <c r="U513" s="329"/>
      <c r="V513" s="329"/>
      <c r="W513" s="329"/>
      <c r="X513" s="329"/>
      <c r="Y513" s="329">
        <f>IF(Y407="kWh",SUMPRODUCT(D408:D511,Y408:Y511))</f>
        <v>0</v>
      </c>
      <c r="Z513" s="329">
        <f>IF(Z407="kWh",SUMPRODUCT(D408:D511,Z408:Z511))</f>
        <v>0</v>
      </c>
      <c r="AA513" s="329">
        <f>IF(AA407="kW",SUMPRODUCT(N408:N511,O408:O511,AA408:AA511),SUMPRODUCT(D408:D511,AA408:AA511))</f>
        <v>0</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262</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263</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264</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266</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0</v>
      </c>
      <c r="Z526" s="291">
        <f>SUMPRODUCT(E408:E511,Z408:Z511)</f>
        <v>0</v>
      </c>
      <c r="AA526" s="291">
        <f>IF(AA407="kW",SUMPRODUCT(N408:N511,P408:P511,AA408:AA511),SUMPRODUCT(E408:E511,AA408:AA511))</f>
        <v>0</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0</v>
      </c>
      <c r="Z527" s="291">
        <f>SUMPRODUCT(F408:F511,Z408:Z511)</f>
        <v>0</v>
      </c>
      <c r="AA527" s="291">
        <f>IF(AA407="kW",SUMPRODUCT(N408:N511,Q408:Q511,AA408:AA511),SUMPRODUCT(F408:F511,AA408:AA511))</f>
        <v>0</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0</v>
      </c>
      <c r="Z528" s="291">
        <f>SUMPRODUCT(G408:G511,Z408:Z511)</f>
        <v>0</v>
      </c>
      <c r="AA528" s="291">
        <f>IF(AA407="kW",SUMPRODUCT(N408:N511,R408:R511,AA408:AA511),SUMPRODUCT(G408:G511,AA408:AA511))</f>
        <v>0</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0</v>
      </c>
      <c r="Z529" s="291">
        <f>SUMPRODUCT(H408:H511,Z408:Z511)</f>
        <v>0</v>
      </c>
      <c r="AA529" s="291">
        <f>IF(AA407="kW",SUMPRODUCT(N408:N511,S408:S511,AA408:AA511),SUMPRODUCT(H408:H511,AA408:AA511))</f>
        <v>0</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0</v>
      </c>
      <c r="Z530" s="291">
        <f>SUMPRODUCT(I408:I511,Z408:Z511)</f>
        <v>0</v>
      </c>
      <c r="AA530" s="291">
        <f>IF(AA407="kW",SUMPRODUCT(N408:N511,T408:T511,AA408:AA511),SUMPRODUCT(I408:I511,AA408:AA511))</f>
        <v>0</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0</v>
      </c>
      <c r="Z531" s="326">
        <f>SUMPRODUCT(J408:J511,Z408:Z511)</f>
        <v>0</v>
      </c>
      <c r="AA531" s="326">
        <f>IF(AA407="kW",SUMPRODUCT(N408:N511,U408:U511,AA408:AA511),SUMPRODUCT(J408:J511,AA408:AA511))</f>
        <v>0</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529</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hyperlink ref="C13" location="Table_4_a.__2011_Lost_Revenues_Work_Form" display="Table 4-a.  2011 Lost Revenues"/>
    <hyperlink ref="C14" location="Table_4_b.__2012_Lost_Revenues_Work_Form" display="Table 4-b.  2012 Lost Revenues"/>
    <hyperlink ref="C15" location="Table_4_c.__2013_Lost_Revenues_Work_Form" display="Table 4-c.  2013 Lost Revenues"/>
    <hyperlink ref="C16" location="Table_4_d.__2014_Lost_Revenues_Work_Form" display="Table 4-d.  2014 Lost Revenues "/>
    <hyperlink ref="D146" location="'4.  2011-2014 LRAM'!A1" display="Return to top"/>
    <hyperlink ref="D275" location="'4.  2011-2014 LRAM'!A1" display="Return to top"/>
    <hyperlink ref="B534" location="'4.  2011-2014 LRAM'!A1" display="Return to top"/>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3:AP1130"/>
  <sheetViews>
    <sheetView tabSelected="1" topLeftCell="A445" zoomScale="65" zoomScaleNormal="65" workbookViewId="0">
      <selection activeCell="A487" sqref="A487:XFD487"/>
    </sheetView>
    <sheetView workbookViewId="1"/>
  </sheetViews>
  <sheetFormatPr defaultColWidth="9.109375" defaultRowHeight="14.4" outlineLevelRow="1" outlineLevelCol="1"/>
  <cols>
    <col min="1" max="1" width="4.5546875" style="522" customWidth="1"/>
    <col min="2" max="2" width="44.109375" style="427" customWidth="1"/>
    <col min="3" max="3" width="13.44140625" style="427" customWidth="1"/>
    <col min="4" max="4" width="17" style="427" customWidth="1"/>
    <col min="5" max="5" width="12.33203125" style="427" customWidth="1" outlineLevel="1"/>
    <col min="6" max="13" width="9.88671875" style="427" customWidth="1" outlineLevel="1"/>
    <col min="14" max="14" width="13.5546875" style="427" customWidth="1" outlineLevel="1"/>
    <col min="15" max="15" width="15.6640625" style="427" customWidth="1"/>
    <col min="16" max="24" width="9.109375" style="427" customWidth="1" outlineLevel="1"/>
    <col min="25" max="25" width="16.5546875" style="427" customWidth="1"/>
    <col min="26" max="27" width="15" style="427" customWidth="1"/>
    <col min="28" max="28" width="17.6640625" style="427" customWidth="1"/>
    <col min="29" max="29" width="19.6640625" style="427" customWidth="1"/>
    <col min="30" max="30" width="18.6640625" style="427" customWidth="1"/>
    <col min="31" max="35" width="14.88671875" style="427" customWidth="1"/>
    <col min="36" max="38" width="17.33203125" style="427" customWidth="1"/>
    <col min="39" max="39" width="17.88671875" style="427" customWidth="1"/>
    <col min="40" max="40" width="11.6640625" style="427" customWidth="1"/>
    <col min="41" max="16384" width="9.109375" style="427"/>
  </cols>
  <sheetData>
    <row r="13" spans="2:39" ht="15" thickBot="1"/>
    <row r="14" spans="2:39" ht="26.25" customHeight="1" thickBot="1">
      <c r="B14" s="916"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6"/>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6"/>
      <c r="C16" s="895" t="s">
        <v>554</v>
      </c>
      <c r="D16" s="89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6" t="s">
        <v>507</v>
      </c>
      <c r="C18" s="915" t="s">
        <v>697</v>
      </c>
      <c r="D18" s="915"/>
      <c r="E18" s="915"/>
      <c r="F18" s="915"/>
      <c r="G18" s="915"/>
      <c r="H18" s="915"/>
      <c r="I18" s="915"/>
      <c r="J18" s="915"/>
      <c r="K18" s="915"/>
      <c r="L18" s="915"/>
      <c r="M18" s="915"/>
      <c r="N18" s="915"/>
      <c r="O18" s="915"/>
      <c r="P18" s="915"/>
      <c r="Q18" s="915"/>
      <c r="R18" s="915"/>
      <c r="S18" s="915"/>
      <c r="T18" s="915"/>
      <c r="U18" s="915"/>
      <c r="V18" s="915"/>
      <c r="W18" s="915"/>
      <c r="X18" s="915"/>
      <c r="Y18" s="606"/>
      <c r="Z18" s="606"/>
      <c r="AA18" s="606"/>
      <c r="AB18" s="606"/>
      <c r="AC18" s="606"/>
      <c r="AD18" s="606"/>
      <c r="AE18" s="270"/>
      <c r="AF18" s="265"/>
      <c r="AG18" s="265"/>
      <c r="AH18" s="265"/>
      <c r="AI18" s="265"/>
      <c r="AJ18" s="265"/>
      <c r="AK18" s="265"/>
      <c r="AL18" s="265"/>
      <c r="AM18" s="265"/>
    </row>
    <row r="19" spans="2:39" ht="45.75" customHeight="1">
      <c r="B19" s="916"/>
      <c r="C19" s="915" t="s">
        <v>576</v>
      </c>
      <c r="D19" s="915"/>
      <c r="E19" s="915"/>
      <c r="F19" s="915"/>
      <c r="G19" s="915"/>
      <c r="H19" s="915"/>
      <c r="I19" s="915"/>
      <c r="J19" s="915"/>
      <c r="K19" s="915"/>
      <c r="L19" s="915"/>
      <c r="M19" s="915"/>
      <c r="N19" s="915"/>
      <c r="O19" s="915"/>
      <c r="P19" s="915"/>
      <c r="Q19" s="915"/>
      <c r="R19" s="915"/>
      <c r="S19" s="915"/>
      <c r="T19" s="915"/>
      <c r="U19" s="915"/>
      <c r="V19" s="915"/>
      <c r="W19" s="915"/>
      <c r="X19" s="915"/>
      <c r="Y19" s="606"/>
      <c r="Z19" s="606"/>
      <c r="AA19" s="606"/>
      <c r="AB19" s="606"/>
      <c r="AC19" s="606"/>
      <c r="AD19" s="606"/>
      <c r="AE19" s="270"/>
      <c r="AF19" s="265"/>
      <c r="AG19" s="265"/>
      <c r="AH19" s="265"/>
      <c r="AI19" s="265"/>
      <c r="AJ19" s="265"/>
      <c r="AK19" s="265"/>
      <c r="AL19" s="265"/>
      <c r="AM19" s="265"/>
    </row>
    <row r="20" spans="2:39" ht="62.25" customHeight="1">
      <c r="B20" s="273"/>
      <c r="C20" s="915" t="s">
        <v>574</v>
      </c>
      <c r="D20" s="915"/>
      <c r="E20" s="915"/>
      <c r="F20" s="915"/>
      <c r="G20" s="915"/>
      <c r="H20" s="915"/>
      <c r="I20" s="915"/>
      <c r="J20" s="915"/>
      <c r="K20" s="915"/>
      <c r="L20" s="915"/>
      <c r="M20" s="915"/>
      <c r="N20" s="915"/>
      <c r="O20" s="915"/>
      <c r="P20" s="915"/>
      <c r="Q20" s="915"/>
      <c r="R20" s="915"/>
      <c r="S20" s="915"/>
      <c r="T20" s="915"/>
      <c r="U20" s="915"/>
      <c r="V20" s="915"/>
      <c r="W20" s="915"/>
      <c r="X20" s="915"/>
      <c r="Y20" s="606"/>
      <c r="Z20" s="606"/>
      <c r="AA20" s="606"/>
      <c r="AB20" s="606"/>
      <c r="AC20" s="606"/>
      <c r="AD20" s="606"/>
      <c r="AE20" s="428"/>
      <c r="AF20" s="265"/>
      <c r="AG20" s="265"/>
      <c r="AH20" s="265"/>
      <c r="AI20" s="265"/>
      <c r="AJ20" s="265"/>
      <c r="AK20" s="265"/>
      <c r="AL20" s="265"/>
      <c r="AM20" s="265"/>
    </row>
    <row r="21" spans="2:39" ht="37.5" customHeight="1">
      <c r="B21" s="273"/>
      <c r="C21" s="915" t="s">
        <v>640</v>
      </c>
      <c r="D21" s="915"/>
      <c r="E21" s="915"/>
      <c r="F21" s="915"/>
      <c r="G21" s="915"/>
      <c r="H21" s="915"/>
      <c r="I21" s="915"/>
      <c r="J21" s="915"/>
      <c r="K21" s="915"/>
      <c r="L21" s="915"/>
      <c r="M21" s="915"/>
      <c r="N21" s="915"/>
      <c r="O21" s="915"/>
      <c r="P21" s="915"/>
      <c r="Q21" s="915"/>
      <c r="R21" s="915"/>
      <c r="S21" s="915"/>
      <c r="T21" s="915"/>
      <c r="U21" s="915"/>
      <c r="V21" s="915"/>
      <c r="W21" s="915"/>
      <c r="X21" s="915"/>
      <c r="Y21" s="606"/>
      <c r="Z21" s="606"/>
      <c r="AA21" s="606"/>
      <c r="AB21" s="606"/>
      <c r="AC21" s="606"/>
      <c r="AD21" s="606"/>
      <c r="AE21" s="276"/>
      <c r="AF21" s="265"/>
      <c r="AG21" s="265"/>
      <c r="AH21" s="265"/>
      <c r="AI21" s="265"/>
      <c r="AJ21" s="265"/>
      <c r="AK21" s="265"/>
      <c r="AL21" s="265"/>
      <c r="AM21" s="265"/>
    </row>
    <row r="22" spans="2:39" ht="54.75" customHeight="1">
      <c r="B22" s="273"/>
      <c r="C22" s="915" t="s">
        <v>624</v>
      </c>
      <c r="D22" s="915"/>
      <c r="E22" s="915"/>
      <c r="F22" s="915"/>
      <c r="G22" s="915"/>
      <c r="H22" s="915"/>
      <c r="I22" s="915"/>
      <c r="J22" s="915"/>
      <c r="K22" s="915"/>
      <c r="L22" s="915"/>
      <c r="M22" s="915"/>
      <c r="N22" s="915"/>
      <c r="O22" s="915"/>
      <c r="P22" s="915"/>
      <c r="Q22" s="915"/>
      <c r="R22" s="915"/>
      <c r="S22" s="915"/>
      <c r="T22" s="915"/>
      <c r="U22" s="915"/>
      <c r="V22" s="915"/>
      <c r="W22" s="915"/>
      <c r="X22" s="915"/>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916" t="s">
        <v>530</v>
      </c>
      <c r="C24" s="596" t="s">
        <v>532</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916"/>
      <c r="C25" s="596" t="s">
        <v>533</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534</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535</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536</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537</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267</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6" t="s">
        <v>211</v>
      </c>
      <c r="C34" s="908" t="s">
        <v>33</v>
      </c>
      <c r="D34" s="284" t="s">
        <v>423</v>
      </c>
      <c r="E34" s="910" t="s">
        <v>209</v>
      </c>
      <c r="F34" s="911"/>
      <c r="G34" s="911"/>
      <c r="H34" s="911"/>
      <c r="I34" s="911"/>
      <c r="J34" s="911"/>
      <c r="K34" s="911"/>
      <c r="L34" s="911"/>
      <c r="M34" s="912"/>
      <c r="N34" s="913" t="s">
        <v>213</v>
      </c>
      <c r="O34" s="284" t="s">
        <v>424</v>
      </c>
      <c r="P34" s="910" t="s">
        <v>212</v>
      </c>
      <c r="Q34" s="911"/>
      <c r="R34" s="911"/>
      <c r="S34" s="911"/>
      <c r="T34" s="911"/>
      <c r="U34" s="911"/>
      <c r="V34" s="911"/>
      <c r="W34" s="911"/>
      <c r="X34" s="912"/>
      <c r="Y34" s="903" t="s">
        <v>244</v>
      </c>
      <c r="Z34" s="904"/>
      <c r="AA34" s="904"/>
      <c r="AB34" s="904"/>
      <c r="AC34" s="904"/>
      <c r="AD34" s="904"/>
      <c r="AE34" s="904"/>
      <c r="AF34" s="904"/>
      <c r="AG34" s="904"/>
      <c r="AH34" s="904"/>
      <c r="AI34" s="904"/>
      <c r="AJ34" s="904"/>
      <c r="AK34" s="904"/>
      <c r="AL34" s="904"/>
      <c r="AM34" s="905"/>
    </row>
    <row r="35" spans="1:39" ht="65.25" customHeight="1">
      <c r="B35" s="907"/>
      <c r="C35" s="909"/>
      <c r="D35" s="285">
        <v>2015</v>
      </c>
      <c r="E35" s="285">
        <v>2016</v>
      </c>
      <c r="F35" s="285">
        <v>2017</v>
      </c>
      <c r="G35" s="285">
        <v>2018</v>
      </c>
      <c r="H35" s="285">
        <v>2019</v>
      </c>
      <c r="I35" s="285">
        <v>2020</v>
      </c>
      <c r="J35" s="285">
        <v>2021</v>
      </c>
      <c r="K35" s="285">
        <v>2022</v>
      </c>
      <c r="L35" s="285">
        <v>2023</v>
      </c>
      <c r="M35" s="429">
        <v>2024</v>
      </c>
      <c r="N35" s="914"/>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to 999 kW (I1 &amp; I4)</v>
      </c>
      <c r="AB35" s="285" t="str">
        <f>'1.  LRAMVA Summary'!G52</f>
        <v>GS 1,000 to 4,999 kW (I2)</v>
      </c>
      <c r="AC35" s="285" t="str">
        <f>'1.  LRAMVA Summary'!H52</f>
        <v>Large Use (I3)</v>
      </c>
      <c r="AD35" s="285" t="str">
        <f>'1.  LRAMVA Summary'!I52</f>
        <v>Street Lighting</v>
      </c>
      <c r="AE35" s="285" t="str">
        <f>'1.  LRAMVA Summary'!J52</f>
        <v>USL</v>
      </c>
      <c r="AF35" s="285" t="str">
        <f>'1.  LRAMVA Summary'!K52</f>
        <v>Sentinel Lights</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505</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t="str">
        <f>'1.  LRAMVA Summary'!J53</f>
        <v>kWh</v>
      </c>
      <c r="AF36" s="291" t="str">
        <f>'1.  LRAMVA Summary'!K53</f>
        <v>kW</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498</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295">
        <f>'7.  Persistence Report'!AU29</f>
        <v>624186</v>
      </c>
      <c r="E38" s="295">
        <f>'7.  Persistence Report'!AV29</f>
        <v>618505</v>
      </c>
      <c r="F38" s="295">
        <f>'7.  Persistence Report'!AW29</f>
        <v>618505</v>
      </c>
      <c r="G38" s="295">
        <f>'7.  Persistence Report'!AX29</f>
        <v>618505</v>
      </c>
      <c r="H38" s="295">
        <f>'7.  Persistence Report'!AY29</f>
        <v>618505</v>
      </c>
      <c r="I38" s="295">
        <f>'7.  Persistence Report'!AZ29</f>
        <v>618505</v>
      </c>
      <c r="J38" s="295">
        <f>'7.  Persistence Report'!BA29</f>
        <v>618505</v>
      </c>
      <c r="K38" s="295">
        <f>'7.  Persistence Report'!BB29</f>
        <v>618370</v>
      </c>
      <c r="L38" s="295">
        <f>'7.  Persistence Report'!BC29</f>
        <v>618370</v>
      </c>
      <c r="M38" s="295">
        <f>'7.  Persistence Report'!BD29</f>
        <v>618370</v>
      </c>
      <c r="N38" s="291"/>
      <c r="O38" s="295">
        <f>'7.  Persistence Report'!P29</f>
        <v>41</v>
      </c>
      <c r="P38" s="295">
        <f>'7.  Persistence Report'!Q29</f>
        <v>40</v>
      </c>
      <c r="Q38" s="295">
        <f>'7.  Persistence Report'!R29</f>
        <v>40</v>
      </c>
      <c r="R38" s="295">
        <f>'7.  Persistence Report'!S29</f>
        <v>40</v>
      </c>
      <c r="S38" s="295">
        <f>'7.  Persistence Report'!T29</f>
        <v>40</v>
      </c>
      <c r="T38" s="295">
        <f>'7.  Persistence Report'!U29</f>
        <v>40</v>
      </c>
      <c r="U38" s="295">
        <f>'7.  Persistence Report'!V29</f>
        <v>40</v>
      </c>
      <c r="V38" s="295">
        <f>'7.  Persistence Report'!W29</f>
        <v>40</v>
      </c>
      <c r="W38" s="295">
        <f>'7.  Persistence Report'!X29</f>
        <v>40</v>
      </c>
      <c r="X38" s="295">
        <f>'7.  Persistence Report'!Y29</f>
        <v>40</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268</v>
      </c>
      <c r="C39" s="291" t="s">
        <v>163</v>
      </c>
      <c r="D39" s="295">
        <f>'7.  Persistence Report'!AU37</f>
        <v>104247</v>
      </c>
      <c r="E39" s="295">
        <f>'7.  Persistence Report'!AV37</f>
        <v>102747</v>
      </c>
      <c r="F39" s="295">
        <f>'7.  Persistence Report'!AW37</f>
        <v>102747</v>
      </c>
      <c r="G39" s="295">
        <f>'7.  Persistence Report'!AX37</f>
        <v>102747</v>
      </c>
      <c r="H39" s="295">
        <f>'7.  Persistence Report'!AY37</f>
        <v>102747</v>
      </c>
      <c r="I39" s="295">
        <f>'7.  Persistence Report'!AZ37</f>
        <v>102747</v>
      </c>
      <c r="J39" s="295">
        <f>'7.  Persistence Report'!BA37</f>
        <v>102747</v>
      </c>
      <c r="K39" s="295">
        <f>'7.  Persistence Report'!BB37</f>
        <v>102705</v>
      </c>
      <c r="L39" s="295">
        <f>'7.  Persistence Report'!BC37</f>
        <v>102705</v>
      </c>
      <c r="M39" s="295">
        <f>'7.  Persistence Report'!BD37</f>
        <v>102705</v>
      </c>
      <c r="N39" s="468"/>
      <c r="O39" s="295">
        <f>'7.  Persistence Report'!P37</f>
        <v>7</v>
      </c>
      <c r="P39" s="295">
        <f>'7.  Persistence Report'!Q37</f>
        <v>7</v>
      </c>
      <c r="Q39" s="295">
        <f>'7.  Persistence Report'!R37</f>
        <v>7</v>
      </c>
      <c r="R39" s="295">
        <f>'7.  Persistence Report'!S37</f>
        <v>7</v>
      </c>
      <c r="S39" s="295">
        <f>'7.  Persistence Report'!T37</f>
        <v>7</v>
      </c>
      <c r="T39" s="295">
        <f>'7.  Persistence Report'!U37</f>
        <v>7</v>
      </c>
      <c r="U39" s="295">
        <f>'7.  Persistence Report'!V37</f>
        <v>7</v>
      </c>
      <c r="V39" s="295">
        <f>'7.  Persistence Report'!W37</f>
        <v>7</v>
      </c>
      <c r="W39" s="295">
        <f>'7.  Persistence Report'!X37</f>
        <v>7</v>
      </c>
      <c r="X39" s="295">
        <f>'7.  Persistence Report'!Y37</f>
        <v>7</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295">
        <f>'7.  Persistence Report'!AU30</f>
        <v>1153140</v>
      </c>
      <c r="E41" s="295">
        <f>'7.  Persistence Report'!AV30</f>
        <v>1132646</v>
      </c>
      <c r="F41" s="295">
        <f>'7.  Persistence Report'!AW30</f>
        <v>1132646</v>
      </c>
      <c r="G41" s="295">
        <f>'7.  Persistence Report'!AX30</f>
        <v>1132646</v>
      </c>
      <c r="H41" s="295">
        <f>'7.  Persistence Report'!AY30</f>
        <v>1132646</v>
      </c>
      <c r="I41" s="295">
        <f>'7.  Persistence Report'!AZ30</f>
        <v>1132646</v>
      </c>
      <c r="J41" s="295">
        <f>'7.  Persistence Report'!BA30</f>
        <v>1132646</v>
      </c>
      <c r="K41" s="295">
        <f>'7.  Persistence Report'!BB30</f>
        <v>1132053</v>
      </c>
      <c r="L41" s="295">
        <f>'7.  Persistence Report'!BC30</f>
        <v>1132053</v>
      </c>
      <c r="M41" s="295">
        <f>'7.  Persistence Report'!BD30</f>
        <v>1132053</v>
      </c>
      <c r="N41" s="291"/>
      <c r="O41" s="295">
        <f>'7.  Persistence Report'!P30</f>
        <v>78</v>
      </c>
      <c r="P41" s="295">
        <f>'7.  Persistence Report'!Q30</f>
        <v>77</v>
      </c>
      <c r="Q41" s="295">
        <f>'7.  Persistence Report'!R30</f>
        <v>77</v>
      </c>
      <c r="R41" s="295">
        <f>'7.  Persistence Report'!S30</f>
        <v>77</v>
      </c>
      <c r="S41" s="295">
        <f>'7.  Persistence Report'!T30</f>
        <v>77</v>
      </c>
      <c r="T41" s="295">
        <f>'7.  Persistence Report'!U30</f>
        <v>77</v>
      </c>
      <c r="U41" s="295">
        <f>'7.  Persistence Report'!V30</f>
        <v>77</v>
      </c>
      <c r="V41" s="295">
        <f>'7.  Persistence Report'!W30</f>
        <v>76</v>
      </c>
      <c r="W41" s="295">
        <f>'7.  Persistence Report'!X30</f>
        <v>76</v>
      </c>
      <c r="X41" s="295">
        <f>'7.  Persistence Report'!Y30</f>
        <v>76</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268</v>
      </c>
      <c r="C42" s="291" t="s">
        <v>163</v>
      </c>
      <c r="D42" s="295">
        <f>'7.  Persistence Report'!AU38</f>
        <v>11928</v>
      </c>
      <c r="E42" s="295">
        <f>'7.  Persistence Report'!AV38</f>
        <v>11788</v>
      </c>
      <c r="F42" s="295">
        <f>'7.  Persistence Report'!AW38</f>
        <v>11788</v>
      </c>
      <c r="G42" s="295">
        <f>'7.  Persistence Report'!AX38</f>
        <v>11788</v>
      </c>
      <c r="H42" s="295">
        <f>'7.  Persistence Report'!AY38</f>
        <v>11788</v>
      </c>
      <c r="I42" s="295">
        <f>'7.  Persistence Report'!AZ38</f>
        <v>11788</v>
      </c>
      <c r="J42" s="295">
        <f>'7.  Persistence Report'!BA38</f>
        <v>11788</v>
      </c>
      <c r="K42" s="295">
        <f>'7.  Persistence Report'!BB38</f>
        <v>11758</v>
      </c>
      <c r="L42" s="295">
        <f>'7.  Persistence Report'!BC38</f>
        <v>11758</v>
      </c>
      <c r="M42" s="295">
        <f>'7.  Persistence Report'!BD38</f>
        <v>11758</v>
      </c>
      <c r="N42" s="468"/>
      <c r="O42" s="295">
        <f>'7.  Persistence Report'!P38</f>
        <v>1</v>
      </c>
      <c r="P42" s="295">
        <f>'7.  Persistence Report'!Q38</f>
        <v>1</v>
      </c>
      <c r="Q42" s="295">
        <f>'7.  Persistence Report'!R38</f>
        <v>1</v>
      </c>
      <c r="R42" s="295">
        <f>'7.  Persistence Report'!S38</f>
        <v>1</v>
      </c>
      <c r="S42" s="295">
        <f>'7.  Persistence Report'!T38</f>
        <v>1</v>
      </c>
      <c r="T42" s="295">
        <f>'7.  Persistence Report'!U38</f>
        <v>1</v>
      </c>
      <c r="U42" s="295">
        <f>'7.  Persistence Report'!V38</f>
        <v>1</v>
      </c>
      <c r="V42" s="295">
        <f>'7.  Persistence Report'!W38</f>
        <v>1</v>
      </c>
      <c r="W42" s="295">
        <f>'7.  Persistence Report'!X38</f>
        <v>1</v>
      </c>
      <c r="X42" s="295">
        <f>'7.  Persistence Report'!Y38</f>
        <v>1</v>
      </c>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295">
        <f>'7.  Persistence Report'!AU28</f>
        <v>9670</v>
      </c>
      <c r="E44" s="295">
        <f>'7.  Persistence Report'!AV28</f>
        <v>9670</v>
      </c>
      <c r="F44" s="295">
        <f>'7.  Persistence Report'!AW28</f>
        <v>9670</v>
      </c>
      <c r="G44" s="295">
        <f>'7.  Persistence Report'!AX28</f>
        <v>9670</v>
      </c>
      <c r="H44" s="295">
        <f>'7.  Persistence Report'!AY28</f>
        <v>4070</v>
      </c>
      <c r="I44" s="295">
        <f>'7.  Persistence Report'!AZ28</f>
        <v>0</v>
      </c>
      <c r="J44" s="295">
        <f>'7.  Persistence Report'!BA28</f>
        <v>0</v>
      </c>
      <c r="K44" s="295">
        <f>'7.  Persistence Report'!BB28</f>
        <v>0</v>
      </c>
      <c r="L44" s="295">
        <f>'7.  Persistence Report'!BC28</f>
        <v>0</v>
      </c>
      <c r="M44" s="295">
        <f>'7.  Persistence Report'!BD28</f>
        <v>0</v>
      </c>
      <c r="N44" s="291"/>
      <c r="O44" s="295">
        <f>'7.  Persistence Report'!P28</f>
        <v>1</v>
      </c>
      <c r="P44" s="295">
        <f>'7.  Persistence Report'!Q28</f>
        <v>1</v>
      </c>
      <c r="Q44" s="295">
        <f>'7.  Persistence Report'!R28</f>
        <v>1</v>
      </c>
      <c r="R44" s="295">
        <f>'7.  Persistence Report'!S28</f>
        <v>1</v>
      </c>
      <c r="S44" s="295">
        <f>'7.  Persistence Report'!T28</f>
        <v>1</v>
      </c>
      <c r="T44" s="295">
        <f>'7.  Persistence Report'!U28</f>
        <v>0</v>
      </c>
      <c r="U44" s="295">
        <f>'7.  Persistence Report'!V28</f>
        <v>0</v>
      </c>
      <c r="V44" s="295">
        <f>'7.  Persistence Report'!W28</f>
        <v>0</v>
      </c>
      <c r="W44" s="295">
        <f>'7.  Persistence Report'!X28</f>
        <v>0</v>
      </c>
      <c r="X44" s="295">
        <f>'7.  Persistence Report'!Y28</f>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268</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683</v>
      </c>
      <c r="C47" s="291" t="s">
        <v>25</v>
      </c>
      <c r="D47" s="295">
        <f>'7.  Persistence Report'!AU31</f>
        <v>1265384</v>
      </c>
      <c r="E47" s="295">
        <f>'7.  Persistence Report'!AV31</f>
        <v>1265384</v>
      </c>
      <c r="F47" s="295">
        <f>'7.  Persistence Report'!AW31</f>
        <v>1265384</v>
      </c>
      <c r="G47" s="295">
        <f>'7.  Persistence Report'!AX31</f>
        <v>1265384</v>
      </c>
      <c r="H47" s="295">
        <f>'7.  Persistence Report'!AY31</f>
        <v>1265384</v>
      </c>
      <c r="I47" s="295">
        <f>'7.  Persistence Report'!AZ31</f>
        <v>1265384</v>
      </c>
      <c r="J47" s="295">
        <f>'7.  Persistence Report'!BA31</f>
        <v>1265384</v>
      </c>
      <c r="K47" s="295">
        <f>'7.  Persistence Report'!BB31</f>
        <v>1265384</v>
      </c>
      <c r="L47" s="295">
        <f>'7.  Persistence Report'!BC31</f>
        <v>1265384</v>
      </c>
      <c r="M47" s="295">
        <f>'7.  Persistence Report'!BD31</f>
        <v>1265384</v>
      </c>
      <c r="N47" s="291"/>
      <c r="O47" s="295">
        <f>'7.  Persistence Report'!P31</f>
        <v>664</v>
      </c>
      <c r="P47" s="295">
        <f>'7.  Persistence Report'!Q31</f>
        <v>664</v>
      </c>
      <c r="Q47" s="295">
        <f>'7.  Persistence Report'!R31</f>
        <v>664</v>
      </c>
      <c r="R47" s="295">
        <f>'7.  Persistence Report'!S31</f>
        <v>664</v>
      </c>
      <c r="S47" s="295">
        <f>'7.  Persistence Report'!T31</f>
        <v>664</v>
      </c>
      <c r="T47" s="295">
        <f>'7.  Persistence Report'!U31</f>
        <v>664</v>
      </c>
      <c r="U47" s="295">
        <f>'7.  Persistence Report'!V31</f>
        <v>664</v>
      </c>
      <c r="V47" s="295">
        <f>'7.  Persistence Report'!W31</f>
        <v>664</v>
      </c>
      <c r="W47" s="295">
        <f>'7.  Persistence Report'!X31</f>
        <v>664</v>
      </c>
      <c r="X47" s="295">
        <f>'7.  Persistence Report'!Y31</f>
        <v>664</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268</v>
      </c>
      <c r="C48" s="291" t="s">
        <v>163</v>
      </c>
      <c r="D48" s="295">
        <f>'7.  Persistence Report'!AU39</f>
        <v>21001</v>
      </c>
      <c r="E48" s="295">
        <f>'7.  Persistence Report'!AV39</f>
        <v>21001</v>
      </c>
      <c r="F48" s="295">
        <f>'7.  Persistence Report'!AW39</f>
        <v>21001</v>
      </c>
      <c r="G48" s="295">
        <f>'7.  Persistence Report'!AX39</f>
        <v>21001</v>
      </c>
      <c r="H48" s="295">
        <f>'7.  Persistence Report'!AY39</f>
        <v>21001</v>
      </c>
      <c r="I48" s="295">
        <f>'7.  Persistence Report'!AZ39</f>
        <v>21001</v>
      </c>
      <c r="J48" s="295">
        <f>'7.  Persistence Report'!BA39</f>
        <v>21001</v>
      </c>
      <c r="K48" s="295">
        <f>'7.  Persistence Report'!BB39</f>
        <v>21001</v>
      </c>
      <c r="L48" s="295">
        <f>'7.  Persistence Report'!BC39</f>
        <v>21001</v>
      </c>
      <c r="M48" s="295">
        <f>'7.  Persistence Report'!BD39</f>
        <v>21001</v>
      </c>
      <c r="N48" s="468"/>
      <c r="O48" s="295">
        <f>'7.  Persistence Report'!P39</f>
        <v>11</v>
      </c>
      <c r="P48" s="295">
        <f>'7.  Persistence Report'!Q39</f>
        <v>11</v>
      </c>
      <c r="Q48" s="295">
        <f>'7.  Persistence Report'!R39</f>
        <v>11</v>
      </c>
      <c r="R48" s="295">
        <f>'7.  Persistence Report'!S39</f>
        <v>11</v>
      </c>
      <c r="S48" s="295">
        <f>'7.  Persistence Report'!T39</f>
        <v>11</v>
      </c>
      <c r="T48" s="295">
        <f>'7.  Persistence Report'!U39</f>
        <v>11</v>
      </c>
      <c r="U48" s="295">
        <f>'7.  Persistence Report'!V39</f>
        <v>11</v>
      </c>
      <c r="V48" s="295">
        <f>'7.  Persistence Report'!W39</f>
        <v>11</v>
      </c>
      <c r="W48" s="295">
        <f>'7.  Persistence Report'!X39</f>
        <v>11</v>
      </c>
      <c r="X48" s="295">
        <f>'7.  Persistence Report'!Y39</f>
        <v>11</v>
      </c>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v>1</v>
      </c>
      <c r="Z50" s="410"/>
      <c r="AA50" s="410"/>
      <c r="AB50" s="410"/>
      <c r="AC50" s="410"/>
      <c r="AD50" s="410"/>
      <c r="AE50" s="410"/>
      <c r="AF50" s="410"/>
      <c r="AG50" s="410"/>
      <c r="AH50" s="410"/>
      <c r="AI50" s="410"/>
      <c r="AJ50" s="410"/>
      <c r="AK50" s="410"/>
      <c r="AL50" s="410"/>
      <c r="AM50" s="296">
        <f>SUM(Y50:AL50)</f>
        <v>1</v>
      </c>
    </row>
    <row r="51" spans="1:39" ht="15" outlineLevel="1">
      <c r="B51" s="294" t="s">
        <v>268</v>
      </c>
      <c r="C51" s="291" t="s">
        <v>163</v>
      </c>
      <c r="D51" s="295">
        <f>'7.  Persistence Report'!AU40</f>
        <v>225449</v>
      </c>
      <c r="E51" s="295">
        <f>'7.  Persistence Report'!AV40</f>
        <v>225449</v>
      </c>
      <c r="F51" s="295">
        <f>'7.  Persistence Report'!AW40</f>
        <v>225449</v>
      </c>
      <c r="G51" s="295">
        <f>'7.  Persistence Report'!AX40</f>
        <v>225449</v>
      </c>
      <c r="H51" s="295">
        <f>'7.  Persistence Report'!AY40</f>
        <v>225449</v>
      </c>
      <c r="I51" s="295">
        <f>'7.  Persistence Report'!AZ40</f>
        <v>225449</v>
      </c>
      <c r="J51" s="295">
        <f>'7.  Persistence Report'!BA40</f>
        <v>225449</v>
      </c>
      <c r="K51" s="295">
        <f>'7.  Persistence Report'!BB40</f>
        <v>225449</v>
      </c>
      <c r="L51" s="295">
        <f>'7.  Persistence Report'!BC40</f>
        <v>225449</v>
      </c>
      <c r="M51" s="295">
        <f>'7.  Persistence Report'!BD40</f>
        <v>225449</v>
      </c>
      <c r="N51" s="468"/>
      <c r="O51" s="295">
        <f>'7.  Persistence Report'!P40</f>
        <v>13</v>
      </c>
      <c r="P51" s="295">
        <f>'7.  Persistence Report'!Q40</f>
        <v>13</v>
      </c>
      <c r="Q51" s="295">
        <f>'7.  Persistence Report'!R40</f>
        <v>13</v>
      </c>
      <c r="R51" s="295">
        <f>'7.  Persistence Report'!S40</f>
        <v>13</v>
      </c>
      <c r="S51" s="295">
        <f>'7.  Persistence Report'!T40</f>
        <v>13</v>
      </c>
      <c r="T51" s="295">
        <f>'7.  Persistence Report'!U40</f>
        <v>13</v>
      </c>
      <c r="U51" s="295">
        <f>'7.  Persistence Report'!V40</f>
        <v>13</v>
      </c>
      <c r="V51" s="295">
        <f>'7.  Persistence Report'!W40</f>
        <v>13</v>
      </c>
      <c r="W51" s="295">
        <f>'7.  Persistence Report'!X40</f>
        <v>13</v>
      </c>
      <c r="X51" s="295">
        <f>'7.  Persistence Report'!Y40</f>
        <v>13</v>
      </c>
      <c r="Y51" s="411">
        <f>Y50</f>
        <v>1</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499</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295"/>
      <c r="E54" s="295"/>
      <c r="F54" s="295"/>
      <c r="G54" s="295"/>
      <c r="H54" s="295"/>
      <c r="I54" s="295"/>
      <c r="J54" s="295"/>
      <c r="K54" s="295"/>
      <c r="L54" s="295"/>
      <c r="M54" s="295"/>
      <c r="N54" s="295">
        <v>12</v>
      </c>
      <c r="O54" s="295"/>
      <c r="P54" s="295"/>
      <c r="Q54" s="295"/>
      <c r="R54" s="295"/>
      <c r="S54" s="295"/>
      <c r="T54" s="295"/>
      <c r="U54" s="295"/>
      <c r="V54" s="295"/>
      <c r="W54" s="295"/>
      <c r="X54" s="295"/>
      <c r="Y54" s="415"/>
      <c r="Z54" s="410"/>
      <c r="AA54" s="410"/>
      <c r="AB54" s="410"/>
      <c r="AC54" s="410"/>
      <c r="AD54" s="410"/>
      <c r="AE54" s="410"/>
      <c r="AF54" s="415"/>
      <c r="AG54" s="415"/>
      <c r="AH54" s="415"/>
      <c r="AI54" s="415"/>
      <c r="AJ54" s="415"/>
      <c r="AK54" s="415"/>
      <c r="AL54" s="415"/>
      <c r="AM54" s="296">
        <f>SUM(Y54:AL54)</f>
        <v>0</v>
      </c>
    </row>
    <row r="55" spans="1:39" ht="15" outlineLevel="1">
      <c r="B55" s="294" t="s">
        <v>268</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f>Y54</f>
        <v>0</v>
      </c>
      <c r="Z55" s="411">
        <f t="shared" ref="Z55" si="53">Z54</f>
        <v>0</v>
      </c>
      <c r="AA55" s="411">
        <f t="shared" ref="AA55" si="54">AA54</f>
        <v>0</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295">
        <f>'7.  Persistence Report'!AU32</f>
        <v>1655090</v>
      </c>
      <c r="E57" s="295">
        <f>'7.  Persistence Report'!AV32</f>
        <v>1655090</v>
      </c>
      <c r="F57" s="295">
        <f>'7.  Persistence Report'!AW32</f>
        <v>1604633</v>
      </c>
      <c r="G57" s="295">
        <f>'7.  Persistence Report'!AX32</f>
        <v>1577999</v>
      </c>
      <c r="H57" s="295">
        <f>'7.  Persistence Report'!AY32</f>
        <v>1577999</v>
      </c>
      <c r="I57" s="295">
        <f>'7.  Persistence Report'!AZ32</f>
        <v>1577999</v>
      </c>
      <c r="J57" s="295">
        <f>'7.  Persistence Report'!BA32</f>
        <v>1529250</v>
      </c>
      <c r="K57" s="295">
        <f>'7.  Persistence Report'!BB32</f>
        <v>1529250</v>
      </c>
      <c r="L57" s="295">
        <f>'7.  Persistence Report'!BC32</f>
        <v>1478551</v>
      </c>
      <c r="M57" s="295">
        <f>'7.  Persistence Report'!BD32</f>
        <v>1302929</v>
      </c>
      <c r="N57" s="295">
        <v>12</v>
      </c>
      <c r="O57" s="295">
        <f>'7.  Persistence Report'!P32</f>
        <v>268</v>
      </c>
      <c r="P57" s="295">
        <f>'7.  Persistence Report'!Q32</f>
        <v>268</v>
      </c>
      <c r="Q57" s="295">
        <f>'7.  Persistence Report'!R32</f>
        <v>252</v>
      </c>
      <c r="R57" s="295">
        <f>'7.  Persistence Report'!S32</f>
        <v>244</v>
      </c>
      <c r="S57" s="295">
        <f>'7.  Persistence Report'!T32</f>
        <v>244</v>
      </c>
      <c r="T57" s="295">
        <f>'7.  Persistence Report'!U32</f>
        <v>244</v>
      </c>
      <c r="U57" s="295">
        <f>'7.  Persistence Report'!V32</f>
        <v>235</v>
      </c>
      <c r="V57" s="295">
        <f>'7.  Persistence Report'!W32</f>
        <v>235</v>
      </c>
      <c r="W57" s="295">
        <f>'7.  Persistence Report'!X32</f>
        <v>233</v>
      </c>
      <c r="X57" s="295">
        <f>'7.  Persistence Report'!Y32</f>
        <v>203</v>
      </c>
      <c r="Y57" s="533"/>
      <c r="Z57" s="533">
        <v>0.38</v>
      </c>
      <c r="AA57" s="533">
        <v>0.53</v>
      </c>
      <c r="AB57" s="410">
        <v>0.09</v>
      </c>
      <c r="AC57" s="533"/>
      <c r="AD57" s="410"/>
      <c r="AE57" s="410"/>
      <c r="AF57" s="415"/>
      <c r="AG57" s="415"/>
      <c r="AH57" s="415"/>
      <c r="AI57" s="415"/>
      <c r="AJ57" s="415"/>
      <c r="AK57" s="415"/>
      <c r="AL57" s="415"/>
      <c r="AM57" s="296">
        <f>SUM(Y57:AL57)</f>
        <v>1</v>
      </c>
    </row>
    <row r="58" spans="1:39" ht="15" outlineLevel="1">
      <c r="B58" s="294" t="s">
        <v>268</v>
      </c>
      <c r="C58" s="291" t="s">
        <v>163</v>
      </c>
      <c r="D58" s="295">
        <f>'7.  Persistence Report'!AU41+'7.  Persistence Report'!AU43</f>
        <v>231480</v>
      </c>
      <c r="E58" s="295">
        <f>'7.  Persistence Report'!AV41+'7.  Persistence Report'!AV43</f>
        <v>231480</v>
      </c>
      <c r="F58" s="295">
        <f>'7.  Persistence Report'!AW41+'7.  Persistence Report'!AW43</f>
        <v>281937</v>
      </c>
      <c r="G58" s="295">
        <f>'7.  Persistence Report'!AX41+'7.  Persistence Report'!AX43</f>
        <v>294990</v>
      </c>
      <c r="H58" s="295">
        <f>'7.  Persistence Report'!AY41+'7.  Persistence Report'!AY43</f>
        <v>294990</v>
      </c>
      <c r="I58" s="295">
        <f>'7.  Persistence Report'!AZ41+'7.  Persistence Report'!AZ43</f>
        <v>293527</v>
      </c>
      <c r="J58" s="295">
        <f>'7.  Persistence Report'!BA41+'7.  Persistence Report'!BA43</f>
        <v>342277</v>
      </c>
      <c r="K58" s="295">
        <f>'7.  Persistence Report'!BB41+'7.  Persistence Report'!BB43</f>
        <v>342277</v>
      </c>
      <c r="L58" s="295">
        <f>'7.  Persistence Report'!BC41+'7.  Persistence Report'!BC43</f>
        <v>386186</v>
      </c>
      <c r="M58" s="295">
        <f>'7.  Persistence Report'!BD41+'7.  Persistence Report'!BD43</f>
        <v>273467</v>
      </c>
      <c r="N58" s="295">
        <f>N57</f>
        <v>12</v>
      </c>
      <c r="O58" s="295">
        <f>'7.  Persistence Report'!P41+'7.  Persistence Report'!P43</f>
        <v>60</v>
      </c>
      <c r="P58" s="295">
        <f>'7.  Persistence Report'!Q41+'7.  Persistence Report'!Q43</f>
        <v>60</v>
      </c>
      <c r="Q58" s="295">
        <f>'7.  Persistence Report'!R41+'7.  Persistence Report'!R43</f>
        <v>75</v>
      </c>
      <c r="R58" s="295">
        <f>'7.  Persistence Report'!S41+'7.  Persistence Report'!S43</f>
        <v>79</v>
      </c>
      <c r="S58" s="295">
        <f>'7.  Persistence Report'!T41+'7.  Persistence Report'!T43</f>
        <v>79</v>
      </c>
      <c r="T58" s="295">
        <f>'7.  Persistence Report'!U41+'7.  Persistence Report'!U43</f>
        <v>79</v>
      </c>
      <c r="U58" s="295">
        <f>'7.  Persistence Report'!V41+'7.  Persistence Report'!V43</f>
        <v>88</v>
      </c>
      <c r="V58" s="295">
        <f>'7.  Persistence Report'!W41+'7.  Persistence Report'!W43</f>
        <v>88</v>
      </c>
      <c r="W58" s="295">
        <f>'7.  Persistence Report'!X41+'7.  Persistence Report'!X43</f>
        <v>88</v>
      </c>
      <c r="X58" s="295">
        <f>'7.  Persistence Report'!Y41+'7.  Persistence Report'!Y43</f>
        <v>58</v>
      </c>
      <c r="Y58" s="411">
        <f>Y57</f>
        <v>0</v>
      </c>
      <c r="Z58" s="411">
        <f>Z57</f>
        <v>0.38</v>
      </c>
      <c r="AA58" s="411">
        <f t="shared" ref="AA58" si="66">AA57</f>
        <v>0.53</v>
      </c>
      <c r="AB58" s="411">
        <f t="shared" ref="AB58" si="67">AB57</f>
        <v>0.09</v>
      </c>
      <c r="AC58" s="411">
        <f t="shared" ref="AC58" si="68">AC57</f>
        <v>0</v>
      </c>
      <c r="AD58" s="411">
        <f t="shared" ref="AD58" si="69">AD57</f>
        <v>0</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295"/>
      <c r="E60" s="295"/>
      <c r="F60" s="295"/>
      <c r="G60" s="295"/>
      <c r="H60" s="295"/>
      <c r="I60" s="295"/>
      <c r="J60" s="295"/>
      <c r="K60" s="295"/>
      <c r="L60" s="295"/>
      <c r="M60" s="295"/>
      <c r="N60" s="295">
        <v>12</v>
      </c>
      <c r="O60" s="295"/>
      <c r="P60" s="295"/>
      <c r="Q60" s="295"/>
      <c r="R60" s="295"/>
      <c r="S60" s="295"/>
      <c r="T60" s="295"/>
      <c r="U60" s="295"/>
      <c r="V60" s="295"/>
      <c r="W60" s="295"/>
      <c r="X60" s="295"/>
      <c r="Y60" s="415"/>
      <c r="Z60" s="533"/>
      <c r="AA60" s="410"/>
      <c r="AB60" s="410"/>
      <c r="AC60" s="410"/>
      <c r="AD60" s="410"/>
      <c r="AE60" s="410"/>
      <c r="AF60" s="415"/>
      <c r="AG60" s="415"/>
      <c r="AH60" s="415"/>
      <c r="AI60" s="415"/>
      <c r="AJ60" s="415"/>
      <c r="AK60" s="415"/>
      <c r="AL60" s="415"/>
      <c r="AM60" s="296">
        <f>SUM(Y60:AL60)</f>
        <v>0</v>
      </c>
    </row>
    <row r="61" spans="1:39" ht="15" outlineLevel="1">
      <c r="B61" s="294" t="s">
        <v>268</v>
      </c>
      <c r="C61" s="291" t="s">
        <v>163</v>
      </c>
      <c r="D61" s="295"/>
      <c r="E61" s="295"/>
      <c r="F61" s="295"/>
      <c r="G61" s="295"/>
      <c r="H61" s="295"/>
      <c r="I61" s="295"/>
      <c r="J61" s="295"/>
      <c r="K61" s="295"/>
      <c r="L61" s="295"/>
      <c r="M61" s="295"/>
      <c r="N61" s="295">
        <f>N60</f>
        <v>12</v>
      </c>
      <c r="O61" s="295"/>
      <c r="P61" s="295"/>
      <c r="Q61" s="295"/>
      <c r="R61" s="295"/>
      <c r="S61" s="295"/>
      <c r="T61" s="295"/>
      <c r="U61" s="295"/>
      <c r="V61" s="295"/>
      <c r="W61" s="295"/>
      <c r="X61" s="295"/>
      <c r="Y61" s="411">
        <f>Y60</f>
        <v>0</v>
      </c>
      <c r="Z61" s="411">
        <f t="shared" ref="Z61" si="78">Z60</f>
        <v>0</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295"/>
      <c r="E63" s="295"/>
      <c r="F63" s="295"/>
      <c r="G63" s="295"/>
      <c r="H63" s="295"/>
      <c r="I63" s="295"/>
      <c r="J63" s="295"/>
      <c r="K63" s="295"/>
      <c r="L63" s="295"/>
      <c r="M63" s="295"/>
      <c r="N63" s="295">
        <v>12</v>
      </c>
      <c r="O63" s="295"/>
      <c r="P63" s="295"/>
      <c r="Q63" s="295"/>
      <c r="R63" s="295"/>
      <c r="S63" s="295"/>
      <c r="T63" s="295"/>
      <c r="U63" s="295"/>
      <c r="V63" s="295"/>
      <c r="W63" s="295"/>
      <c r="X63" s="295"/>
      <c r="Y63" s="415"/>
      <c r="Z63" s="410"/>
      <c r="AA63" s="410"/>
      <c r="AB63" s="410"/>
      <c r="AC63" s="410"/>
      <c r="AD63" s="410"/>
      <c r="AE63" s="410"/>
      <c r="AF63" s="415"/>
      <c r="AG63" s="415"/>
      <c r="AH63" s="415"/>
      <c r="AI63" s="415"/>
      <c r="AJ63" s="415"/>
      <c r="AK63" s="415"/>
      <c r="AL63" s="415"/>
      <c r="AM63" s="296">
        <f>SUM(Y63:AL63)</f>
        <v>0</v>
      </c>
    </row>
    <row r="64" spans="1:39" ht="15" outlineLevel="1">
      <c r="B64" s="294" t="s">
        <v>268</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f>Y63</f>
        <v>0</v>
      </c>
      <c r="Z64" s="411">
        <f t="shared" ref="Z64" si="91">Z63</f>
        <v>0</v>
      </c>
      <c r="AA64" s="411">
        <f t="shared" ref="AA64" si="92">AA63</f>
        <v>0</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295"/>
      <c r="E66" s="295"/>
      <c r="F66" s="295"/>
      <c r="G66" s="295"/>
      <c r="H66" s="295"/>
      <c r="I66" s="295"/>
      <c r="J66" s="295"/>
      <c r="K66" s="295"/>
      <c r="L66" s="295"/>
      <c r="M66" s="295"/>
      <c r="N66" s="295">
        <v>3</v>
      </c>
      <c r="O66" s="295"/>
      <c r="P66" s="295"/>
      <c r="Q66" s="295"/>
      <c r="R66" s="295"/>
      <c r="S66" s="295"/>
      <c r="T66" s="295"/>
      <c r="U66" s="295"/>
      <c r="V66" s="295"/>
      <c r="W66" s="295"/>
      <c r="X66" s="295"/>
      <c r="Y66" s="415"/>
      <c r="Z66" s="410"/>
      <c r="AA66" s="410"/>
      <c r="AB66" s="410"/>
      <c r="AC66" s="410"/>
      <c r="AD66" s="410"/>
      <c r="AE66" s="410"/>
      <c r="AF66" s="415"/>
      <c r="AG66" s="415"/>
      <c r="AH66" s="415"/>
      <c r="AI66" s="415"/>
      <c r="AJ66" s="415"/>
      <c r="AK66" s="415"/>
      <c r="AL66" s="415"/>
      <c r="AM66" s="296">
        <f>SUM(Y66:AL66)</f>
        <v>0</v>
      </c>
    </row>
    <row r="67" spans="1:39" ht="15" outlineLevel="1">
      <c r="B67" s="294" t="s">
        <v>268</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0</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v>1</v>
      </c>
      <c r="AC70" s="410"/>
      <c r="AD70" s="410"/>
      <c r="AE70" s="410"/>
      <c r="AF70" s="415"/>
      <c r="AG70" s="415"/>
      <c r="AH70" s="415"/>
      <c r="AI70" s="415"/>
      <c r="AJ70" s="415"/>
      <c r="AK70" s="415"/>
      <c r="AL70" s="415"/>
      <c r="AM70" s="296">
        <f>SUM(Y70:AL70)</f>
        <v>1</v>
      </c>
    </row>
    <row r="71" spans="1:39" ht="15" outlineLevel="1">
      <c r="B71" s="294" t="s">
        <v>268</v>
      </c>
      <c r="C71" s="291" t="s">
        <v>163</v>
      </c>
      <c r="D71" s="295">
        <f>'7.  Persistence Report'!AU44</f>
        <v>9012548</v>
      </c>
      <c r="E71" s="295">
        <f>'7.  Persistence Report'!AV44</f>
        <v>9012548</v>
      </c>
      <c r="F71" s="295">
        <f>'7.  Persistence Report'!AW44</f>
        <v>9012548</v>
      </c>
      <c r="G71" s="295">
        <f>'7.  Persistence Report'!AX44</f>
        <v>9012548</v>
      </c>
      <c r="H71" s="295">
        <f>'7.  Persistence Report'!AY44</f>
        <v>9012548</v>
      </c>
      <c r="I71" s="295">
        <f>'7.  Persistence Report'!AZ44</f>
        <v>9012548</v>
      </c>
      <c r="J71" s="295">
        <f>'7.  Persistence Report'!BA44</f>
        <v>9012548</v>
      </c>
      <c r="K71" s="295">
        <f>'7.  Persistence Report'!BB44</f>
        <v>9012548</v>
      </c>
      <c r="L71" s="295">
        <f>'7.  Persistence Report'!BC44</f>
        <v>9012548</v>
      </c>
      <c r="M71" s="295">
        <f>'7.  Persistence Report'!BD44</f>
        <v>9012548</v>
      </c>
      <c r="N71" s="295">
        <f>N70</f>
        <v>12</v>
      </c>
      <c r="O71" s="295">
        <f>'7.  Persistence Report'!P44</f>
        <v>734</v>
      </c>
      <c r="P71" s="295">
        <f>'7.  Persistence Report'!Q44</f>
        <v>734</v>
      </c>
      <c r="Q71" s="295">
        <f>'7.  Persistence Report'!R44</f>
        <v>734</v>
      </c>
      <c r="R71" s="295">
        <f>'7.  Persistence Report'!S44</f>
        <v>734</v>
      </c>
      <c r="S71" s="295">
        <f>'7.  Persistence Report'!T44</f>
        <v>734</v>
      </c>
      <c r="T71" s="295">
        <f>'7.  Persistence Report'!U44</f>
        <v>734</v>
      </c>
      <c r="U71" s="295">
        <f>'7.  Persistence Report'!V44</f>
        <v>734</v>
      </c>
      <c r="V71" s="295">
        <f>'7.  Persistence Report'!W44</f>
        <v>734</v>
      </c>
      <c r="W71" s="295">
        <f>'7.  Persistence Report'!X44</f>
        <v>734</v>
      </c>
      <c r="X71" s="295">
        <f>'7.  Persistence Report'!Y44</f>
        <v>734</v>
      </c>
      <c r="Y71" s="411">
        <f>Y70</f>
        <v>0</v>
      </c>
      <c r="Z71" s="411">
        <f t="shared" ref="Z71" si="117">Z70</f>
        <v>0</v>
      </c>
      <c r="AA71" s="411">
        <f t="shared" ref="AA71" si="118">AA70</f>
        <v>0</v>
      </c>
      <c r="AB71" s="411">
        <f t="shared" ref="AB71" si="119">AB70</f>
        <v>1</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268</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295">
        <f>'7.  Persistence Report'!AU33</f>
        <v>39560</v>
      </c>
      <c r="E76" s="295">
        <f>'7.  Persistence Report'!AV33</f>
        <v>39560</v>
      </c>
      <c r="F76" s="295">
        <f>'7.  Persistence Report'!AW33</f>
        <v>39560</v>
      </c>
      <c r="G76" s="295">
        <f>'7.  Persistence Report'!AX33</f>
        <v>39560</v>
      </c>
      <c r="H76" s="295">
        <f>'7.  Persistence Report'!AY33</f>
        <v>39560</v>
      </c>
      <c r="I76" s="295">
        <f>'7.  Persistence Report'!AZ33</f>
        <v>39560</v>
      </c>
      <c r="J76" s="295">
        <f>'7.  Persistence Report'!BA33</f>
        <v>39560</v>
      </c>
      <c r="K76" s="295">
        <f>'7.  Persistence Report'!BB33</f>
        <v>39560</v>
      </c>
      <c r="L76" s="295">
        <f>'7.  Persistence Report'!BC33</f>
        <v>39560</v>
      </c>
      <c r="M76" s="295">
        <f>'7.  Persistence Report'!BD33</f>
        <v>39560</v>
      </c>
      <c r="N76" s="295">
        <v>12</v>
      </c>
      <c r="O76" s="295">
        <f>'7.  Persistence Report'!P33</f>
        <v>11</v>
      </c>
      <c r="P76" s="295">
        <f>'7.  Persistence Report'!Q33</f>
        <v>11</v>
      </c>
      <c r="Q76" s="295">
        <f>'7.  Persistence Report'!R33</f>
        <v>11</v>
      </c>
      <c r="R76" s="295">
        <f>'7.  Persistence Report'!S33</f>
        <v>11</v>
      </c>
      <c r="S76" s="295">
        <f>'7.  Persistence Report'!T33</f>
        <v>11</v>
      </c>
      <c r="T76" s="295">
        <f>'7.  Persistence Report'!U33</f>
        <v>11</v>
      </c>
      <c r="U76" s="295">
        <f>'7.  Persistence Report'!V33</f>
        <v>11</v>
      </c>
      <c r="V76" s="295">
        <f>'7.  Persistence Report'!W33</f>
        <v>11</v>
      </c>
      <c r="W76" s="295">
        <f>'7.  Persistence Report'!X33</f>
        <v>11</v>
      </c>
      <c r="X76" s="295">
        <f>'7.  Persistence Report'!Y33</f>
        <v>11</v>
      </c>
      <c r="Y76" s="410"/>
      <c r="Z76" s="410"/>
      <c r="AA76" s="410"/>
      <c r="AB76" s="410">
        <v>1</v>
      </c>
      <c r="AC76" s="410"/>
      <c r="AD76" s="410"/>
      <c r="AE76" s="410"/>
      <c r="AF76" s="415"/>
      <c r="AG76" s="415"/>
      <c r="AH76" s="415"/>
      <c r="AI76" s="415"/>
      <c r="AJ76" s="415"/>
      <c r="AK76" s="415"/>
      <c r="AL76" s="415"/>
      <c r="AM76" s="296">
        <f>SUM(Y76:AL76)</f>
        <v>1</v>
      </c>
    </row>
    <row r="77" spans="1:39" ht="15" outlineLevel="1">
      <c r="B77" s="520" t="s">
        <v>268</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0</v>
      </c>
      <c r="AB77" s="411">
        <f t="shared" si="143"/>
        <v>1</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295">
        <f>'7.  Persistence Report'!AU34</f>
        <v>76713</v>
      </c>
      <c r="E80" s="295">
        <f>'7.  Persistence Report'!AV34</f>
        <v>62341</v>
      </c>
      <c r="F80" s="295">
        <f>'7.  Persistence Report'!AW34</f>
        <v>59617</v>
      </c>
      <c r="G80" s="295">
        <f>'7.  Persistence Report'!AX34</f>
        <v>57258</v>
      </c>
      <c r="H80" s="295">
        <f>'7.  Persistence Report'!AY34</f>
        <v>57258</v>
      </c>
      <c r="I80" s="295">
        <f>'7.  Persistence Report'!AZ34</f>
        <v>57258</v>
      </c>
      <c r="J80" s="295">
        <f>'7.  Persistence Report'!BA34</f>
        <v>56565</v>
      </c>
      <c r="K80" s="295">
        <f>'7.  Persistence Report'!BB34</f>
        <v>56565</v>
      </c>
      <c r="L80" s="295">
        <f>'7.  Persistence Report'!BC34</f>
        <v>34835</v>
      </c>
      <c r="M80" s="295">
        <f>'7.  Persistence Report'!BD34</f>
        <v>34835</v>
      </c>
      <c r="N80" s="295">
        <v>12</v>
      </c>
      <c r="O80" s="295">
        <f>'7.  Persistence Report'!P34</f>
        <v>7</v>
      </c>
      <c r="P80" s="295">
        <f>'7.  Persistence Report'!Q34</f>
        <v>6</v>
      </c>
      <c r="Q80" s="295">
        <f>'7.  Persistence Report'!R34</f>
        <v>6</v>
      </c>
      <c r="R80" s="295">
        <f>'7.  Persistence Report'!S34</f>
        <v>6</v>
      </c>
      <c r="S80" s="295">
        <f>'7.  Persistence Report'!T34</f>
        <v>6</v>
      </c>
      <c r="T80" s="295">
        <f>'7.  Persistence Report'!U34</f>
        <v>6</v>
      </c>
      <c r="U80" s="295">
        <f>'7.  Persistence Report'!V34</f>
        <v>6</v>
      </c>
      <c r="V80" s="295">
        <f>'7.  Persistence Report'!W34</f>
        <v>6</v>
      </c>
      <c r="W80" s="295">
        <f>'7.  Persistence Report'!X34</f>
        <v>5</v>
      </c>
      <c r="X80" s="295">
        <f>'7.  Persistence Report'!Y34</f>
        <v>5</v>
      </c>
      <c r="Y80" s="533">
        <v>1</v>
      </c>
      <c r="Z80" s="410"/>
      <c r="AA80" s="410"/>
      <c r="AB80" s="410"/>
      <c r="AC80" s="410"/>
      <c r="AD80" s="410"/>
      <c r="AE80" s="410"/>
      <c r="AF80" s="410"/>
      <c r="AG80" s="410"/>
      <c r="AH80" s="410"/>
      <c r="AI80" s="410"/>
      <c r="AJ80" s="410"/>
      <c r="AK80" s="410"/>
      <c r="AL80" s="410"/>
      <c r="AM80" s="296">
        <f>SUM(Y80:AL80)</f>
        <v>1</v>
      </c>
    </row>
    <row r="81" spans="1:40" ht="15" outlineLevel="1">
      <c r="B81" s="294" t="s">
        <v>268</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491</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496</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268</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492</v>
      </c>
      <c r="C87" s="291" t="s">
        <v>25</v>
      </c>
      <c r="D87" s="295"/>
      <c r="E87" s="295"/>
      <c r="F87" s="295"/>
      <c r="G87" s="295"/>
      <c r="H87" s="295"/>
      <c r="I87" s="295"/>
      <c r="J87" s="295"/>
      <c r="K87" s="295"/>
      <c r="L87" s="295"/>
      <c r="M87" s="295"/>
      <c r="N87" s="295">
        <v>0</v>
      </c>
      <c r="O87" s="295"/>
      <c r="P87" s="295"/>
      <c r="Q87" s="295"/>
      <c r="R87" s="295"/>
      <c r="S87" s="295"/>
      <c r="T87" s="295"/>
      <c r="U87" s="295"/>
      <c r="V87" s="295"/>
      <c r="W87" s="295"/>
      <c r="X87" s="295"/>
      <c r="Y87" s="410"/>
      <c r="Z87" s="410"/>
      <c r="AA87" s="410"/>
      <c r="AB87" s="410"/>
      <c r="AC87" s="410"/>
      <c r="AD87" s="410"/>
      <c r="AE87" s="410"/>
      <c r="AF87" s="410"/>
      <c r="AG87" s="410"/>
      <c r="AH87" s="410"/>
      <c r="AI87" s="410"/>
      <c r="AJ87" s="410"/>
      <c r="AK87" s="410"/>
      <c r="AL87" s="410"/>
      <c r="AM87" s="296">
        <f>SUM(Y87:AL87)</f>
        <v>0</v>
      </c>
    </row>
    <row r="88" spans="1:40" s="283" customFormat="1" ht="15" outlineLevel="1">
      <c r="A88" s="522"/>
      <c r="B88" s="324" t="s">
        <v>268</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0</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497</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268</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f>'7.  Persistence Report'!AU27</f>
        <v>354721</v>
      </c>
      <c r="E94" s="295">
        <f>'7.  Persistence Report'!AV27</f>
        <v>354721</v>
      </c>
      <c r="F94" s="295">
        <f>'7.  Persistence Report'!AW27</f>
        <v>354721</v>
      </c>
      <c r="G94" s="295">
        <f>'7.  Persistence Report'!AX27</f>
        <v>354721</v>
      </c>
      <c r="H94" s="295">
        <f>'7.  Persistence Report'!AY27</f>
        <v>354721</v>
      </c>
      <c r="I94" s="295">
        <f>'7.  Persistence Report'!AZ27</f>
        <v>354721</v>
      </c>
      <c r="J94" s="295">
        <f>'7.  Persistence Report'!BA27</f>
        <v>354721</v>
      </c>
      <c r="K94" s="295">
        <f>'7.  Persistence Report'!BB27</f>
        <v>354721</v>
      </c>
      <c r="L94" s="295">
        <f>'7.  Persistence Report'!BC27</f>
        <v>354721</v>
      </c>
      <c r="M94" s="295">
        <f>'7.  Persistence Report'!BD27</f>
        <v>354721</v>
      </c>
      <c r="N94" s="295">
        <v>12</v>
      </c>
      <c r="O94" s="295">
        <f>'7.  Persistence Report'!P27</f>
        <v>20</v>
      </c>
      <c r="P94" s="295">
        <f>'7.  Persistence Report'!Q27</f>
        <v>20</v>
      </c>
      <c r="Q94" s="295">
        <f>'7.  Persistence Report'!R27</f>
        <v>20</v>
      </c>
      <c r="R94" s="295">
        <f>'7.  Persistence Report'!S27</f>
        <v>20</v>
      </c>
      <c r="S94" s="295">
        <f>'7.  Persistence Report'!T27</f>
        <v>20</v>
      </c>
      <c r="T94" s="295">
        <f>'7.  Persistence Report'!U27</f>
        <v>20</v>
      </c>
      <c r="U94" s="295">
        <f>'7.  Persistence Report'!V27</f>
        <v>20</v>
      </c>
      <c r="V94" s="295">
        <f>'7.  Persistence Report'!W27</f>
        <v>20</v>
      </c>
      <c r="W94" s="295">
        <f>'7.  Persistence Report'!X27</f>
        <v>20</v>
      </c>
      <c r="X94" s="295">
        <f>'7.  Persistence Report'!Y27</f>
        <v>20</v>
      </c>
      <c r="Y94" s="426"/>
      <c r="Z94" s="410"/>
      <c r="AA94" s="410"/>
      <c r="AB94" s="410">
        <v>1</v>
      </c>
      <c r="AC94" s="410"/>
      <c r="AD94" s="410"/>
      <c r="AE94" s="410"/>
      <c r="AF94" s="415"/>
      <c r="AG94" s="415"/>
      <c r="AH94" s="415"/>
      <c r="AI94" s="415"/>
      <c r="AJ94" s="415"/>
      <c r="AK94" s="415"/>
      <c r="AL94" s="415"/>
      <c r="AM94" s="296">
        <f>SUM(Y94:AL94)</f>
        <v>1</v>
      </c>
    </row>
    <row r="95" spans="1:40" ht="15" outlineLevel="1">
      <c r="B95" s="294" t="s">
        <v>268</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1</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268</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268</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504</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500</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268</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268</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268</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268</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501</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268</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0.38</v>
      </c>
      <c r="AA121" s="533">
        <v>0.53</v>
      </c>
      <c r="AB121" s="410">
        <v>0.09</v>
      </c>
      <c r="AC121" s="533"/>
      <c r="AD121" s="410"/>
      <c r="AE121" s="410"/>
      <c r="AF121" s="415"/>
      <c r="AG121" s="415"/>
      <c r="AH121" s="415"/>
      <c r="AI121" s="415"/>
      <c r="AJ121" s="415"/>
      <c r="AK121" s="415"/>
      <c r="AL121" s="415"/>
      <c r="AM121" s="296">
        <f>SUM(Y121:AL121)</f>
        <v>1</v>
      </c>
    </row>
    <row r="122" spans="1:39" ht="15" outlineLevel="1">
      <c r="B122" s="294" t="s">
        <v>268</v>
      </c>
      <c r="C122" s="291" t="s">
        <v>163</v>
      </c>
      <c r="D122" s="295">
        <f>'7.  Persistence Report'!AU36+'7.  Persistence Report'!AU42</f>
        <v>824628</v>
      </c>
      <c r="E122" s="295">
        <f>'7.  Persistence Report'!AV36+'7.  Persistence Report'!AV42</f>
        <v>824628</v>
      </c>
      <c r="F122" s="295">
        <f>'7.  Persistence Report'!AW36+'7.  Persistence Report'!AW42</f>
        <v>824628</v>
      </c>
      <c r="G122" s="295">
        <f>'7.  Persistence Report'!AX36+'7.  Persistence Report'!AX42</f>
        <v>824628</v>
      </c>
      <c r="H122" s="295">
        <f>'7.  Persistence Report'!AY36+'7.  Persistence Report'!AY42</f>
        <v>824628</v>
      </c>
      <c r="I122" s="295">
        <f>'7.  Persistence Report'!AZ36+'7.  Persistence Report'!AZ42</f>
        <v>824628</v>
      </c>
      <c r="J122" s="295">
        <f>'7.  Persistence Report'!BA36+'7.  Persistence Report'!BA42</f>
        <v>824628</v>
      </c>
      <c r="K122" s="295">
        <f>'7.  Persistence Report'!BB36+'7.  Persistence Report'!BB42</f>
        <v>824628</v>
      </c>
      <c r="L122" s="295">
        <f>'7.  Persistence Report'!BC36+'7.  Persistence Report'!BC42</f>
        <v>823462</v>
      </c>
      <c r="M122" s="295">
        <f>'7.  Persistence Report'!BD36+'7.  Persistence Report'!BD42</f>
        <v>753602</v>
      </c>
      <c r="N122" s="295">
        <f>N121</f>
        <v>12</v>
      </c>
      <c r="O122" s="295">
        <f>'7.  Persistence Report'!P36+'7.  Persistence Report'!P42</f>
        <v>53</v>
      </c>
      <c r="P122" s="295">
        <f>'7.  Persistence Report'!Q36+'7.  Persistence Report'!Q42</f>
        <v>53</v>
      </c>
      <c r="Q122" s="295">
        <f>'7.  Persistence Report'!R36+'7.  Persistence Report'!R42</f>
        <v>53</v>
      </c>
      <c r="R122" s="295">
        <f>'7.  Persistence Report'!S36+'7.  Persistence Report'!S42</f>
        <v>53</v>
      </c>
      <c r="S122" s="295">
        <f>'7.  Persistence Report'!T36+'7.  Persistence Report'!T42</f>
        <v>53</v>
      </c>
      <c r="T122" s="295">
        <f>'7.  Persistence Report'!U36+'7.  Persistence Report'!U42</f>
        <v>53</v>
      </c>
      <c r="U122" s="295">
        <f>'7.  Persistence Report'!V36+'7.  Persistence Report'!V42</f>
        <v>53</v>
      </c>
      <c r="V122" s="295">
        <f>'7.  Persistence Report'!W36+'7.  Persistence Report'!W42</f>
        <v>53</v>
      </c>
      <c r="W122" s="295">
        <f>'7.  Persistence Report'!X36+'7.  Persistence Report'!X42</f>
        <v>52</v>
      </c>
      <c r="X122" s="295">
        <f>'7.  Persistence Report'!Y36+'7.  Persistence Report'!Y42</f>
        <v>39</v>
      </c>
      <c r="Y122" s="411">
        <f>Y121</f>
        <v>0</v>
      </c>
      <c r="Z122" s="411">
        <f t="shared" ref="Z122" si="241">Z121</f>
        <v>0.38</v>
      </c>
      <c r="AA122" s="411">
        <f t="shared" ref="AA122" si="242">AA121</f>
        <v>0.53</v>
      </c>
      <c r="AB122" s="411">
        <f t="shared" ref="AB122" si="243">AB121</f>
        <v>0.09</v>
      </c>
      <c r="AC122" s="411">
        <f t="shared" ref="AC122" si="244">AC121</f>
        <v>0</v>
      </c>
      <c r="AD122" s="411">
        <f t="shared" ref="AD122" si="245">AD121</f>
        <v>0</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268</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268</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268</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268</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268</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268</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502</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268</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268</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268</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503</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268</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268</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268</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268</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268</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268</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268</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268</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c r="AA177" s="410"/>
      <c r="AB177" s="410"/>
      <c r="AC177" s="410"/>
      <c r="AD177" s="410"/>
      <c r="AE177" s="410"/>
      <c r="AF177" s="415"/>
      <c r="AG177" s="415"/>
      <c r="AH177" s="415"/>
      <c r="AI177" s="415"/>
      <c r="AJ177" s="415"/>
      <c r="AK177" s="415"/>
      <c r="AL177" s="415"/>
      <c r="AM177" s="296">
        <f>SUM(Y177:AL177)</f>
        <v>0</v>
      </c>
    </row>
    <row r="178" spans="1:39" ht="15" outlineLevel="1">
      <c r="B178" s="294" t="s">
        <v>268</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f>Y177</f>
        <v>0</v>
      </c>
      <c r="Z178" s="411">
        <f t="shared" ref="Z178" si="475">Z177</f>
        <v>0</v>
      </c>
      <c r="AA178" s="411">
        <f t="shared" ref="AA178" si="476">AA177</f>
        <v>0</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268</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268</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268</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268</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15" outlineLevel="1">
      <c r="A192" s="522">
        <v>49</v>
      </c>
      <c r="B192" s="775"/>
      <c r="C192" s="291" t="s">
        <v>25</v>
      </c>
      <c r="D192" s="295"/>
      <c r="E192" s="295"/>
      <c r="F192" s="295"/>
      <c r="G192" s="295"/>
      <c r="H192" s="295"/>
      <c r="I192" s="295"/>
      <c r="J192" s="295"/>
      <c r="K192" s="295"/>
      <c r="L192" s="295"/>
      <c r="M192" s="295"/>
      <c r="N192" s="801">
        <v>1</v>
      </c>
      <c r="O192" s="295"/>
      <c r="P192" s="295"/>
      <c r="Q192" s="295"/>
      <c r="R192" s="295"/>
      <c r="S192" s="295"/>
      <c r="T192" s="295"/>
      <c r="U192" s="295"/>
      <c r="V192" s="295"/>
      <c r="W192" s="295"/>
      <c r="X192" s="295"/>
      <c r="Y192" s="426"/>
      <c r="Z192" s="410"/>
      <c r="AA192" s="410"/>
      <c r="AB192" s="410"/>
      <c r="AC192" s="410"/>
      <c r="AD192" s="410">
        <v>1</v>
      </c>
      <c r="AE192" s="410"/>
      <c r="AF192" s="415"/>
      <c r="AG192" s="415"/>
      <c r="AH192" s="415"/>
      <c r="AI192" s="415"/>
      <c r="AJ192" s="415"/>
      <c r="AK192" s="415"/>
      <c r="AL192" s="415"/>
      <c r="AM192" s="296">
        <f>SUM(Y192:AL192)</f>
        <v>1</v>
      </c>
    </row>
    <row r="193" spans="2:39" ht="15" outlineLevel="1">
      <c r="B193" s="294" t="s">
        <v>268</v>
      </c>
      <c r="C193" s="291" t="s">
        <v>163</v>
      </c>
      <c r="D193" s="295"/>
      <c r="E193" s="295"/>
      <c r="F193" s="295"/>
      <c r="G193" s="295"/>
      <c r="H193" s="295"/>
      <c r="I193" s="295"/>
      <c r="J193" s="295"/>
      <c r="K193" s="295"/>
      <c r="L193" s="295"/>
      <c r="M193" s="295"/>
      <c r="N193" s="295">
        <f>N192</f>
        <v>1</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1</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272</v>
      </c>
      <c r="C195" s="329"/>
      <c r="D195" s="329">
        <f>SUM(D38:D193)</f>
        <v>15609745</v>
      </c>
      <c r="E195" s="329"/>
      <c r="F195" s="329"/>
      <c r="G195" s="329"/>
      <c r="H195" s="329"/>
      <c r="I195" s="329"/>
      <c r="J195" s="329"/>
      <c r="K195" s="329"/>
      <c r="L195" s="329"/>
      <c r="M195" s="329"/>
      <c r="N195" s="329"/>
      <c r="O195" s="329">
        <f>SUM(O38:O193)</f>
        <v>1969</v>
      </c>
      <c r="P195" s="329"/>
      <c r="Q195" s="329"/>
      <c r="R195" s="329"/>
      <c r="S195" s="329"/>
      <c r="T195" s="329"/>
      <c r="U195" s="329"/>
      <c r="V195" s="329"/>
      <c r="W195" s="329"/>
      <c r="X195" s="329"/>
      <c r="Y195" s="329">
        <f>IF(Y36="kWh",SUMPRODUCT(D38:D193,Y38:Y193))</f>
        <v>3491718</v>
      </c>
      <c r="Z195" s="329">
        <f>IF(Z36="kWh",SUMPRODUCT(D38:D193,Z38:Z193))</f>
        <v>1030255.24</v>
      </c>
      <c r="AA195" s="329">
        <f>IF(AA36="kw",SUMPRODUCT(N38:N193,O38:O193,AA38:AA193),SUMPRODUCT(D38:D193,AA38:AA193))</f>
        <v>2423.16</v>
      </c>
      <c r="AB195" s="329">
        <f>IF(AB36="kw",SUMPRODUCT(N38:N193,O38:O193,AB38:AB193),SUMPRODUCT(D38:D193,AB38:AB193))</f>
        <v>9591.48</v>
      </c>
      <c r="AC195" s="329">
        <f>IF(AC36="kw",SUMPRODUCT(N38:N193,O38:O193,AC38:AC193),SUMPRODUCT(D38:D193,AC38:AC193))</f>
        <v>0</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273</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4981199.5291091874</v>
      </c>
      <c r="Z196" s="392">
        <f>HLOOKUP(Z35,'2. LRAMVA Threshold'!$B$42:$Q$53,7,FALSE)</f>
        <v>1361536.3259612024</v>
      </c>
      <c r="AA196" s="392">
        <f>HLOOKUP(AA35,'2. LRAMVA Threshold'!$B$42:$Q$53,7,FALSE)</f>
        <v>8632.5023659816015</v>
      </c>
      <c r="AB196" s="392">
        <f>HLOOKUP(AB35,'2. LRAMVA Threshold'!$B$42:$Q$53,7,FALSE)</f>
        <v>1829.9478401877302</v>
      </c>
      <c r="AC196" s="392">
        <f>HLOOKUP(AC35,'2. LRAMVA Threshold'!$B$42:$Q$53,7,FALSE)</f>
        <v>991.59594282963769</v>
      </c>
      <c r="AD196" s="392">
        <f>HLOOKUP(AD35,'2. LRAMVA Threshold'!$B$42:$Q$53,7,FALSE)</f>
        <v>1859.4897713598079</v>
      </c>
      <c r="AE196" s="392">
        <f>HLOOKUP(AE35,'2. LRAMVA Threshold'!$B$42:$Q$53,7,FALSE)</f>
        <v>27620.028656326998</v>
      </c>
      <c r="AF196" s="392">
        <f>HLOOKUP(AF35,'2. LRAMVA Threshold'!$B$42:$Q$53,7,FALSE)</f>
        <v>1.0297238639205715</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1.2E-2</v>
      </c>
      <c r="Z198" s="341">
        <f>HLOOKUP(Z$35,'3.  Distribution Rates'!$C$122:$P$133,7,FALSE)</f>
        <v>1.7000000000000001E-2</v>
      </c>
      <c r="AA198" s="341">
        <f>HLOOKUP(AA$35,'3.  Distribution Rates'!$C$122:$P$133,7,FALSE)</f>
        <v>3.7097000000000002</v>
      </c>
      <c r="AB198" s="341">
        <f>HLOOKUP(AB$35,'3.  Distribution Rates'!$C$122:$P$133,7,FALSE)</f>
        <v>2.5922999999999998</v>
      </c>
      <c r="AC198" s="341">
        <f>HLOOKUP(AC$35,'3.  Distribution Rates'!$C$122:$P$133,7,FALSE)</f>
        <v>2.0531000000000001</v>
      </c>
      <c r="AD198" s="341">
        <f>HLOOKUP(AD$35,'3.  Distribution Rates'!$C$122:$P$133,7,FALSE)</f>
        <v>18.104199999999999</v>
      </c>
      <c r="AE198" s="341">
        <f>HLOOKUP(AE$35,'3.  Distribution Rates'!$C$122:$P$133,7,FALSE)</f>
        <v>1.3599999999999999E-2</v>
      </c>
      <c r="AF198" s="341">
        <f>HLOOKUP(AF$35,'3.  Distribution Rates'!$C$122:$P$133,7,FALSE)</f>
        <v>6.2114000000000003</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41900.616000000002</v>
      </c>
      <c r="Z203" s="378">
        <f>Z195*Z198</f>
        <v>17514.339080000002</v>
      </c>
      <c r="AA203" s="378">
        <f>AA195*AA198</f>
        <v>8989.1966520000005</v>
      </c>
      <c r="AB203" s="378">
        <f t="shared" ref="AB203:AL203" si="553">AB195*AB198</f>
        <v>24863.993603999996</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93268.145335999987</v>
      </c>
    </row>
    <row r="204" spans="2:39" ht="15.6">
      <c r="B204" s="349" t="s">
        <v>269</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41900.616000000002</v>
      </c>
      <c r="Z204" s="346">
        <f>SUM(Z199:Z203)</f>
        <v>17514.339080000002</v>
      </c>
      <c r="AA204" s="346">
        <f t="shared" ref="AA204:AE204" si="554">SUM(AA199:AA203)</f>
        <v>8989.1966520000005</v>
      </c>
      <c r="AB204" s="346">
        <f t="shared" si="554"/>
        <v>24863.993603999996</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93268.145335999987</v>
      </c>
    </row>
    <row r="205" spans="2:39" ht="15.6">
      <c r="B205" s="349" t="s">
        <v>270</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59774.394349310249</v>
      </c>
      <c r="Z205" s="347">
        <f t="shared" ref="Z205:AE205" si="556">Z196*Z198</f>
        <v>23146.117541340442</v>
      </c>
      <c r="AA205" s="347">
        <f t="shared" si="556"/>
        <v>32023.99402708195</v>
      </c>
      <c r="AB205" s="347">
        <f t="shared" si="556"/>
        <v>4743.7737861186524</v>
      </c>
      <c r="AC205" s="347">
        <f t="shared" si="556"/>
        <v>2035.8456302235293</v>
      </c>
      <c r="AD205" s="347">
        <f t="shared" si="556"/>
        <v>33664.574718652235</v>
      </c>
      <c r="AE205" s="347">
        <f t="shared" si="556"/>
        <v>375.63238972604717</v>
      </c>
      <c r="AF205" s="347">
        <f>AF196*AF198</f>
        <v>6.3960268083562379</v>
      </c>
      <c r="AG205" s="347">
        <f t="shared" ref="AG205:AL205" si="557">AG196*AG198</f>
        <v>0</v>
      </c>
      <c r="AH205" s="347">
        <f t="shared" si="557"/>
        <v>0</v>
      </c>
      <c r="AI205" s="347">
        <f t="shared" si="557"/>
        <v>0</v>
      </c>
      <c r="AJ205" s="347">
        <f t="shared" si="557"/>
        <v>0</v>
      </c>
      <c r="AK205" s="347">
        <f t="shared" si="557"/>
        <v>0</v>
      </c>
      <c r="AL205" s="347">
        <f t="shared" si="557"/>
        <v>0</v>
      </c>
      <c r="AM205" s="407">
        <f>SUM(Y205:AL205)</f>
        <v>155770.72846926149</v>
      </c>
    </row>
    <row r="206" spans="2:39" ht="15.6">
      <c r="B206" s="349" t="s">
        <v>271</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-62502.583133261505</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3449531</v>
      </c>
      <c r="Z208" s="291">
        <f>SUMPRODUCT(E38:E193,Z38:Z193)</f>
        <v>1030255.24</v>
      </c>
      <c r="AA208" s="291">
        <f>IF(AA36="kw",SUMPRODUCT(N38:N193,P38:P193,AA38:AA193),SUMPRODUCT(E38:E193,AA38:AA193))</f>
        <v>2423.16</v>
      </c>
      <c r="AB208" s="291">
        <f>IF(AB36="kw",SUMPRODUCT(N38:N193,P38:P193,AB38:AB193),SUMPRODUCT(E38:E193,AB38:AB193))</f>
        <v>9591.48</v>
      </c>
      <c r="AC208" s="291">
        <f>IF(AC36="kw",SUMPRODUCT(N38:N193,P38:P193,AC38:AC193),SUMPRODUCT(E38:E193,AC38:AC193))</f>
        <v>0</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3446807</v>
      </c>
      <c r="Z209" s="291">
        <f>SUMPRODUCT(F38:F193,Z38:Z193)</f>
        <v>1030255.2400000001</v>
      </c>
      <c r="AA209" s="291">
        <f>IF(AA36="kw",SUMPRODUCT(N38:N193,Q38:Q193,AA38:AA193),SUMPRODUCT(F38:F193,AA38:AA193))</f>
        <v>2416.8000000000002</v>
      </c>
      <c r="AB209" s="291">
        <f>IF(AB36="kw",SUMPRODUCT(N38:N193,Q38:Q193,AB38:AB193),SUMPRODUCT(F38:F193,AB38:AB193))</f>
        <v>9590.4</v>
      </c>
      <c r="AC209" s="291">
        <f>IF(AC36="kw",SUMPRODUCT(N38:N193,Q38:Q193,AC38:AC193),SUMPRODUCT(F38:F193,AC38:AC193))</f>
        <v>0</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3444448</v>
      </c>
      <c r="Z210" s="291">
        <f>SUMPRODUCT(G38:G193,Z38:Z193)</f>
        <v>1025094.46</v>
      </c>
      <c r="AA210" s="291">
        <f>IF(AA36="kw",SUMPRODUCT(N38:N193,R38:R193,AA38:AA193),SUMPRODUCT(G38:G193,AA38:AA193))</f>
        <v>2391.36</v>
      </c>
      <c r="AB210" s="291">
        <f>IF(AB36="kw",SUMPRODUCT(N38:N193,R38:R193,AB38:AB193),SUMPRODUCT(G38:G193,AB38:AB193))</f>
        <v>9586.08</v>
      </c>
      <c r="AC210" s="291">
        <f>IF(AC36="kw",SUMPRODUCT(N38:N193,R38:R193,AC38:AC193),SUMPRODUCT(G38:G193,AC38:AC193))</f>
        <v>0</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3438848</v>
      </c>
      <c r="Z211" s="291">
        <f>SUMPRODUCT(H38:H193,Z38:Z193)</f>
        <v>1025094.46</v>
      </c>
      <c r="AA211" s="291">
        <f>IF(AA36="kw",SUMPRODUCT(N38:N193,S38:S193,AA38:AA193),SUMPRODUCT(H38:H193,AA38:AA193))</f>
        <v>2391.36</v>
      </c>
      <c r="AB211" s="291">
        <f>IF(AB36="kw",SUMPRODUCT(N38:N193,S38:S193,AB38:AB193),SUMPRODUCT(H38:H193,AB38:AB193))</f>
        <v>9586.08</v>
      </c>
      <c r="AC211" s="291">
        <f>IF(AC36="kw",SUMPRODUCT(N38:N193,S38:S193,AC38:AC193),SUMPRODUCT(H38:H193,AC38:AC193))</f>
        <v>0</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3434778</v>
      </c>
      <c r="Z212" s="326">
        <f>SUMPRODUCT(I38:I193,Z38:Z193)</f>
        <v>1024538.52</v>
      </c>
      <c r="AA212" s="326">
        <f>IF(AA36="kw",SUMPRODUCT(N38:N193,T38:T193,AA38:AA193),SUMPRODUCT(I38:I193,AA38:AA193))</f>
        <v>2391.36</v>
      </c>
      <c r="AB212" s="326">
        <f>IF(AB36="kw",SUMPRODUCT(N38:N193,T38:T193,AB38:AB193),SUMPRODUCT(I38:I193,AB38:AB193))</f>
        <v>9586.08</v>
      </c>
      <c r="AC212" s="326">
        <f>IF(AC36="kw",SUMPRODUCT(N38:N193,T38:T193,AC38:AC193),SUMPRODUCT(I38:I193,AC38:AC193))</f>
        <v>0</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274</v>
      </c>
      <c r="C216" s="281"/>
      <c r="D216" s="590" t="s">
        <v>529</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6" t="s">
        <v>211</v>
      </c>
      <c r="C217" s="908" t="s">
        <v>33</v>
      </c>
      <c r="D217" s="284" t="s">
        <v>423</v>
      </c>
      <c r="E217" s="910" t="s">
        <v>209</v>
      </c>
      <c r="F217" s="911"/>
      <c r="G217" s="911"/>
      <c r="H217" s="911"/>
      <c r="I217" s="911"/>
      <c r="J217" s="911"/>
      <c r="K217" s="911"/>
      <c r="L217" s="911"/>
      <c r="M217" s="912"/>
      <c r="N217" s="913" t="s">
        <v>213</v>
      </c>
      <c r="O217" s="284" t="s">
        <v>424</v>
      </c>
      <c r="P217" s="910" t="s">
        <v>212</v>
      </c>
      <c r="Q217" s="911"/>
      <c r="R217" s="911"/>
      <c r="S217" s="911"/>
      <c r="T217" s="911"/>
      <c r="U217" s="911"/>
      <c r="V217" s="911"/>
      <c r="W217" s="911"/>
      <c r="X217" s="912"/>
      <c r="Y217" s="903" t="s">
        <v>244</v>
      </c>
      <c r="Z217" s="904"/>
      <c r="AA217" s="904"/>
      <c r="AB217" s="904"/>
      <c r="AC217" s="904"/>
      <c r="AD217" s="904"/>
      <c r="AE217" s="904"/>
      <c r="AF217" s="904"/>
      <c r="AG217" s="904"/>
      <c r="AH217" s="904"/>
      <c r="AI217" s="904"/>
      <c r="AJ217" s="904"/>
      <c r="AK217" s="904"/>
      <c r="AL217" s="904"/>
      <c r="AM217" s="905"/>
    </row>
    <row r="218" spans="1:39" ht="60.75" customHeight="1">
      <c r="B218" s="907"/>
      <c r="C218" s="909"/>
      <c r="D218" s="285">
        <v>2016</v>
      </c>
      <c r="E218" s="285">
        <v>2017</v>
      </c>
      <c r="F218" s="285">
        <v>2018</v>
      </c>
      <c r="G218" s="285">
        <v>2019</v>
      </c>
      <c r="H218" s="285">
        <v>2020</v>
      </c>
      <c r="I218" s="285">
        <v>2021</v>
      </c>
      <c r="J218" s="285">
        <v>2022</v>
      </c>
      <c r="K218" s="285">
        <v>2023</v>
      </c>
      <c r="L218" s="285">
        <v>2024</v>
      </c>
      <c r="M218" s="285">
        <v>2025</v>
      </c>
      <c r="N218" s="914"/>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to 999 kW (I1 &amp; I4)</v>
      </c>
      <c r="AB218" s="285" t="str">
        <f>'1.  LRAMVA Summary'!G52</f>
        <v>GS 1,000 to 4,999 kW (I2)</v>
      </c>
      <c r="AC218" s="285" t="str">
        <f>'1.  LRAMVA Summary'!H52</f>
        <v>Large Use (I3)</v>
      </c>
      <c r="AD218" s="285" t="str">
        <f>'1.  LRAMVA Summary'!I52</f>
        <v>Street Lighting</v>
      </c>
      <c r="AE218" s="285" t="str">
        <f>'1.  LRAMVA Summary'!J52</f>
        <v>USL</v>
      </c>
      <c r="AF218" s="285" t="str">
        <f>'1.  LRAMVA Summary'!K52</f>
        <v>Sentinel Lights</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505</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t="str">
        <f>'1.  LRAMVA Summary'!J53</f>
        <v>kWh</v>
      </c>
      <c r="AF219" s="291" t="str">
        <f>'1.  LRAMVA Summary'!K53</f>
        <v>kW</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498</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290</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290</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290</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290</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290</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499</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290</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290</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290</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290</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290</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290</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290</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290</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290</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491</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496</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290</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492</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290</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497</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290</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290</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290</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290</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504</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500</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295">
        <f>'7.  Persistence Report'!AV46</f>
        <v>7417669</v>
      </c>
      <c r="E288" s="295">
        <f>'7.  Persistence Report'!AW46</f>
        <v>7417669</v>
      </c>
      <c r="F288" s="295">
        <f>'7.  Persistence Report'!AX46</f>
        <v>7417669</v>
      </c>
      <c r="G288" s="295">
        <f>'7.  Persistence Report'!AY46</f>
        <v>7417669</v>
      </c>
      <c r="H288" s="295">
        <f>'7.  Persistence Report'!AZ46</f>
        <v>7417669</v>
      </c>
      <c r="I288" s="295">
        <f>'7.  Persistence Report'!BA46</f>
        <v>7417669</v>
      </c>
      <c r="J288" s="295">
        <f>'7.  Persistence Report'!BB46</f>
        <v>7417669</v>
      </c>
      <c r="K288" s="295">
        <f>'7.  Persistence Report'!BC46</f>
        <v>7416614</v>
      </c>
      <c r="L288" s="295">
        <f>'7.  Persistence Report'!BD46</f>
        <v>7416614</v>
      </c>
      <c r="M288" s="295">
        <f>'7.  Persistence Report'!BE46</f>
        <v>7385670</v>
      </c>
      <c r="N288" s="291"/>
      <c r="O288" s="295">
        <f>'7.  Persistence Report'!Q46</f>
        <v>482</v>
      </c>
      <c r="P288" s="295">
        <f>'7.  Persistence Report'!R46</f>
        <v>482</v>
      </c>
      <c r="Q288" s="295">
        <f>'7.  Persistence Report'!S46</f>
        <v>482</v>
      </c>
      <c r="R288" s="295">
        <f>'7.  Persistence Report'!T46</f>
        <v>482</v>
      </c>
      <c r="S288" s="295">
        <f>'7.  Persistence Report'!U46</f>
        <v>482</v>
      </c>
      <c r="T288" s="295">
        <f>'7.  Persistence Report'!V46</f>
        <v>482</v>
      </c>
      <c r="U288" s="295">
        <f>'7.  Persistence Report'!W46</f>
        <v>482</v>
      </c>
      <c r="V288" s="295">
        <f>'7.  Persistence Report'!X46</f>
        <v>482</v>
      </c>
      <c r="W288" s="295">
        <f>'7.  Persistence Report'!Y46</f>
        <v>482</v>
      </c>
      <c r="X288" s="295">
        <f>'7.  Persistence Report'!Z46</f>
        <v>480</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290</v>
      </c>
      <c r="C289" s="291" t="s">
        <v>163</v>
      </c>
      <c r="D289" s="295">
        <f>'7.  Persistence Report'!AV53</f>
        <v>807124</v>
      </c>
      <c r="E289" s="295">
        <f>'7.  Persistence Report'!AW53</f>
        <v>807124</v>
      </c>
      <c r="F289" s="295">
        <f>'7.  Persistence Report'!AX53</f>
        <v>807124</v>
      </c>
      <c r="G289" s="295">
        <f>'7.  Persistence Report'!AY53</f>
        <v>807124</v>
      </c>
      <c r="H289" s="295">
        <f>'7.  Persistence Report'!AZ53</f>
        <v>807124</v>
      </c>
      <c r="I289" s="295">
        <f>'7.  Persistence Report'!BA53</f>
        <v>807124</v>
      </c>
      <c r="J289" s="295">
        <f>'7.  Persistence Report'!BB53</f>
        <v>807124</v>
      </c>
      <c r="K289" s="295">
        <f>'7.  Persistence Report'!BC53</f>
        <v>807056</v>
      </c>
      <c r="L289" s="295">
        <f>'7.  Persistence Report'!BD53</f>
        <v>807056</v>
      </c>
      <c r="M289" s="295">
        <f>'7.  Persistence Report'!BE53</f>
        <v>808265</v>
      </c>
      <c r="N289" s="291"/>
      <c r="O289" s="295">
        <f>'7.  Persistence Report'!Q53</f>
        <v>51</v>
      </c>
      <c r="P289" s="295">
        <f>'7.  Persistence Report'!R53</f>
        <v>51</v>
      </c>
      <c r="Q289" s="295">
        <f>'7.  Persistence Report'!S53</f>
        <v>51</v>
      </c>
      <c r="R289" s="295">
        <f>'7.  Persistence Report'!T53</f>
        <v>51</v>
      </c>
      <c r="S289" s="295">
        <f>'7.  Persistence Report'!U53</f>
        <v>51</v>
      </c>
      <c r="T289" s="295">
        <f>'7.  Persistence Report'!V53</f>
        <v>51</v>
      </c>
      <c r="U289" s="295">
        <f>'7.  Persistence Report'!W53</f>
        <v>51</v>
      </c>
      <c r="V289" s="295">
        <f>'7.  Persistence Report'!X53</f>
        <v>51</v>
      </c>
      <c r="W289" s="295">
        <f>'7.  Persistence Report'!Y53</f>
        <v>51</v>
      </c>
      <c r="X289" s="295">
        <f>'7.  Persistence Report'!Z53</f>
        <v>51</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295">
        <f>'7.  Persistence Report'!AV47</f>
        <v>1068465</v>
      </c>
      <c r="E291" s="295">
        <f>'7.  Persistence Report'!AW47</f>
        <v>1068465</v>
      </c>
      <c r="F291" s="295">
        <f>'7.  Persistence Report'!AX47</f>
        <v>1068465</v>
      </c>
      <c r="G291" s="295">
        <f>'7.  Persistence Report'!AY47</f>
        <v>1068465</v>
      </c>
      <c r="H291" s="295">
        <f>'7.  Persistence Report'!AZ47</f>
        <v>1068465</v>
      </c>
      <c r="I291" s="295">
        <f>'7.  Persistence Report'!BA47</f>
        <v>1068465</v>
      </c>
      <c r="J291" s="295">
        <f>'7.  Persistence Report'!BB47</f>
        <v>1068465</v>
      </c>
      <c r="K291" s="295">
        <f>'7.  Persistence Report'!BC47</f>
        <v>1068465</v>
      </c>
      <c r="L291" s="295">
        <f>'7.  Persistence Report'!BD47</f>
        <v>1068465</v>
      </c>
      <c r="M291" s="295">
        <f>'7.  Persistence Report'!BE47</f>
        <v>1068465</v>
      </c>
      <c r="N291" s="291"/>
      <c r="O291" s="295">
        <f>'7.  Persistence Report'!Q47</f>
        <v>320</v>
      </c>
      <c r="P291" s="295">
        <f>'7.  Persistence Report'!R47</f>
        <v>320</v>
      </c>
      <c r="Q291" s="295">
        <f>'7.  Persistence Report'!S47</f>
        <v>320</v>
      </c>
      <c r="R291" s="295">
        <f>'7.  Persistence Report'!T47</f>
        <v>320</v>
      </c>
      <c r="S291" s="295">
        <f>'7.  Persistence Report'!U47</f>
        <v>320</v>
      </c>
      <c r="T291" s="295">
        <f>'7.  Persistence Report'!V47</f>
        <v>320</v>
      </c>
      <c r="U291" s="295">
        <f>'7.  Persistence Report'!W47</f>
        <v>320</v>
      </c>
      <c r="V291" s="295">
        <f>'7.  Persistence Report'!X47</f>
        <v>320</v>
      </c>
      <c r="W291" s="295">
        <f>'7.  Persistence Report'!Y47</f>
        <v>320</v>
      </c>
      <c r="X291" s="295">
        <f>'7.  Persistence Report'!Z47</f>
        <v>320</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290</v>
      </c>
      <c r="C292" s="291" t="s">
        <v>163</v>
      </c>
      <c r="D292" s="295">
        <f>'7.  Persistence Report'!AV54</f>
        <v>1020</v>
      </c>
      <c r="E292" s="295">
        <f>'7.  Persistence Report'!AW54</f>
        <v>1020</v>
      </c>
      <c r="F292" s="295">
        <f>'7.  Persistence Report'!AX54</f>
        <v>1020</v>
      </c>
      <c r="G292" s="295">
        <f>'7.  Persistence Report'!AY54</f>
        <v>1020</v>
      </c>
      <c r="H292" s="295">
        <f>'7.  Persistence Report'!AZ54</f>
        <v>1020</v>
      </c>
      <c r="I292" s="295">
        <f>'7.  Persistence Report'!BA54</f>
        <v>1020</v>
      </c>
      <c r="J292" s="295">
        <f>'7.  Persistence Report'!BB54</f>
        <v>1020</v>
      </c>
      <c r="K292" s="295">
        <f>'7.  Persistence Report'!BC54</f>
        <v>1020</v>
      </c>
      <c r="L292" s="295">
        <f>'7.  Persistence Report'!BD54</f>
        <v>1020</v>
      </c>
      <c r="M292" s="295">
        <f>'7.  Persistence Report'!BE54</f>
        <v>1020</v>
      </c>
      <c r="N292" s="291"/>
      <c r="O292" s="295">
        <f>'7.  Persistence Report'!Q54</f>
        <v>0</v>
      </c>
      <c r="P292" s="295">
        <f>'7.  Persistence Report'!R54</f>
        <v>0</v>
      </c>
      <c r="Q292" s="295">
        <f>'7.  Persistence Report'!S54</f>
        <v>0</v>
      </c>
      <c r="R292" s="295">
        <f>'7.  Persistence Report'!T54</f>
        <v>0</v>
      </c>
      <c r="S292" s="295">
        <f>'7.  Persistence Report'!U54</f>
        <v>0</v>
      </c>
      <c r="T292" s="295">
        <f>'7.  Persistence Report'!V54</f>
        <v>0</v>
      </c>
      <c r="U292" s="295">
        <f>'7.  Persistence Report'!W54</f>
        <v>0</v>
      </c>
      <c r="V292" s="295">
        <f>'7.  Persistence Report'!X54</f>
        <v>0</v>
      </c>
      <c r="W292" s="295">
        <f>'7.  Persistence Report'!Y54</f>
        <v>0</v>
      </c>
      <c r="X292" s="295">
        <f>'7.  Persistence Report'!Z54</f>
        <v>0</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v>1</v>
      </c>
      <c r="Z294" s="410"/>
      <c r="AA294" s="410"/>
      <c r="AB294" s="410"/>
      <c r="AC294" s="410"/>
      <c r="AD294" s="410"/>
      <c r="AE294" s="410"/>
      <c r="AF294" s="410"/>
      <c r="AG294" s="410"/>
      <c r="AH294" s="410"/>
      <c r="AI294" s="410"/>
      <c r="AJ294" s="410"/>
      <c r="AK294" s="410"/>
      <c r="AL294" s="410"/>
      <c r="AM294" s="296">
        <f>SUM(Y294:AL294)</f>
        <v>1</v>
      </c>
    </row>
    <row r="295" spans="1:39" ht="15" outlineLevel="1">
      <c r="B295" s="294" t="s">
        <v>290</v>
      </c>
      <c r="C295" s="291" t="s">
        <v>163</v>
      </c>
      <c r="D295" s="295">
        <f>'7.  Persistence Report'!AV55</f>
        <v>64856</v>
      </c>
      <c r="E295" s="295">
        <f>'7.  Persistence Report'!AW55</f>
        <v>64856</v>
      </c>
      <c r="F295" s="295">
        <f>'7.  Persistence Report'!AX55</f>
        <v>64856</v>
      </c>
      <c r="G295" s="295">
        <f>'7.  Persistence Report'!AY55</f>
        <v>64856</v>
      </c>
      <c r="H295" s="295">
        <f>'7.  Persistence Report'!AZ55</f>
        <v>64856</v>
      </c>
      <c r="I295" s="295">
        <f>'7.  Persistence Report'!BA55</f>
        <v>64856</v>
      </c>
      <c r="J295" s="295">
        <f>'7.  Persistence Report'!BB55</f>
        <v>64856</v>
      </c>
      <c r="K295" s="295">
        <f>'7.  Persistence Report'!BC55</f>
        <v>64856</v>
      </c>
      <c r="L295" s="295">
        <f>'7.  Persistence Report'!BD55</f>
        <v>64856</v>
      </c>
      <c r="M295" s="295">
        <f>'7.  Persistence Report'!BE55</f>
        <v>64856</v>
      </c>
      <c r="N295" s="291"/>
      <c r="O295" s="295">
        <f>'7.  Persistence Report'!Q55</f>
        <v>19</v>
      </c>
      <c r="P295" s="295">
        <f>'7.  Persistence Report'!R55</f>
        <v>19</v>
      </c>
      <c r="Q295" s="295">
        <f>'7.  Persistence Report'!S55</f>
        <v>19</v>
      </c>
      <c r="R295" s="295">
        <f>'7.  Persistence Report'!T55</f>
        <v>19</v>
      </c>
      <c r="S295" s="295">
        <f>'7.  Persistence Report'!U55</f>
        <v>19</v>
      </c>
      <c r="T295" s="295">
        <f>'7.  Persistence Report'!V55</f>
        <v>19</v>
      </c>
      <c r="U295" s="295">
        <f>'7.  Persistence Report'!W55</f>
        <v>19</v>
      </c>
      <c r="V295" s="295">
        <f>'7.  Persistence Report'!X55</f>
        <v>19</v>
      </c>
      <c r="W295" s="295">
        <f>'7.  Persistence Report'!Y55</f>
        <v>19</v>
      </c>
      <c r="X295" s="295">
        <f>'7.  Persistence Report'!Z55</f>
        <v>19</v>
      </c>
      <c r="Y295" s="411">
        <f>Y294</f>
        <v>1</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ht="15" outlineLevel="1">
      <c r="B298" s="294" t="s">
        <v>290</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501</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v>1</v>
      </c>
      <c r="AC301" s="410"/>
      <c r="AD301" s="410"/>
      <c r="AE301" s="410"/>
      <c r="AF301" s="410"/>
      <c r="AG301" s="415"/>
      <c r="AH301" s="415"/>
      <c r="AI301" s="415"/>
      <c r="AJ301" s="415"/>
      <c r="AK301" s="415"/>
      <c r="AL301" s="415"/>
      <c r="AM301" s="296">
        <f>SUM(Y301:AL301)</f>
        <v>1</v>
      </c>
    </row>
    <row r="302" spans="1:39" ht="15" outlineLevel="1">
      <c r="B302" s="294" t="s">
        <v>290</v>
      </c>
      <c r="C302" s="291" t="s">
        <v>163</v>
      </c>
      <c r="D302" s="295">
        <f>'7.  Persistence Report'!AV56</f>
        <v>65713</v>
      </c>
      <c r="E302" s="295">
        <f>'7.  Persistence Report'!AW56</f>
        <v>65713</v>
      </c>
      <c r="F302" s="295">
        <f>'7.  Persistence Report'!AX56</f>
        <v>65713</v>
      </c>
      <c r="G302" s="295">
        <f>'7.  Persistence Report'!AY56</f>
        <v>65713</v>
      </c>
      <c r="H302" s="295">
        <f>'7.  Persistence Report'!AZ56</f>
        <v>65713</v>
      </c>
      <c r="I302" s="295">
        <f>'7.  Persistence Report'!BA56</f>
        <v>65713</v>
      </c>
      <c r="J302" s="295">
        <f>'7.  Persistence Report'!BB56</f>
        <v>65713</v>
      </c>
      <c r="K302" s="295">
        <f>'7.  Persistence Report'!BC56</f>
        <v>65713</v>
      </c>
      <c r="L302" s="295">
        <f>'7.  Persistence Report'!BD56</f>
        <v>65713</v>
      </c>
      <c r="M302" s="295">
        <f>'7.  Persistence Report'!BE56</f>
        <v>65713</v>
      </c>
      <c r="N302" s="295">
        <f>N301</f>
        <v>12</v>
      </c>
      <c r="O302" s="295">
        <f>'7.  Persistence Report'!Q56</f>
        <v>9</v>
      </c>
      <c r="P302" s="295">
        <f>'7.  Persistence Report'!R56</f>
        <v>9</v>
      </c>
      <c r="Q302" s="295">
        <f>'7.  Persistence Report'!S56</f>
        <v>9</v>
      </c>
      <c r="R302" s="295">
        <f>'7.  Persistence Report'!T56</f>
        <v>9</v>
      </c>
      <c r="S302" s="295">
        <f>'7.  Persistence Report'!U56</f>
        <v>9</v>
      </c>
      <c r="T302" s="295">
        <f>'7.  Persistence Report'!V56</f>
        <v>9</v>
      </c>
      <c r="U302" s="295">
        <f>'7.  Persistence Report'!W56</f>
        <v>9</v>
      </c>
      <c r="V302" s="295">
        <f>'7.  Persistence Report'!X56</f>
        <v>9</v>
      </c>
      <c r="W302" s="295">
        <f>'7.  Persistence Report'!Y56</f>
        <v>9</v>
      </c>
      <c r="X302" s="295">
        <f>'7.  Persistence Report'!Z56</f>
        <v>9</v>
      </c>
      <c r="Y302" s="411">
        <f>Y301</f>
        <v>0</v>
      </c>
      <c r="Z302" s="411">
        <f t="shared" ref="Z302" si="798">Z301</f>
        <v>0</v>
      </c>
      <c r="AA302" s="411">
        <f t="shared" ref="AA302" si="799">AA301</f>
        <v>0</v>
      </c>
      <c r="AB302" s="411">
        <f t="shared" ref="AB302" si="800">AB301</f>
        <v>1</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295">
        <f>'7.  Persistence Report'!AV48</f>
        <v>1842371</v>
      </c>
      <c r="E304" s="295">
        <f>'7.  Persistence Report'!AW48</f>
        <v>1819642</v>
      </c>
      <c r="F304" s="295">
        <f>'7.  Persistence Report'!AX48</f>
        <v>1819642</v>
      </c>
      <c r="G304" s="295">
        <f>'7.  Persistence Report'!AY48</f>
        <v>1819642</v>
      </c>
      <c r="H304" s="295">
        <f>'7.  Persistence Report'!AZ48</f>
        <v>1819642</v>
      </c>
      <c r="I304" s="295">
        <f>'7.  Persistence Report'!BA48</f>
        <v>1799644</v>
      </c>
      <c r="J304" s="295">
        <f>'7.  Persistence Report'!BB48</f>
        <v>1799644</v>
      </c>
      <c r="K304" s="295">
        <f>'7.  Persistence Report'!BC48</f>
        <v>1799644</v>
      </c>
      <c r="L304" s="295">
        <f>'7.  Persistence Report'!BD48</f>
        <v>1798901</v>
      </c>
      <c r="M304" s="295">
        <f>'7.  Persistence Report'!BE48</f>
        <v>1798901</v>
      </c>
      <c r="N304" s="295">
        <v>12</v>
      </c>
      <c r="O304" s="295">
        <f>'7.  Persistence Report'!Q48</f>
        <v>283</v>
      </c>
      <c r="P304" s="295">
        <f>'7.  Persistence Report'!R48</f>
        <v>278</v>
      </c>
      <c r="Q304" s="295">
        <f>'7.  Persistence Report'!S48</f>
        <v>278</v>
      </c>
      <c r="R304" s="295">
        <f>'7.  Persistence Report'!T48</f>
        <v>278</v>
      </c>
      <c r="S304" s="295">
        <f>'7.  Persistence Report'!U48</f>
        <v>278</v>
      </c>
      <c r="T304" s="295">
        <f>'7.  Persistence Report'!V48</f>
        <v>277</v>
      </c>
      <c r="U304" s="295">
        <f>'7.  Persistence Report'!W48</f>
        <v>277</v>
      </c>
      <c r="V304" s="295">
        <f>'7.  Persistence Report'!X48</f>
        <v>277</v>
      </c>
      <c r="W304" s="295">
        <f>'7.  Persistence Report'!Y48</f>
        <v>277</v>
      </c>
      <c r="X304" s="295">
        <f>'7.  Persistence Report'!Z48</f>
        <v>277</v>
      </c>
      <c r="Y304" s="426"/>
      <c r="Z304" s="410">
        <v>0.39</v>
      </c>
      <c r="AA304" s="410">
        <v>0.42</v>
      </c>
      <c r="AB304" s="410">
        <v>0.19</v>
      </c>
      <c r="AC304" s="410"/>
      <c r="AD304" s="410"/>
      <c r="AE304" s="410"/>
      <c r="AF304" s="410"/>
      <c r="AG304" s="415"/>
      <c r="AH304" s="415"/>
      <c r="AI304" s="415"/>
      <c r="AJ304" s="415"/>
      <c r="AK304" s="415"/>
      <c r="AL304" s="415"/>
      <c r="AM304" s="296">
        <f>SUM(Y304:AL304)</f>
        <v>1</v>
      </c>
    </row>
    <row r="305" spans="1:39" ht="15" outlineLevel="1">
      <c r="B305" s="294" t="s">
        <v>290</v>
      </c>
      <c r="C305" s="291" t="s">
        <v>163</v>
      </c>
      <c r="D305" s="295">
        <f>'7.  Persistence Report'!AV57</f>
        <v>1035652</v>
      </c>
      <c r="E305" s="295">
        <f>'7.  Persistence Report'!AW57</f>
        <v>1058380</v>
      </c>
      <c r="F305" s="295">
        <f>'7.  Persistence Report'!AX57</f>
        <v>1073529</v>
      </c>
      <c r="G305" s="295">
        <f>'7.  Persistence Report'!AY57</f>
        <v>1073529</v>
      </c>
      <c r="H305" s="295">
        <f>'7.  Persistence Report'!AZ57</f>
        <v>1073529</v>
      </c>
      <c r="I305" s="295">
        <f>'7.  Persistence Report'!BA57</f>
        <v>1073529</v>
      </c>
      <c r="J305" s="295">
        <f>'7.  Persistence Report'!BB57</f>
        <v>1073529</v>
      </c>
      <c r="K305" s="295">
        <f>'7.  Persistence Report'!BC57</f>
        <v>1073529</v>
      </c>
      <c r="L305" s="295">
        <f>'7.  Persistence Report'!BD57</f>
        <v>1068922</v>
      </c>
      <c r="M305" s="295">
        <f>'7.  Persistence Report'!BE57</f>
        <v>1068922</v>
      </c>
      <c r="N305" s="295">
        <f>N304</f>
        <v>12</v>
      </c>
      <c r="O305" s="295">
        <f>'7.  Persistence Report'!Q57</f>
        <v>117</v>
      </c>
      <c r="P305" s="295">
        <f>'7.  Persistence Report'!R57</f>
        <v>121</v>
      </c>
      <c r="Q305" s="295">
        <f>'7.  Persistence Report'!S57</f>
        <v>124</v>
      </c>
      <c r="R305" s="295">
        <f>'7.  Persistence Report'!T57</f>
        <v>124</v>
      </c>
      <c r="S305" s="295">
        <f>'7.  Persistence Report'!U57</f>
        <v>124</v>
      </c>
      <c r="T305" s="295">
        <f>'7.  Persistence Report'!V57</f>
        <v>124</v>
      </c>
      <c r="U305" s="295">
        <f>'7.  Persistence Report'!W57</f>
        <v>124</v>
      </c>
      <c r="V305" s="295">
        <f>'7.  Persistence Report'!X57</f>
        <v>124</v>
      </c>
      <c r="W305" s="295">
        <f>'7.  Persistence Report'!Y57</f>
        <v>123</v>
      </c>
      <c r="X305" s="295">
        <f>'7.  Persistence Report'!Z57</f>
        <v>123</v>
      </c>
      <c r="Y305" s="411">
        <f>Y304</f>
        <v>0</v>
      </c>
      <c r="Z305" s="411">
        <f t="shared" ref="Z305" si="811">Z304</f>
        <v>0.39</v>
      </c>
      <c r="AA305" s="411">
        <f t="shared" ref="AA305" si="812">AA304</f>
        <v>0.42</v>
      </c>
      <c r="AB305" s="411">
        <f t="shared" ref="AB305" si="813">AB304</f>
        <v>0.19</v>
      </c>
      <c r="AC305" s="411">
        <f t="shared" ref="AC305" si="814">AC304</f>
        <v>0</v>
      </c>
      <c r="AD305" s="411">
        <f t="shared" ref="AD305" si="815">AD304</f>
        <v>0</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295">
        <f>'7.  Persistence Report'!AV49</f>
        <v>1354329</v>
      </c>
      <c r="E307" s="295">
        <f>'7.  Persistence Report'!AW49</f>
        <v>1354329</v>
      </c>
      <c r="F307" s="295">
        <f>'7.  Persistence Report'!AX49</f>
        <v>1343623</v>
      </c>
      <c r="G307" s="295">
        <f>'7.  Persistence Report'!AY49</f>
        <v>1228531</v>
      </c>
      <c r="H307" s="295">
        <f>'7.  Persistence Report'!AZ49</f>
        <v>1137843</v>
      </c>
      <c r="I307" s="295">
        <f>'7.  Persistence Report'!BA49</f>
        <v>777056</v>
      </c>
      <c r="J307" s="295">
        <f>'7.  Persistence Report'!BB49</f>
        <v>543064</v>
      </c>
      <c r="K307" s="295">
        <f>'7.  Persistence Report'!BC49</f>
        <v>455457</v>
      </c>
      <c r="L307" s="295">
        <f>'7.  Persistence Report'!BD49</f>
        <v>338799</v>
      </c>
      <c r="M307" s="295">
        <f>'7.  Persistence Report'!BE49</f>
        <v>198524</v>
      </c>
      <c r="N307" s="295">
        <v>12</v>
      </c>
      <c r="O307" s="295">
        <f>'7.  Persistence Report'!Q49</f>
        <v>236</v>
      </c>
      <c r="P307" s="295">
        <f>'7.  Persistence Report'!R49</f>
        <v>236</v>
      </c>
      <c r="Q307" s="295">
        <f>'7.  Persistence Report'!S49</f>
        <v>236</v>
      </c>
      <c r="R307" s="295">
        <f>'7.  Persistence Report'!T49</f>
        <v>226</v>
      </c>
      <c r="S307" s="295">
        <f>'7.  Persistence Report'!U49</f>
        <v>215</v>
      </c>
      <c r="T307" s="295">
        <f>'7.  Persistence Report'!V49</f>
        <v>167</v>
      </c>
      <c r="U307" s="295">
        <f>'7.  Persistence Report'!W49</f>
        <v>135</v>
      </c>
      <c r="V307" s="295">
        <f>'7.  Persistence Report'!X49</f>
        <v>118</v>
      </c>
      <c r="W307" s="295">
        <f>'7.  Persistence Report'!Y49</f>
        <v>93</v>
      </c>
      <c r="X307" s="295">
        <f>'7.  Persistence Report'!Z49</f>
        <v>58</v>
      </c>
      <c r="Y307" s="426"/>
      <c r="Z307" s="410">
        <v>0.76</v>
      </c>
      <c r="AA307" s="410">
        <v>0.24</v>
      </c>
      <c r="AB307" s="410"/>
      <c r="AC307" s="410"/>
      <c r="AD307" s="410"/>
      <c r="AE307" s="410"/>
      <c r="AF307" s="410"/>
      <c r="AG307" s="415"/>
      <c r="AH307" s="415"/>
      <c r="AI307" s="415"/>
      <c r="AJ307" s="415"/>
      <c r="AK307" s="415"/>
      <c r="AL307" s="415"/>
      <c r="AM307" s="296">
        <f>SUM(Y307:AL307)</f>
        <v>1</v>
      </c>
    </row>
    <row r="308" spans="1:39" ht="15" outlineLevel="1">
      <c r="B308" s="294" t="s">
        <v>290</v>
      </c>
      <c r="C308" s="291" t="s">
        <v>163</v>
      </c>
      <c r="D308" s="295">
        <f>'7.  Persistence Report'!AV58</f>
        <v>348309</v>
      </c>
      <c r="E308" s="295">
        <f>'7.  Persistence Report'!AW58</f>
        <v>348309</v>
      </c>
      <c r="F308" s="295">
        <f>'7.  Persistence Report'!AX58</f>
        <v>343808</v>
      </c>
      <c r="G308" s="295">
        <f>'7.  Persistence Report'!AY58</f>
        <v>297661</v>
      </c>
      <c r="H308" s="295">
        <f>'7.  Persistence Report'!AZ58</f>
        <v>268410</v>
      </c>
      <c r="I308" s="295">
        <f>'7.  Persistence Report'!BA58</f>
        <v>178494</v>
      </c>
      <c r="J308" s="295">
        <f>'7.  Persistence Report'!BB58</f>
        <v>134546</v>
      </c>
      <c r="K308" s="295">
        <f>'7.  Persistence Report'!BC58</f>
        <v>109443</v>
      </c>
      <c r="L308" s="295">
        <f>'7.  Persistence Report'!BD58</f>
        <v>76319</v>
      </c>
      <c r="M308" s="295">
        <f>'7.  Persistence Report'!BE58</f>
        <v>45141</v>
      </c>
      <c r="N308" s="295">
        <f>N307</f>
        <v>12</v>
      </c>
      <c r="O308" s="295">
        <f>'7.  Persistence Report'!Q58</f>
        <v>60</v>
      </c>
      <c r="P308" s="295">
        <f>'7.  Persistence Report'!R58</f>
        <v>60</v>
      </c>
      <c r="Q308" s="295">
        <f>'7.  Persistence Report'!S58</f>
        <v>60</v>
      </c>
      <c r="R308" s="295">
        <f>'7.  Persistence Report'!T58</f>
        <v>56</v>
      </c>
      <c r="S308" s="295">
        <f>'7.  Persistence Report'!U58</f>
        <v>53</v>
      </c>
      <c r="T308" s="295">
        <f>'7.  Persistence Report'!V58</f>
        <v>40</v>
      </c>
      <c r="U308" s="295">
        <f>'7.  Persistence Report'!W58</f>
        <v>34</v>
      </c>
      <c r="V308" s="295">
        <f>'7.  Persistence Report'!X58</f>
        <v>29</v>
      </c>
      <c r="W308" s="295">
        <f>'7.  Persistence Report'!Y58</f>
        <v>21</v>
      </c>
      <c r="X308" s="295">
        <f>'7.  Persistence Report'!Z58</f>
        <v>14</v>
      </c>
      <c r="Y308" s="411">
        <f>Y307</f>
        <v>0</v>
      </c>
      <c r="Z308" s="411">
        <f t="shared" ref="Z308" si="824">Z307</f>
        <v>0.76</v>
      </c>
      <c r="AA308" s="411">
        <f t="shared" ref="AA308" si="825">AA307</f>
        <v>0.24</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295">
        <f>'7.  Persistence Report'!AV50</f>
        <v>5102</v>
      </c>
      <c r="E310" s="295">
        <f>'7.  Persistence Report'!AW50</f>
        <v>5102</v>
      </c>
      <c r="F310" s="295">
        <f>'7.  Persistence Report'!AX50</f>
        <v>5102</v>
      </c>
      <c r="G310" s="295">
        <f>'7.  Persistence Report'!AY50</f>
        <v>5102</v>
      </c>
      <c r="H310" s="295">
        <f>'7.  Persistence Report'!AZ50</f>
        <v>5102</v>
      </c>
      <c r="I310" s="295">
        <f>'7.  Persistence Report'!BA50</f>
        <v>5102</v>
      </c>
      <c r="J310" s="295">
        <f>'7.  Persistence Report'!BB50</f>
        <v>5102</v>
      </c>
      <c r="K310" s="295">
        <f>'7.  Persistence Report'!BC50</f>
        <v>5102</v>
      </c>
      <c r="L310" s="295">
        <f>'7.  Persistence Report'!BD50</f>
        <v>5102</v>
      </c>
      <c r="M310" s="295">
        <f>'7.  Persistence Report'!BE50</f>
        <v>5102</v>
      </c>
      <c r="N310" s="295">
        <v>12</v>
      </c>
      <c r="O310" s="295">
        <f>'7.  Persistence Report'!Q50</f>
        <v>8</v>
      </c>
      <c r="P310" s="295">
        <f>'7.  Persistence Report'!R50</f>
        <v>8</v>
      </c>
      <c r="Q310" s="295">
        <f>'7.  Persistence Report'!S50</f>
        <v>8</v>
      </c>
      <c r="R310" s="295">
        <f>'7.  Persistence Report'!T50</f>
        <v>8</v>
      </c>
      <c r="S310" s="295">
        <f>'7.  Persistence Report'!U50</f>
        <v>8</v>
      </c>
      <c r="T310" s="295">
        <f>'7.  Persistence Report'!V50</f>
        <v>8</v>
      </c>
      <c r="U310" s="295">
        <f>'7.  Persistence Report'!W50</f>
        <v>8</v>
      </c>
      <c r="V310" s="295">
        <f>'7.  Persistence Report'!X50</f>
        <v>8</v>
      </c>
      <c r="W310" s="295">
        <f>'7.  Persistence Report'!Y50</f>
        <v>8</v>
      </c>
      <c r="X310" s="295">
        <f>'7.  Persistence Report'!Z50</f>
        <v>8</v>
      </c>
      <c r="Y310" s="426"/>
      <c r="Z310" s="410">
        <v>1</v>
      </c>
      <c r="AA310" s="410"/>
      <c r="AB310" s="410"/>
      <c r="AC310" s="410"/>
      <c r="AD310" s="410"/>
      <c r="AE310" s="410"/>
      <c r="AF310" s="410"/>
      <c r="AG310" s="415"/>
      <c r="AH310" s="415"/>
      <c r="AI310" s="415"/>
      <c r="AJ310" s="415"/>
      <c r="AK310" s="415"/>
      <c r="AL310" s="415"/>
      <c r="AM310" s="296">
        <f>SUM(Y310:AL310)</f>
        <v>1</v>
      </c>
    </row>
    <row r="311" spans="1:39" ht="15" outlineLevel="1">
      <c r="B311" s="294" t="s">
        <v>290</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1</v>
      </c>
      <c r="AA311" s="411">
        <f t="shared" ref="AA311" si="838">AA310</f>
        <v>0</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848"/>
      <c r="P313" s="295"/>
      <c r="Q313" s="295" t="s">
        <v>754</v>
      </c>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290</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290</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290</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v>1</v>
      </c>
      <c r="AC322" s="410"/>
      <c r="AD322" s="410"/>
      <c r="AE322" s="410"/>
      <c r="AF322" s="410"/>
      <c r="AG322" s="415"/>
      <c r="AH322" s="415"/>
      <c r="AI322" s="415"/>
      <c r="AJ322" s="415"/>
      <c r="AK322" s="415"/>
      <c r="AL322" s="415"/>
      <c r="AM322" s="296">
        <f>SUM(Y322:AL322)</f>
        <v>1</v>
      </c>
    </row>
    <row r="323" spans="1:39" ht="15" outlineLevel="1">
      <c r="B323" s="294" t="s">
        <v>290</v>
      </c>
      <c r="C323" s="291" t="s">
        <v>163</v>
      </c>
      <c r="D323" s="295">
        <f>'7.  Persistence Report'!AV59</f>
        <v>835</v>
      </c>
      <c r="E323" s="295">
        <f>'7.  Persistence Report'!AW59</f>
        <v>835</v>
      </c>
      <c r="F323" s="295">
        <f>'7.  Persistence Report'!AX59</f>
        <v>835</v>
      </c>
      <c r="G323" s="295">
        <f>'7.  Persistence Report'!AY59</f>
        <v>835</v>
      </c>
      <c r="H323" s="295">
        <f>'7.  Persistence Report'!AZ59</f>
        <v>835</v>
      </c>
      <c r="I323" s="295">
        <f>'7.  Persistence Report'!BA59</f>
        <v>835</v>
      </c>
      <c r="J323" s="295">
        <f>'7.  Persistence Report'!BB59</f>
        <v>835</v>
      </c>
      <c r="K323" s="295">
        <f>'7.  Persistence Report'!BC59</f>
        <v>835</v>
      </c>
      <c r="L323" s="295">
        <f>'7.  Persistence Report'!BD59</f>
        <v>835</v>
      </c>
      <c r="M323" s="295">
        <f>'7.  Persistence Report'!BE59</f>
        <v>835</v>
      </c>
      <c r="N323" s="295">
        <f>N322</f>
        <v>12</v>
      </c>
      <c r="O323" s="295">
        <f>'7.  Persistence Report'!Q59</f>
        <v>0</v>
      </c>
      <c r="P323" s="295">
        <f>'7.  Persistence Report'!R59</f>
        <v>0</v>
      </c>
      <c r="Q323" s="295">
        <f>'7.  Persistence Report'!S59</f>
        <v>0</v>
      </c>
      <c r="R323" s="295">
        <f>'7.  Persistence Report'!T59</f>
        <v>0</v>
      </c>
      <c r="S323" s="295">
        <f>'7.  Persistence Report'!U59</f>
        <v>0</v>
      </c>
      <c r="T323" s="295">
        <f>'7.  Persistence Report'!V59</f>
        <v>0</v>
      </c>
      <c r="U323" s="295">
        <f>'7.  Persistence Report'!W59</f>
        <v>0</v>
      </c>
      <c r="V323" s="295">
        <f>'7.  Persistence Report'!X59</f>
        <v>0</v>
      </c>
      <c r="W323" s="295">
        <f>'7.  Persistence Report'!Y59</f>
        <v>0</v>
      </c>
      <c r="X323" s="295">
        <f>'7.  Persistence Report'!Z59</f>
        <v>0</v>
      </c>
      <c r="Y323" s="411">
        <f>Y322</f>
        <v>0</v>
      </c>
      <c r="Z323" s="411">
        <f t="shared" ref="Z323" si="889">Z322</f>
        <v>0</v>
      </c>
      <c r="AA323" s="411">
        <f t="shared" ref="AA323" si="890">AA322</f>
        <v>0</v>
      </c>
      <c r="AB323" s="411">
        <f t="shared" ref="AB323" si="891">AB322</f>
        <v>1</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502</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30" outlineLevel="1">
      <c r="A326" s="522">
        <v>33</v>
      </c>
      <c r="B326" s="775" t="s">
        <v>739</v>
      </c>
      <c r="C326" s="291" t="s">
        <v>25</v>
      </c>
      <c r="D326" s="295">
        <f>'7.  Persistence Report'!AV51</f>
        <v>813</v>
      </c>
      <c r="E326" s="295">
        <f>'7.  Persistence Report'!AW51</f>
        <v>813</v>
      </c>
      <c r="F326" s="295">
        <f>'7.  Persistence Report'!AX51</f>
        <v>813</v>
      </c>
      <c r="G326" s="295">
        <f>'7.  Persistence Report'!AY51</f>
        <v>813</v>
      </c>
      <c r="H326" s="295">
        <f>'7.  Persistence Report'!AZ51</f>
        <v>813</v>
      </c>
      <c r="I326" s="295">
        <f>'7.  Persistence Report'!BA51</f>
        <v>813</v>
      </c>
      <c r="J326" s="295">
        <f>'7.  Persistence Report'!BB51</f>
        <v>813</v>
      </c>
      <c r="K326" s="295">
        <f>'7.  Persistence Report'!BC51</f>
        <v>813</v>
      </c>
      <c r="L326" s="295">
        <f>'7.  Persistence Report'!BD51</f>
        <v>813</v>
      </c>
      <c r="M326" s="295">
        <f>'7.  Persistence Report'!BE51</f>
        <v>813</v>
      </c>
      <c r="N326" s="295">
        <v>0</v>
      </c>
      <c r="O326" s="295">
        <f>'7.  Persistence Report'!Q51</f>
        <v>0</v>
      </c>
      <c r="P326" s="295">
        <f>'7.  Persistence Report'!R51</f>
        <v>0</v>
      </c>
      <c r="Q326" s="295">
        <f>'7.  Persistence Report'!S51</f>
        <v>0</v>
      </c>
      <c r="R326" s="295">
        <f>'7.  Persistence Report'!T51</f>
        <v>0</v>
      </c>
      <c r="S326" s="295">
        <f>'7.  Persistence Report'!U51</f>
        <v>0</v>
      </c>
      <c r="T326" s="295">
        <f>'7.  Persistence Report'!V51</f>
        <v>0</v>
      </c>
      <c r="U326" s="295">
        <f>'7.  Persistence Report'!W51</f>
        <v>0</v>
      </c>
      <c r="V326" s="295">
        <f>'7.  Persistence Report'!X51</f>
        <v>0</v>
      </c>
      <c r="W326" s="295">
        <f>'7.  Persistence Report'!Y51</f>
        <v>0</v>
      </c>
      <c r="X326" s="295">
        <f>'7.  Persistence Report'!Z51</f>
        <v>0</v>
      </c>
      <c r="Y326" s="426">
        <v>1</v>
      </c>
      <c r="Z326" s="410"/>
      <c r="AA326" s="410"/>
      <c r="AB326" s="410"/>
      <c r="AC326" s="410"/>
      <c r="AD326" s="410"/>
      <c r="AE326" s="410"/>
      <c r="AF326" s="410"/>
      <c r="AG326" s="415"/>
      <c r="AH326" s="415"/>
      <c r="AI326" s="415"/>
      <c r="AJ326" s="415"/>
      <c r="AK326" s="415"/>
      <c r="AL326" s="415"/>
      <c r="AM326" s="296">
        <f>SUM(Y326:AL326)</f>
        <v>1</v>
      </c>
    </row>
    <row r="327" spans="1:39" ht="15" outlineLevel="1">
      <c r="B327" s="294" t="s">
        <v>290</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1</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290</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290</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503</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290</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290</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290</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290</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290</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290</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290</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290</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290</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290</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290</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290</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290</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15" outlineLevel="1">
      <c r="A375" s="522">
        <v>49</v>
      </c>
      <c r="B375" s="800" t="s">
        <v>764</v>
      </c>
      <c r="C375" s="291" t="s">
        <v>25</v>
      </c>
      <c r="D375" s="295"/>
      <c r="E375" s="295"/>
      <c r="F375" s="295"/>
      <c r="G375" s="295"/>
      <c r="H375" s="295"/>
      <c r="I375" s="295"/>
      <c r="J375" s="295"/>
      <c r="K375" s="295"/>
      <c r="L375" s="295"/>
      <c r="M375" s="295"/>
      <c r="N375" s="801">
        <v>1</v>
      </c>
      <c r="O375" s="801">
        <v>973.82</v>
      </c>
      <c r="P375" s="801">
        <f>O375</f>
        <v>973.82</v>
      </c>
      <c r="Q375" s="801">
        <f t="shared" ref="Q375:X375" si="1110">P375</f>
        <v>973.82</v>
      </c>
      <c r="R375" s="801">
        <f t="shared" si="1110"/>
        <v>973.82</v>
      </c>
      <c r="S375" s="801">
        <f t="shared" si="1110"/>
        <v>973.82</v>
      </c>
      <c r="T375" s="801">
        <f t="shared" si="1110"/>
        <v>973.82</v>
      </c>
      <c r="U375" s="801">
        <f t="shared" si="1110"/>
        <v>973.82</v>
      </c>
      <c r="V375" s="801">
        <f t="shared" si="1110"/>
        <v>973.82</v>
      </c>
      <c r="W375" s="801">
        <f t="shared" si="1110"/>
        <v>973.82</v>
      </c>
      <c r="X375" s="801">
        <f t="shared" si="1110"/>
        <v>973.82</v>
      </c>
      <c r="Y375" s="426"/>
      <c r="Z375" s="410"/>
      <c r="AA375" s="410"/>
      <c r="AB375" s="410"/>
      <c r="AC375" s="410"/>
      <c r="AD375" s="813">
        <v>1</v>
      </c>
      <c r="AE375" s="410"/>
      <c r="AF375" s="410"/>
      <c r="AG375" s="415"/>
      <c r="AH375" s="415"/>
      <c r="AI375" s="415"/>
      <c r="AJ375" s="415"/>
      <c r="AK375" s="415"/>
      <c r="AL375" s="415"/>
      <c r="AM375" s="296">
        <f>SUM(Y375:AL375)</f>
        <v>1</v>
      </c>
    </row>
    <row r="376" spans="1:42" ht="15" outlineLevel="1">
      <c r="B376" s="294" t="s">
        <v>290</v>
      </c>
      <c r="C376" s="291" t="s">
        <v>163</v>
      </c>
      <c r="D376" s="295"/>
      <c r="E376" s="295"/>
      <c r="F376" s="295"/>
      <c r="G376" s="295"/>
      <c r="H376" s="295"/>
      <c r="I376" s="295"/>
      <c r="J376" s="295"/>
      <c r="K376" s="295"/>
      <c r="L376" s="295"/>
      <c r="M376" s="295"/>
      <c r="N376" s="295">
        <f>N375</f>
        <v>1</v>
      </c>
      <c r="O376" s="295"/>
      <c r="P376" s="295"/>
      <c r="Q376" s="295"/>
      <c r="R376" s="295"/>
      <c r="S376" s="295"/>
      <c r="T376" s="295"/>
      <c r="U376" s="295"/>
      <c r="V376" s="295"/>
      <c r="W376" s="295"/>
      <c r="X376" s="295"/>
      <c r="Y376" s="411">
        <f>Y375</f>
        <v>0</v>
      </c>
      <c r="Z376" s="411">
        <f t="shared" ref="Z376" si="1111">Z375</f>
        <v>0</v>
      </c>
      <c r="AA376" s="411">
        <f t="shared" ref="AA376" si="1112">AA375</f>
        <v>0</v>
      </c>
      <c r="AB376" s="411">
        <f t="shared" ref="AB376" si="1113">AB375</f>
        <v>0</v>
      </c>
      <c r="AC376" s="411">
        <f t="shared" ref="AC376" si="1114">AC375</f>
        <v>0</v>
      </c>
      <c r="AD376" s="411">
        <f t="shared" ref="AD376" si="1115">AD375</f>
        <v>1</v>
      </c>
      <c r="AE376" s="411">
        <f t="shared" ref="AE376" si="1116">AE375</f>
        <v>0</v>
      </c>
      <c r="AF376" s="411">
        <f t="shared" ref="AF376" si="1117">AF375</f>
        <v>0</v>
      </c>
      <c r="AG376" s="411">
        <f t="shared" ref="AG376" si="1118">AG375</f>
        <v>0</v>
      </c>
      <c r="AH376" s="411">
        <f t="shared" ref="AH376" si="1119">AH375</f>
        <v>0</v>
      </c>
      <c r="AI376" s="411">
        <f t="shared" ref="AI376" si="1120">AI375</f>
        <v>0</v>
      </c>
      <c r="AJ376" s="411">
        <f t="shared" ref="AJ376" si="1121">AJ375</f>
        <v>0</v>
      </c>
      <c r="AK376" s="411">
        <f t="shared" ref="AK376" si="1122">AK375</f>
        <v>0</v>
      </c>
      <c r="AL376" s="411">
        <f t="shared" ref="AL376" si="1123">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275</v>
      </c>
      <c r="C378" s="329"/>
      <c r="D378" s="329">
        <f>SUM(D221:D376)</f>
        <v>14012258</v>
      </c>
      <c r="E378" s="329"/>
      <c r="F378" s="329"/>
      <c r="G378" s="329"/>
      <c r="H378" s="329"/>
      <c r="I378" s="329"/>
      <c r="J378" s="329"/>
      <c r="K378" s="329"/>
      <c r="L378" s="329"/>
      <c r="M378" s="329"/>
      <c r="N378" s="329"/>
      <c r="O378" s="329">
        <f>SUM(O221:O376)</f>
        <v>2558.8200000000002</v>
      </c>
      <c r="P378" s="329"/>
      <c r="Q378" s="329"/>
      <c r="R378" s="329"/>
      <c r="S378" s="329"/>
      <c r="T378" s="329"/>
      <c r="U378" s="329"/>
      <c r="V378" s="329"/>
      <c r="W378" s="329"/>
      <c r="X378" s="329"/>
      <c r="Y378" s="329">
        <f>IF(Y219="kWh",SUMPRODUCT(D221:D376,Y221:Y376))</f>
        <v>9359947</v>
      </c>
      <c r="Z378" s="329">
        <f>IF(Z219="kWh",SUMPRODUCT(D221:D376,Z221:Z376))</f>
        <v>2421535.85</v>
      </c>
      <c r="AA378" s="329">
        <f>IF(AA219="kw",SUMPRODUCT(N221:N376,O221:O376,AA221:AA376),SUMPRODUCT(D221:D376,AA221:AA376))</f>
        <v>2868.48</v>
      </c>
      <c r="AB378" s="329">
        <f>IF(AB219="kw",SUMPRODUCT(N221:N376,O221:O376,AB221:AB376),SUMPRODUCT(D221:D376,AB221:AB376))</f>
        <v>1020</v>
      </c>
      <c r="AC378" s="329">
        <f>IF(AC219="kw",SUMPRODUCT(N221:N376,O221:O376,AC221:AC376),SUMPRODUCT(D221:D376,AC221:AC376))</f>
        <v>0</v>
      </c>
      <c r="AD378" s="329">
        <f>IF(AD219="kw",SUMPRODUCT(N221:N376,O221:O376,AD221:AD376),SUMPRODUCT(D221:D376,AD221:AD376))</f>
        <v>973.82</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276</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9064408.1084951535</v>
      </c>
      <c r="Z379" s="392">
        <f>HLOOKUP(Z218,'2. LRAMVA Threshold'!$B$42:$Q$53,8,FALSE)</f>
        <v>2458649.0843207836</v>
      </c>
      <c r="AA379" s="392">
        <f>HLOOKUP(AA218,'2. LRAMVA Threshold'!$B$42:$Q$53,8,FALSE)</f>
        <v>15555.490152897743</v>
      </c>
      <c r="AB379" s="392">
        <f>HLOOKUP(AB218,'2. LRAMVA Threshold'!$B$42:$Q$53,8,FALSE)</f>
        <v>3302.8721306563293</v>
      </c>
      <c r="AC379" s="392">
        <f>HLOOKUP(AC218,'2. LRAMVA Threshold'!$B$42:$Q$53,8,FALSE)</f>
        <v>1805.5545551481873</v>
      </c>
      <c r="AD379" s="392">
        <f>HLOOKUP(AD218,'2. LRAMVA Threshold'!$B$42:$Q$53,8,FALSE)</f>
        <v>11427.954271961493</v>
      </c>
      <c r="AE379" s="392">
        <f>HLOOKUP(AE218,'2. LRAMVA Threshold'!$B$42:$Q$53,8,FALSE)</f>
        <v>49905.406281959135</v>
      </c>
      <c r="AF379" s="392">
        <f>HLOOKUP(AF218,'2. LRAMVA Threshold'!$B$42:$Q$53,8,FALSE)</f>
        <v>1.7982324913956069</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277</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1.4200000000000001E-2</v>
      </c>
      <c r="Z381" s="341">
        <f>HLOOKUP(Z$35,'3.  Distribution Rates'!$C$122:$P$133,8,FALSE)</f>
        <v>1.5699999999999999E-2</v>
      </c>
      <c r="AA381" s="341">
        <f>HLOOKUP(AA$35,'3.  Distribution Rates'!$C$122:$P$133,8,FALSE)</f>
        <v>4.4740000000000002</v>
      </c>
      <c r="AB381" s="341">
        <f>HLOOKUP(AB$35,'3.  Distribution Rates'!$C$122:$P$133,8,FALSE)</f>
        <v>2.3852000000000002</v>
      </c>
      <c r="AC381" s="341">
        <f>HLOOKUP(AC$35,'3.  Distribution Rates'!$C$122:$P$133,8,FALSE)</f>
        <v>2.0666000000000002</v>
      </c>
      <c r="AD381" s="341">
        <f>HLOOKUP(AD$35,'3.  Distribution Rates'!$C$122:$P$133,8,FALSE)</f>
        <v>28.259</v>
      </c>
      <c r="AE381" s="341">
        <f>HLOOKUP(AE$35,'3.  Distribution Rates'!$C$122:$P$133,8,FALSE)</f>
        <v>1.78E-2</v>
      </c>
      <c r="AF381" s="341">
        <f>HLOOKUP(AF$35,'3.  Distribution Rates'!$C$122:$P$133,8,FALSE)</f>
        <v>7.5087999999999999</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278</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279</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280</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281</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4">SUM(Y385:AL385)</f>
        <v>0</v>
      </c>
    </row>
    <row r="386" spans="2:39" ht="15">
      <c r="B386" s="324" t="s">
        <v>282</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Y208*Y381</f>
        <v>48983.340200000006</v>
      </c>
      <c r="Z386" s="378">
        <f t="shared" ref="Z386:AL386" si="1125">Z208*Z381</f>
        <v>16175.007267999999</v>
      </c>
      <c r="AA386" s="378">
        <f t="shared" si="1125"/>
        <v>10841.217839999999</v>
      </c>
      <c r="AB386" s="378">
        <f t="shared" si="1125"/>
        <v>22877.598096000002</v>
      </c>
      <c r="AC386" s="378">
        <f t="shared" si="1125"/>
        <v>0</v>
      </c>
      <c r="AD386" s="378">
        <f t="shared" si="1125"/>
        <v>0</v>
      </c>
      <c r="AE386" s="378">
        <f t="shared" si="1125"/>
        <v>0</v>
      </c>
      <c r="AF386" s="378">
        <f t="shared" si="1125"/>
        <v>0</v>
      </c>
      <c r="AG386" s="378">
        <f t="shared" si="1125"/>
        <v>0</v>
      </c>
      <c r="AH386" s="378">
        <f t="shared" si="1125"/>
        <v>0</v>
      </c>
      <c r="AI386" s="378">
        <f t="shared" si="1125"/>
        <v>0</v>
      </c>
      <c r="AJ386" s="378">
        <f t="shared" si="1125"/>
        <v>0</v>
      </c>
      <c r="AK386" s="378">
        <f t="shared" si="1125"/>
        <v>0</v>
      </c>
      <c r="AL386" s="378">
        <f t="shared" si="1125"/>
        <v>0</v>
      </c>
      <c r="AM386" s="629">
        <f t="shared" si="1124"/>
        <v>98877.163404000006</v>
      </c>
    </row>
    <row r="387" spans="2:39" ht="15">
      <c r="B387" s="324" t="s">
        <v>291</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132911.24740000002</v>
      </c>
      <c r="Z387" s="378">
        <f t="shared" ref="Z387:AL387" si="1126">Z378*Z381</f>
        <v>38018.112844999996</v>
      </c>
      <c r="AA387" s="378">
        <f t="shared" si="1126"/>
        <v>12833.579520000001</v>
      </c>
      <c r="AB387" s="378">
        <f t="shared" si="1126"/>
        <v>2432.904</v>
      </c>
      <c r="AC387" s="378">
        <f t="shared" si="1126"/>
        <v>0</v>
      </c>
      <c r="AD387" s="378">
        <f t="shared" si="1126"/>
        <v>27519.179380000001</v>
      </c>
      <c r="AE387" s="378">
        <f t="shared" si="1126"/>
        <v>0</v>
      </c>
      <c r="AF387" s="378">
        <f t="shared" si="1126"/>
        <v>0</v>
      </c>
      <c r="AG387" s="378">
        <f t="shared" si="1126"/>
        <v>0</v>
      </c>
      <c r="AH387" s="378">
        <f t="shared" si="1126"/>
        <v>0</v>
      </c>
      <c r="AI387" s="378">
        <f t="shared" si="1126"/>
        <v>0</v>
      </c>
      <c r="AJ387" s="378">
        <f t="shared" si="1126"/>
        <v>0</v>
      </c>
      <c r="AK387" s="378">
        <f t="shared" si="1126"/>
        <v>0</v>
      </c>
      <c r="AL387" s="378">
        <f t="shared" si="1126"/>
        <v>0</v>
      </c>
      <c r="AM387" s="629">
        <f t="shared" si="1124"/>
        <v>213715.02314500004</v>
      </c>
    </row>
    <row r="388" spans="2:39" ht="15.6">
      <c r="B388" s="349" t="s">
        <v>283</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181894.58760000003</v>
      </c>
      <c r="Z388" s="346">
        <f t="shared" ref="Z388:AE388" si="1127">SUM(Z382:Z387)</f>
        <v>54193.120112999997</v>
      </c>
      <c r="AA388" s="346">
        <f t="shared" si="1127"/>
        <v>23674.79736</v>
      </c>
      <c r="AB388" s="346">
        <f t="shared" si="1127"/>
        <v>25310.502096</v>
      </c>
      <c r="AC388" s="346">
        <f t="shared" si="1127"/>
        <v>0</v>
      </c>
      <c r="AD388" s="346">
        <f t="shared" si="1127"/>
        <v>27519.179380000001</v>
      </c>
      <c r="AE388" s="346">
        <f t="shared" si="1127"/>
        <v>0</v>
      </c>
      <c r="AF388" s="346">
        <f>SUM(AF382:AF387)</f>
        <v>0</v>
      </c>
      <c r="AG388" s="346">
        <f t="shared" ref="AG388:AL388" si="1128">SUM(AG382:AG387)</f>
        <v>0</v>
      </c>
      <c r="AH388" s="346">
        <f t="shared" si="1128"/>
        <v>0</v>
      </c>
      <c r="AI388" s="346">
        <f t="shared" si="1128"/>
        <v>0</v>
      </c>
      <c r="AJ388" s="346">
        <f t="shared" si="1128"/>
        <v>0</v>
      </c>
      <c r="AK388" s="346">
        <f t="shared" si="1128"/>
        <v>0</v>
      </c>
      <c r="AL388" s="346">
        <f t="shared" si="1128"/>
        <v>0</v>
      </c>
      <c r="AM388" s="407">
        <f>SUM(AM382:AM387)</f>
        <v>312592.18654900003</v>
      </c>
    </row>
    <row r="389" spans="2:39" ht="15.6">
      <c r="B389" s="349" t="s">
        <v>284</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128714.59514063118</v>
      </c>
      <c r="Z389" s="347">
        <f t="shared" ref="Z389:AE389" si="1129">Z379*Z381</f>
        <v>38600.790623836299</v>
      </c>
      <c r="AA389" s="347">
        <f t="shared" si="1129"/>
        <v>69595.262944064496</v>
      </c>
      <c r="AB389" s="347">
        <f t="shared" si="1129"/>
        <v>7878.0106060414773</v>
      </c>
      <c r="AC389" s="347">
        <f t="shared" si="1129"/>
        <v>3731.3590436692443</v>
      </c>
      <c r="AD389" s="347">
        <f t="shared" si="1129"/>
        <v>322942.55977135984</v>
      </c>
      <c r="AE389" s="347">
        <f t="shared" si="1129"/>
        <v>888.31623181887255</v>
      </c>
      <c r="AF389" s="347">
        <f>AF379*AF381</f>
        <v>13.502568131391333</v>
      </c>
      <c r="AG389" s="347">
        <f t="shared" ref="AG389:AL389" si="1130">AG379*AG381</f>
        <v>0</v>
      </c>
      <c r="AH389" s="347">
        <f t="shared" si="1130"/>
        <v>0</v>
      </c>
      <c r="AI389" s="347">
        <f t="shared" si="1130"/>
        <v>0</v>
      </c>
      <c r="AJ389" s="347">
        <f t="shared" si="1130"/>
        <v>0</v>
      </c>
      <c r="AK389" s="347">
        <f t="shared" si="1130"/>
        <v>0</v>
      </c>
      <c r="AL389" s="347">
        <f t="shared" si="1130"/>
        <v>0</v>
      </c>
      <c r="AM389" s="407">
        <f>SUM(Y389:AL389)</f>
        <v>572364.3969295529</v>
      </c>
    </row>
    <row r="390" spans="2:39" ht="15.6">
      <c r="B390" s="349" t="s">
        <v>285</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-259772.21038055286</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286</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9359947</v>
      </c>
      <c r="Z392" s="291">
        <f>SUMPRODUCT(E221:E376,Z221:Z376)</f>
        <v>2421535.46</v>
      </c>
      <c r="AA392" s="291">
        <f t="shared" ref="AA392:AL392" si="1131">IF(AA219="kw",SUMPRODUCT($N$221:$N$376,$P$221:$P$376,AA221:AA376),SUMPRODUCT($E$221:$E$376,AA221:AA376))</f>
        <v>2863.44</v>
      </c>
      <c r="AB392" s="291">
        <f t="shared" si="1131"/>
        <v>1017.72</v>
      </c>
      <c r="AC392" s="291">
        <f t="shared" si="1131"/>
        <v>0</v>
      </c>
      <c r="AD392" s="291">
        <f t="shared" si="1131"/>
        <v>973.82</v>
      </c>
      <c r="AE392" s="291">
        <f t="shared" si="1131"/>
        <v>0</v>
      </c>
      <c r="AF392" s="291">
        <f t="shared" si="1131"/>
        <v>0</v>
      </c>
      <c r="AG392" s="291">
        <f t="shared" si="1131"/>
        <v>0</v>
      </c>
      <c r="AH392" s="291">
        <f t="shared" si="1131"/>
        <v>0</v>
      </c>
      <c r="AI392" s="291">
        <f t="shared" si="1131"/>
        <v>0</v>
      </c>
      <c r="AJ392" s="291">
        <f t="shared" si="1131"/>
        <v>0</v>
      </c>
      <c r="AK392" s="291">
        <f t="shared" si="1131"/>
        <v>0</v>
      </c>
      <c r="AL392" s="291">
        <f t="shared" si="1131"/>
        <v>0</v>
      </c>
      <c r="AM392" s="348"/>
    </row>
    <row r="393" spans="2:39" ht="15">
      <c r="B393" s="439" t="s">
        <v>287</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9359947</v>
      </c>
      <c r="Z393" s="291">
        <f>SUMPRODUCT(F221:F376,Z221:Z376)</f>
        <v>2415886.25</v>
      </c>
      <c r="AA393" s="291">
        <f t="shared" ref="AA393:AL393" si="1132">IF(AA219="kw",SUMPRODUCT($N$221:$N$376,$Q$221:$Q$376,AA221:AA376),SUMPRODUCT($F$221:$F$376,AA221:AA376))</f>
        <v>2878.56</v>
      </c>
      <c r="AB393" s="291">
        <f t="shared" si="1132"/>
        <v>1024.56</v>
      </c>
      <c r="AC393" s="291">
        <f t="shared" si="1132"/>
        <v>0</v>
      </c>
      <c r="AD393" s="291">
        <f t="shared" si="1132"/>
        <v>973.82</v>
      </c>
      <c r="AE393" s="291">
        <f t="shared" si="1132"/>
        <v>0</v>
      </c>
      <c r="AF393" s="291">
        <f t="shared" si="1132"/>
        <v>0</v>
      </c>
      <c r="AG393" s="291">
        <f t="shared" si="1132"/>
        <v>0</v>
      </c>
      <c r="AH393" s="291">
        <f t="shared" si="1132"/>
        <v>0</v>
      </c>
      <c r="AI393" s="291">
        <f t="shared" si="1132"/>
        <v>0</v>
      </c>
      <c r="AJ393" s="291">
        <f t="shared" si="1132"/>
        <v>0</v>
      </c>
      <c r="AK393" s="291">
        <f t="shared" si="1132"/>
        <v>0</v>
      </c>
      <c r="AL393" s="291">
        <f t="shared" si="1132"/>
        <v>0</v>
      </c>
      <c r="AM393" s="337"/>
    </row>
    <row r="394" spans="2:39" ht="15">
      <c r="B394" s="439" t="s">
        <v>288</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9359947</v>
      </c>
      <c r="Z394" s="291">
        <f>SUMPRODUCT(G221:G376,Z221:Z376)</f>
        <v>2293344.61</v>
      </c>
      <c r="AA394" s="291">
        <f t="shared" ref="AA394:AL394" si="1133">IF(AA219="kw",SUMPRODUCT($N$221:$N$376,$R$221:$R$376,AA221:AA376),SUMPRODUCT($G$221:$G$376,AA221:AA376))</f>
        <v>2838.2400000000002</v>
      </c>
      <c r="AB394" s="291">
        <f t="shared" si="1133"/>
        <v>1024.56</v>
      </c>
      <c r="AC394" s="291">
        <f t="shared" si="1133"/>
        <v>0</v>
      </c>
      <c r="AD394" s="291">
        <f t="shared" si="1133"/>
        <v>973.82</v>
      </c>
      <c r="AE394" s="291">
        <f t="shared" si="1133"/>
        <v>0</v>
      </c>
      <c r="AF394" s="291">
        <f t="shared" si="1133"/>
        <v>0</v>
      </c>
      <c r="AG394" s="291">
        <f t="shared" si="1133"/>
        <v>0</v>
      </c>
      <c r="AH394" s="291">
        <f t="shared" si="1133"/>
        <v>0</v>
      </c>
      <c r="AI394" s="291">
        <f t="shared" si="1133"/>
        <v>0</v>
      </c>
      <c r="AJ394" s="291">
        <f t="shared" si="1133"/>
        <v>0</v>
      </c>
      <c r="AK394" s="291">
        <f t="shared" si="1133"/>
        <v>0</v>
      </c>
      <c r="AL394" s="291">
        <f t="shared" si="1133"/>
        <v>0</v>
      </c>
      <c r="AM394" s="337"/>
    </row>
    <row r="395" spans="2:39" ht="15">
      <c r="B395" s="440" t="s">
        <v>289</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9359947</v>
      </c>
      <c r="Z395" s="326">
        <f>SUMPRODUCT(H221:H376,Z221:Z376)</f>
        <v>2202190.9700000002</v>
      </c>
      <c r="AA395" s="326">
        <f t="shared" ref="AA395:AL395" si="1134">IF(AA219="kw",SUMPRODUCT($N$221:$N$376,$S$221:$S$376,AA221:AA376),SUMPRODUCT($H$221:$H$376,AA221:AA376))</f>
        <v>2797.9199999999996</v>
      </c>
      <c r="AB395" s="326">
        <f t="shared" si="1134"/>
        <v>1024.56</v>
      </c>
      <c r="AC395" s="326">
        <f t="shared" si="1134"/>
        <v>0</v>
      </c>
      <c r="AD395" s="326">
        <f t="shared" si="1134"/>
        <v>973.82</v>
      </c>
      <c r="AE395" s="326">
        <f t="shared" si="1134"/>
        <v>0</v>
      </c>
      <c r="AF395" s="326">
        <f t="shared" si="1134"/>
        <v>0</v>
      </c>
      <c r="AG395" s="326">
        <f t="shared" si="1134"/>
        <v>0</v>
      </c>
      <c r="AH395" s="326">
        <f t="shared" si="1134"/>
        <v>0</v>
      </c>
      <c r="AI395" s="326">
        <f t="shared" si="1134"/>
        <v>0</v>
      </c>
      <c r="AJ395" s="326">
        <f t="shared" si="1134"/>
        <v>0</v>
      </c>
      <c r="AK395" s="326">
        <f t="shared" si="1134"/>
        <v>0</v>
      </c>
      <c r="AL395" s="326">
        <f t="shared" si="1134"/>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292</v>
      </c>
      <c r="C399" s="281"/>
      <c r="D399" s="590" t="s">
        <v>529</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6" t="s">
        <v>211</v>
      </c>
      <c r="C400" s="908" t="s">
        <v>33</v>
      </c>
      <c r="D400" s="284" t="s">
        <v>423</v>
      </c>
      <c r="E400" s="910" t="s">
        <v>209</v>
      </c>
      <c r="F400" s="911"/>
      <c r="G400" s="911"/>
      <c r="H400" s="911"/>
      <c r="I400" s="911"/>
      <c r="J400" s="911"/>
      <c r="K400" s="911"/>
      <c r="L400" s="911"/>
      <c r="M400" s="912"/>
      <c r="N400" s="913" t="s">
        <v>213</v>
      </c>
      <c r="O400" s="284" t="s">
        <v>424</v>
      </c>
      <c r="P400" s="910" t="s">
        <v>212</v>
      </c>
      <c r="Q400" s="911"/>
      <c r="R400" s="911"/>
      <c r="S400" s="911"/>
      <c r="T400" s="911"/>
      <c r="U400" s="911"/>
      <c r="V400" s="911"/>
      <c r="W400" s="911"/>
      <c r="X400" s="912"/>
      <c r="Y400" s="903" t="s">
        <v>244</v>
      </c>
      <c r="Z400" s="904"/>
      <c r="AA400" s="904"/>
      <c r="AB400" s="904"/>
      <c r="AC400" s="904"/>
      <c r="AD400" s="904"/>
      <c r="AE400" s="904"/>
      <c r="AF400" s="904"/>
      <c r="AG400" s="904"/>
      <c r="AH400" s="904"/>
      <c r="AI400" s="904"/>
      <c r="AJ400" s="904"/>
      <c r="AK400" s="904"/>
      <c r="AL400" s="904"/>
      <c r="AM400" s="905"/>
    </row>
    <row r="401" spans="1:39" ht="61.5" customHeight="1">
      <c r="B401" s="907"/>
      <c r="C401" s="909"/>
      <c r="D401" s="285">
        <v>2017</v>
      </c>
      <c r="E401" s="285">
        <v>2018</v>
      </c>
      <c r="F401" s="285">
        <v>2019</v>
      </c>
      <c r="G401" s="285">
        <v>2020</v>
      </c>
      <c r="H401" s="285">
        <v>2021</v>
      </c>
      <c r="I401" s="285">
        <v>2022</v>
      </c>
      <c r="J401" s="285">
        <v>2023</v>
      </c>
      <c r="K401" s="285">
        <v>2024</v>
      </c>
      <c r="L401" s="285">
        <v>2025</v>
      </c>
      <c r="M401" s="285">
        <v>2026</v>
      </c>
      <c r="N401" s="914"/>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to 999 kW (I1 &amp; I4)</v>
      </c>
      <c r="AB401" s="285" t="str">
        <f>'1.  LRAMVA Summary'!G52</f>
        <v>GS 1,000 to 4,999 kW (I2)</v>
      </c>
      <c r="AC401" s="285" t="str">
        <f>'1.  LRAMVA Summary'!H52</f>
        <v>Large Use (I3)</v>
      </c>
      <c r="AD401" s="285" t="str">
        <f>'1.  LRAMVA Summary'!I52</f>
        <v>Street Lighting</v>
      </c>
      <c r="AE401" s="285" t="str">
        <f>'1.  LRAMVA Summary'!J52</f>
        <v>USL</v>
      </c>
      <c r="AF401" s="285" t="str">
        <f>'1.  LRAMVA Summary'!K52</f>
        <v>Sentinel Lights</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505</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t="str">
        <f>'1.  LRAMVA Summary'!J53</f>
        <v>kWh</v>
      </c>
      <c r="AF402" s="291" t="str">
        <f>'1.  LRAMVA Summary'!K53</f>
        <v>kW</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498</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309</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5">Z404</f>
        <v>0</v>
      </c>
      <c r="AA405" s="411">
        <f t="shared" ref="AA405" si="1136">AA404</f>
        <v>0</v>
      </c>
      <c r="AB405" s="411">
        <f t="shared" ref="AB405" si="1137">AB404</f>
        <v>0</v>
      </c>
      <c r="AC405" s="411">
        <f t="shared" ref="AC405" si="1138">AC404</f>
        <v>0</v>
      </c>
      <c r="AD405" s="411">
        <f t="shared" ref="AD405" si="1139">AD404</f>
        <v>0</v>
      </c>
      <c r="AE405" s="411">
        <f t="shared" ref="AE405" si="1140">AE404</f>
        <v>0</v>
      </c>
      <c r="AF405" s="411">
        <f t="shared" ref="AF405" si="1141">AF404</f>
        <v>0</v>
      </c>
      <c r="AG405" s="411">
        <f t="shared" ref="AG405" si="1142">AG404</f>
        <v>0</v>
      </c>
      <c r="AH405" s="411">
        <f t="shared" ref="AH405" si="1143">AH404</f>
        <v>0</v>
      </c>
      <c r="AI405" s="411">
        <f t="shared" ref="AI405" si="1144">AI404</f>
        <v>0</v>
      </c>
      <c r="AJ405" s="411">
        <f t="shared" ref="AJ405" si="1145">AJ404</f>
        <v>0</v>
      </c>
      <c r="AK405" s="411">
        <f t="shared" ref="AK405" si="1146">AK404</f>
        <v>0</v>
      </c>
      <c r="AL405" s="411">
        <f t="shared" ref="AL405" si="1147">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309</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8">Z407</f>
        <v>0</v>
      </c>
      <c r="AA408" s="411">
        <f t="shared" ref="AA408" si="1149">AA407</f>
        <v>0</v>
      </c>
      <c r="AB408" s="411">
        <f t="shared" ref="AB408" si="1150">AB407</f>
        <v>0</v>
      </c>
      <c r="AC408" s="411">
        <f t="shared" ref="AC408" si="1151">AC407</f>
        <v>0</v>
      </c>
      <c r="AD408" s="411">
        <f t="shared" ref="AD408" si="1152">AD407</f>
        <v>0</v>
      </c>
      <c r="AE408" s="411">
        <f t="shared" ref="AE408" si="1153">AE407</f>
        <v>0</v>
      </c>
      <c r="AF408" s="411">
        <f t="shared" ref="AF408" si="1154">AF407</f>
        <v>0</v>
      </c>
      <c r="AG408" s="411">
        <f t="shared" ref="AG408" si="1155">AG407</f>
        <v>0</v>
      </c>
      <c r="AH408" s="411">
        <f t="shared" ref="AH408" si="1156">AH407</f>
        <v>0</v>
      </c>
      <c r="AI408" s="411">
        <f t="shared" ref="AI408" si="1157">AI407</f>
        <v>0</v>
      </c>
      <c r="AJ408" s="411">
        <f t="shared" ref="AJ408" si="1158">AJ407</f>
        <v>0</v>
      </c>
      <c r="AK408" s="411">
        <f t="shared" ref="AK408" si="1159">AK407</f>
        <v>0</v>
      </c>
      <c r="AL408" s="411">
        <f t="shared" ref="AL408" si="1160">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309</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1">Z410</f>
        <v>0</v>
      </c>
      <c r="AA411" s="411">
        <f t="shared" ref="AA411" si="1162">AA410</f>
        <v>0</v>
      </c>
      <c r="AB411" s="411">
        <f t="shared" ref="AB411" si="1163">AB410</f>
        <v>0</v>
      </c>
      <c r="AC411" s="411">
        <f t="shared" ref="AC411" si="1164">AC410</f>
        <v>0</v>
      </c>
      <c r="AD411" s="411">
        <f t="shared" ref="AD411" si="1165">AD410</f>
        <v>0</v>
      </c>
      <c r="AE411" s="411">
        <f t="shared" ref="AE411" si="1166">AE410</f>
        <v>0</v>
      </c>
      <c r="AF411" s="411">
        <f t="shared" ref="AF411" si="1167">AF410</f>
        <v>0</v>
      </c>
      <c r="AG411" s="411">
        <f t="shared" ref="AG411" si="1168">AG410</f>
        <v>0</v>
      </c>
      <c r="AH411" s="411">
        <f t="shared" ref="AH411" si="1169">AH410</f>
        <v>0</v>
      </c>
      <c r="AI411" s="411">
        <f t="shared" ref="AI411" si="1170">AI410</f>
        <v>0</v>
      </c>
      <c r="AJ411" s="411">
        <f t="shared" ref="AJ411" si="1171">AJ410</f>
        <v>0</v>
      </c>
      <c r="AK411" s="411">
        <f t="shared" ref="AK411" si="1172">AK410</f>
        <v>0</v>
      </c>
      <c r="AL411" s="411">
        <f t="shared" ref="AL411" si="1173">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683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309</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4">Z413</f>
        <v>0</v>
      </c>
      <c r="AA414" s="411">
        <f t="shared" ref="AA414" si="1175">AA413</f>
        <v>0</v>
      </c>
      <c r="AB414" s="411">
        <f t="shared" ref="AB414" si="1176">AB413</f>
        <v>0</v>
      </c>
      <c r="AC414" s="411">
        <f t="shared" ref="AC414" si="1177">AC413</f>
        <v>0</v>
      </c>
      <c r="AD414" s="411">
        <f t="shared" ref="AD414" si="1178">AD413</f>
        <v>0</v>
      </c>
      <c r="AE414" s="411">
        <f t="shared" ref="AE414" si="1179">AE413</f>
        <v>0</v>
      </c>
      <c r="AF414" s="411">
        <f t="shared" ref="AF414" si="1180">AF413</f>
        <v>0</v>
      </c>
      <c r="AG414" s="411">
        <f t="shared" ref="AG414" si="1181">AG413</f>
        <v>0</v>
      </c>
      <c r="AH414" s="411">
        <f t="shared" ref="AH414" si="1182">AH413</f>
        <v>0</v>
      </c>
      <c r="AI414" s="411">
        <f t="shared" ref="AI414" si="1183">AI413</f>
        <v>0</v>
      </c>
      <c r="AJ414" s="411">
        <f t="shared" ref="AJ414" si="1184">AJ413</f>
        <v>0</v>
      </c>
      <c r="AK414" s="411">
        <f t="shared" ref="AK414" si="1185">AK413</f>
        <v>0</v>
      </c>
      <c r="AL414" s="411">
        <f t="shared" ref="AL414" si="1186">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309</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7">Z416</f>
        <v>0</v>
      </c>
      <c r="AA417" s="411">
        <f t="shared" ref="AA417" si="1188">AA416</f>
        <v>0</v>
      </c>
      <c r="AB417" s="411">
        <f t="shared" ref="AB417" si="1189">AB416</f>
        <v>0</v>
      </c>
      <c r="AC417" s="411">
        <f t="shared" ref="AC417" si="1190">AC416</f>
        <v>0</v>
      </c>
      <c r="AD417" s="411">
        <f t="shared" ref="AD417" si="1191">AD416</f>
        <v>0</v>
      </c>
      <c r="AE417" s="411">
        <f t="shared" ref="AE417" si="1192">AE416</f>
        <v>0</v>
      </c>
      <c r="AF417" s="411">
        <f t="shared" ref="AF417" si="1193">AF416</f>
        <v>0</v>
      </c>
      <c r="AG417" s="411">
        <f t="shared" ref="AG417" si="1194">AG416</f>
        <v>0</v>
      </c>
      <c r="AH417" s="411">
        <f t="shared" ref="AH417" si="1195">AH416</f>
        <v>0</v>
      </c>
      <c r="AI417" s="411">
        <f t="shared" ref="AI417" si="1196">AI416</f>
        <v>0</v>
      </c>
      <c r="AJ417" s="411">
        <f t="shared" ref="AJ417" si="1197">AJ416</f>
        <v>0</v>
      </c>
      <c r="AK417" s="411">
        <f t="shared" ref="AK417" si="1198">AK416</f>
        <v>0</v>
      </c>
      <c r="AL417" s="411">
        <f t="shared" ref="AL417" si="1199">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499</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309</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200">Z420</f>
        <v>0</v>
      </c>
      <c r="AA421" s="411">
        <f t="shared" ref="AA421" si="1201">AA420</f>
        <v>0</v>
      </c>
      <c r="AB421" s="411">
        <f t="shared" ref="AB421" si="1202">AB420</f>
        <v>0</v>
      </c>
      <c r="AC421" s="411">
        <f t="shared" ref="AC421" si="1203">AC420</f>
        <v>0</v>
      </c>
      <c r="AD421" s="411">
        <f t="shared" ref="AD421" si="1204">AD420</f>
        <v>0</v>
      </c>
      <c r="AE421" s="411">
        <f t="shared" ref="AE421" si="1205">AE420</f>
        <v>0</v>
      </c>
      <c r="AF421" s="411">
        <f t="shared" ref="AF421" si="1206">AF420</f>
        <v>0</v>
      </c>
      <c r="AG421" s="411">
        <f t="shared" ref="AG421" si="1207">AG420</f>
        <v>0</v>
      </c>
      <c r="AH421" s="411">
        <f t="shared" ref="AH421" si="1208">AH420</f>
        <v>0</v>
      </c>
      <c r="AI421" s="411">
        <f t="shared" ref="AI421" si="1209">AI420</f>
        <v>0</v>
      </c>
      <c r="AJ421" s="411">
        <f t="shared" ref="AJ421" si="1210">AJ420</f>
        <v>0</v>
      </c>
      <c r="AK421" s="411">
        <f t="shared" ref="AK421" si="1211">AK420</f>
        <v>0</v>
      </c>
      <c r="AL421" s="411">
        <f t="shared" ref="AL421" si="1212">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309</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3">Z423</f>
        <v>0</v>
      </c>
      <c r="AA424" s="411">
        <f t="shared" ref="AA424" si="1214">AA423</f>
        <v>0</v>
      </c>
      <c r="AB424" s="411">
        <f t="shared" ref="AB424" si="1215">AB423</f>
        <v>0</v>
      </c>
      <c r="AC424" s="411">
        <f t="shared" ref="AC424" si="1216">AC423</f>
        <v>0</v>
      </c>
      <c r="AD424" s="411">
        <f t="shared" ref="AD424" si="1217">AD423</f>
        <v>0</v>
      </c>
      <c r="AE424" s="411">
        <f t="shared" ref="AE424" si="1218">AE423</f>
        <v>0</v>
      </c>
      <c r="AF424" s="411">
        <f t="shared" ref="AF424" si="1219">AF423</f>
        <v>0</v>
      </c>
      <c r="AG424" s="411">
        <f t="shared" ref="AG424" si="1220">AG423</f>
        <v>0</v>
      </c>
      <c r="AH424" s="411">
        <f t="shared" ref="AH424" si="1221">AH423</f>
        <v>0</v>
      </c>
      <c r="AI424" s="411">
        <f t="shared" ref="AI424" si="1222">AI423</f>
        <v>0</v>
      </c>
      <c r="AJ424" s="411">
        <f t="shared" ref="AJ424" si="1223">AJ423</f>
        <v>0</v>
      </c>
      <c r="AK424" s="411">
        <f t="shared" ref="AK424" si="1224">AK423</f>
        <v>0</v>
      </c>
      <c r="AL424" s="411">
        <f t="shared" ref="AL424" si="1225">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309</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6">Z426</f>
        <v>0</v>
      </c>
      <c r="AA427" s="411">
        <f t="shared" ref="AA427" si="1227">AA426</f>
        <v>0</v>
      </c>
      <c r="AB427" s="411">
        <f t="shared" ref="AB427" si="1228">AB426</f>
        <v>0</v>
      </c>
      <c r="AC427" s="411">
        <f t="shared" ref="AC427" si="1229">AC426</f>
        <v>0</v>
      </c>
      <c r="AD427" s="411">
        <f t="shared" ref="AD427" si="1230">AD426</f>
        <v>0</v>
      </c>
      <c r="AE427" s="411">
        <f t="shared" ref="AE427" si="1231">AE426</f>
        <v>0</v>
      </c>
      <c r="AF427" s="411">
        <f t="shared" ref="AF427" si="1232">AF426</f>
        <v>0</v>
      </c>
      <c r="AG427" s="411">
        <f t="shared" ref="AG427" si="1233">AG426</f>
        <v>0</v>
      </c>
      <c r="AH427" s="411">
        <f t="shared" ref="AH427" si="1234">AH426</f>
        <v>0</v>
      </c>
      <c r="AI427" s="411">
        <f t="shared" ref="AI427" si="1235">AI426</f>
        <v>0</v>
      </c>
      <c r="AJ427" s="411">
        <f t="shared" ref="AJ427" si="1236">AJ426</f>
        <v>0</v>
      </c>
      <c r="AK427" s="411">
        <f t="shared" ref="AK427" si="1237">AK426</f>
        <v>0</v>
      </c>
      <c r="AL427" s="411">
        <f t="shared" ref="AL427" si="1238">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309</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9">Z429</f>
        <v>0</v>
      </c>
      <c r="AA430" s="411">
        <f t="shared" ref="AA430" si="1240">AA429</f>
        <v>0</v>
      </c>
      <c r="AB430" s="411">
        <f t="shared" ref="AB430" si="1241">AB429</f>
        <v>0</v>
      </c>
      <c r="AC430" s="411">
        <f t="shared" ref="AC430" si="1242">AC429</f>
        <v>0</v>
      </c>
      <c r="AD430" s="411">
        <f t="shared" ref="AD430" si="1243">AD429</f>
        <v>0</v>
      </c>
      <c r="AE430" s="411">
        <f t="shared" ref="AE430" si="1244">AE429</f>
        <v>0</v>
      </c>
      <c r="AF430" s="411">
        <f t="shared" ref="AF430" si="1245">AF429</f>
        <v>0</v>
      </c>
      <c r="AG430" s="411">
        <f t="shared" ref="AG430" si="1246">AG429</f>
        <v>0</v>
      </c>
      <c r="AH430" s="411">
        <f t="shared" ref="AH430" si="1247">AH429</f>
        <v>0</v>
      </c>
      <c r="AI430" s="411">
        <f t="shared" ref="AI430" si="1248">AI429</f>
        <v>0</v>
      </c>
      <c r="AJ430" s="411">
        <f t="shared" ref="AJ430" si="1249">AJ429</f>
        <v>0</v>
      </c>
      <c r="AK430" s="411">
        <f t="shared" ref="AK430" si="1250">AK429</f>
        <v>0</v>
      </c>
      <c r="AL430" s="411">
        <f t="shared" ref="AL430" si="1251">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309</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2">Z432</f>
        <v>0</v>
      </c>
      <c r="AA433" s="411">
        <f t="shared" ref="AA433" si="1253">AA432</f>
        <v>0</v>
      </c>
      <c r="AB433" s="411">
        <f t="shared" ref="AB433" si="1254">AB432</f>
        <v>0</v>
      </c>
      <c r="AC433" s="411">
        <f t="shared" ref="AC433" si="1255">AC432</f>
        <v>0</v>
      </c>
      <c r="AD433" s="411">
        <f t="shared" ref="AD433" si="1256">AD432</f>
        <v>0</v>
      </c>
      <c r="AE433" s="411">
        <f t="shared" ref="AE433" si="1257">AE432</f>
        <v>0</v>
      </c>
      <c r="AF433" s="411">
        <f t="shared" ref="AF433" si="1258">AF432</f>
        <v>0</v>
      </c>
      <c r="AG433" s="411">
        <f t="shared" ref="AG433" si="1259">AG432</f>
        <v>0</v>
      </c>
      <c r="AH433" s="411">
        <f t="shared" ref="AH433" si="1260">AH432</f>
        <v>0</v>
      </c>
      <c r="AI433" s="411">
        <f t="shared" ref="AI433" si="1261">AI432</f>
        <v>0</v>
      </c>
      <c r="AJ433" s="411">
        <f t="shared" ref="AJ433" si="1262">AJ432</f>
        <v>0</v>
      </c>
      <c r="AK433" s="411">
        <f t="shared" ref="AK433" si="1263">AK432</f>
        <v>0</v>
      </c>
      <c r="AL433" s="411">
        <f t="shared" ref="AL433" si="1264">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5">Z436</f>
        <v>0</v>
      </c>
      <c r="AA437" s="411">
        <f t="shared" ref="AA437" si="1266">AA436</f>
        <v>0</v>
      </c>
      <c r="AB437" s="411">
        <f t="shared" ref="AB437" si="1267">AB436</f>
        <v>0</v>
      </c>
      <c r="AC437" s="411">
        <f t="shared" ref="AC437" si="1268">AC436</f>
        <v>0</v>
      </c>
      <c r="AD437" s="411">
        <f t="shared" ref="AD437" si="1269">AD436</f>
        <v>0</v>
      </c>
      <c r="AE437" s="411">
        <f t="shared" ref="AE437" si="1270">AE436</f>
        <v>0</v>
      </c>
      <c r="AF437" s="411">
        <f t="shared" ref="AF437" si="1271">AF436</f>
        <v>0</v>
      </c>
      <c r="AG437" s="411">
        <f t="shared" ref="AG437" si="1272">AG436</f>
        <v>0</v>
      </c>
      <c r="AH437" s="411">
        <f t="shared" ref="AH437" si="1273">AH436</f>
        <v>0</v>
      </c>
      <c r="AI437" s="411">
        <f t="shared" ref="AI437" si="1274">AI436</f>
        <v>0</v>
      </c>
      <c r="AJ437" s="411">
        <f t="shared" ref="AJ437" si="1275">AJ436</f>
        <v>0</v>
      </c>
      <c r="AK437" s="411">
        <f t="shared" ref="AK437" si="1276">AK436</f>
        <v>0</v>
      </c>
      <c r="AL437" s="411">
        <f t="shared" ref="AL437" si="1277">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8">Z439</f>
        <v>0</v>
      </c>
      <c r="AA440" s="411">
        <f t="shared" ref="AA440" si="1279">AA439</f>
        <v>0</v>
      </c>
      <c r="AB440" s="411">
        <f t="shared" ref="AB440" si="1280">AB439</f>
        <v>0</v>
      </c>
      <c r="AC440" s="411">
        <f t="shared" ref="AC440" si="1281">AC439</f>
        <v>0</v>
      </c>
      <c r="AD440" s="411">
        <f t="shared" ref="AD440" si="1282">AD439</f>
        <v>0</v>
      </c>
      <c r="AE440" s="411">
        <f t="shared" ref="AE440" si="1283">AE439</f>
        <v>0</v>
      </c>
      <c r="AF440" s="411">
        <f t="shared" ref="AF440" si="1284">AF439</f>
        <v>0</v>
      </c>
      <c r="AG440" s="411">
        <f t="shared" ref="AG440" si="1285">AG439</f>
        <v>0</v>
      </c>
      <c r="AH440" s="411">
        <f t="shared" ref="AH440" si="1286">AH439</f>
        <v>0</v>
      </c>
      <c r="AI440" s="411">
        <f t="shared" ref="AI440" si="1287">AI439</f>
        <v>0</v>
      </c>
      <c r="AJ440" s="411">
        <f t="shared" ref="AJ440" si="1288">AJ439</f>
        <v>0</v>
      </c>
      <c r="AK440" s="411">
        <f t="shared" ref="AK440" si="1289">AK439</f>
        <v>0</v>
      </c>
      <c r="AL440" s="411">
        <f t="shared" ref="AL440" si="1290">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309</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1">Z442</f>
        <v>0</v>
      </c>
      <c r="AA443" s="411">
        <f t="shared" ref="AA443" si="1292">AA442</f>
        <v>0</v>
      </c>
      <c r="AB443" s="411">
        <f t="shared" ref="AB443" si="1293">AB442</f>
        <v>0</v>
      </c>
      <c r="AC443" s="411">
        <f t="shared" ref="AC443" si="1294">AC442</f>
        <v>0</v>
      </c>
      <c r="AD443" s="411">
        <f t="shared" ref="AD443" si="1295">AD442</f>
        <v>0</v>
      </c>
      <c r="AE443" s="411">
        <f t="shared" ref="AE443" si="1296">AE442</f>
        <v>0</v>
      </c>
      <c r="AF443" s="411">
        <f t="shared" ref="AF443" si="1297">AF442</f>
        <v>0</v>
      </c>
      <c r="AG443" s="411">
        <f t="shared" ref="AG443" si="1298">AG442</f>
        <v>0</v>
      </c>
      <c r="AH443" s="411">
        <f t="shared" ref="AH443" si="1299">AH442</f>
        <v>0</v>
      </c>
      <c r="AI443" s="411">
        <f t="shared" ref="AI443" si="1300">AI442</f>
        <v>0</v>
      </c>
      <c r="AJ443" s="411">
        <f t="shared" ref="AJ443" si="1301">AJ442</f>
        <v>0</v>
      </c>
      <c r="AK443" s="411">
        <f t="shared" ref="AK443" si="1302">AK442</f>
        <v>0</v>
      </c>
      <c r="AL443" s="411">
        <f t="shared" ref="AL443" si="1303">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309</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4">Z446</f>
        <v>0</v>
      </c>
      <c r="AA447" s="411">
        <f t="shared" ref="AA447" si="1305">AA446</f>
        <v>0</v>
      </c>
      <c r="AB447" s="411">
        <f t="shared" ref="AB447" si="1306">AB446</f>
        <v>0</v>
      </c>
      <c r="AC447" s="411">
        <f t="shared" ref="AC447" si="1307">AC446</f>
        <v>0</v>
      </c>
      <c r="AD447" s="411">
        <f t="shared" ref="AD447" si="1308">AD446</f>
        <v>0</v>
      </c>
      <c r="AE447" s="411">
        <f t="shared" ref="AE447" si="1309">AE446</f>
        <v>0</v>
      </c>
      <c r="AF447" s="411">
        <f t="shared" ref="AF447" si="1310">AF446</f>
        <v>0</v>
      </c>
      <c r="AG447" s="411">
        <f t="shared" ref="AG447" si="1311">AG446</f>
        <v>0</v>
      </c>
      <c r="AH447" s="411">
        <f t="shared" ref="AH447" si="1312">AH446</f>
        <v>0</v>
      </c>
      <c r="AI447" s="411">
        <f t="shared" ref="AI447" si="1313">AI446</f>
        <v>0</v>
      </c>
      <c r="AJ447" s="411">
        <f t="shared" ref="AJ447" si="1314">AJ446</f>
        <v>0</v>
      </c>
      <c r="AK447" s="411">
        <f t="shared" ref="AK447" si="1315">AK446</f>
        <v>0</v>
      </c>
      <c r="AL447" s="411">
        <f t="shared" ref="AL447" si="1316">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491</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496</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309</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7">Z450</f>
        <v>0</v>
      </c>
      <c r="AA451" s="411">
        <f t="shared" si="1317"/>
        <v>0</v>
      </c>
      <c r="AB451" s="411">
        <f t="shared" si="1317"/>
        <v>0</v>
      </c>
      <c r="AC451" s="411">
        <f t="shared" si="1317"/>
        <v>0</v>
      </c>
      <c r="AD451" s="411">
        <f t="shared" si="1317"/>
        <v>0</v>
      </c>
      <c r="AE451" s="411">
        <f t="shared" si="1317"/>
        <v>0</v>
      </c>
      <c r="AF451" s="411">
        <f t="shared" si="1317"/>
        <v>0</v>
      </c>
      <c r="AG451" s="411">
        <f t="shared" si="1317"/>
        <v>0</v>
      </c>
      <c r="AH451" s="411">
        <f t="shared" si="1317"/>
        <v>0</v>
      </c>
      <c r="AI451" s="411">
        <f t="shared" si="1317"/>
        <v>0</v>
      </c>
      <c r="AJ451" s="411">
        <f t="shared" si="1317"/>
        <v>0</v>
      </c>
      <c r="AK451" s="411">
        <f t="shared" si="1317"/>
        <v>0</v>
      </c>
      <c r="AL451" s="411">
        <f t="shared" si="1317"/>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c r="C453" s="291" t="s">
        <v>25</v>
      </c>
      <c r="D453" s="295"/>
      <c r="E453" s="295"/>
      <c r="F453" s="295"/>
      <c r="G453" s="295"/>
      <c r="H453" s="295"/>
      <c r="I453" s="295"/>
      <c r="J453" s="295"/>
      <c r="K453" s="295"/>
      <c r="L453" s="295"/>
      <c r="M453" s="295"/>
      <c r="N453" s="295">
        <v>1</v>
      </c>
      <c r="O453" s="295"/>
      <c r="P453" s="295"/>
      <c r="Q453" s="295"/>
      <c r="R453" s="295"/>
      <c r="S453" s="295"/>
      <c r="T453" s="295"/>
      <c r="U453" s="295"/>
      <c r="V453" s="295"/>
      <c r="W453" s="295"/>
      <c r="X453" s="295"/>
      <c r="Y453" s="410"/>
      <c r="Z453" s="410"/>
      <c r="AA453" s="410"/>
      <c r="AB453" s="410"/>
      <c r="AC453" s="410"/>
      <c r="AD453" s="410">
        <v>1</v>
      </c>
      <c r="AE453" s="410"/>
      <c r="AF453" s="410"/>
      <c r="AG453" s="410"/>
      <c r="AH453" s="410"/>
      <c r="AI453" s="410"/>
      <c r="AJ453" s="410"/>
      <c r="AK453" s="410"/>
      <c r="AL453" s="410"/>
      <c r="AM453" s="296">
        <f>SUM(Y453:AL453)</f>
        <v>1</v>
      </c>
    </row>
    <row r="454" spans="1:40" s="283" customFormat="1" ht="15" outlineLevel="1">
      <c r="A454" s="532"/>
      <c r="B454" s="529" t="s">
        <v>309</v>
      </c>
      <c r="C454" s="291" t="s">
        <v>163</v>
      </c>
      <c r="D454" s="295"/>
      <c r="E454" s="295"/>
      <c r="F454" s="295"/>
      <c r="G454" s="295"/>
      <c r="H454" s="295"/>
      <c r="I454" s="295"/>
      <c r="J454" s="295"/>
      <c r="K454" s="295"/>
      <c r="L454" s="295"/>
      <c r="M454" s="295"/>
      <c r="N454" s="295">
        <f>N453</f>
        <v>1</v>
      </c>
      <c r="O454" s="295"/>
      <c r="P454" s="295"/>
      <c r="Q454" s="295"/>
      <c r="R454" s="295"/>
      <c r="S454" s="295"/>
      <c r="T454" s="295"/>
      <c r="U454" s="295"/>
      <c r="V454" s="295"/>
      <c r="W454" s="295"/>
      <c r="X454" s="295"/>
      <c r="Y454" s="411">
        <f>Y453</f>
        <v>0</v>
      </c>
      <c r="Z454" s="411">
        <f t="shared" ref="Z454:AL454" si="1318">Z453</f>
        <v>0</v>
      </c>
      <c r="AA454" s="411">
        <f t="shared" si="1318"/>
        <v>0</v>
      </c>
      <c r="AB454" s="411">
        <f t="shared" si="1318"/>
        <v>0</v>
      </c>
      <c r="AC454" s="411">
        <f t="shared" si="1318"/>
        <v>0</v>
      </c>
      <c r="AD454" s="411">
        <f t="shared" si="1318"/>
        <v>1</v>
      </c>
      <c r="AE454" s="411">
        <f t="shared" si="1318"/>
        <v>0</v>
      </c>
      <c r="AF454" s="411">
        <f t="shared" si="1318"/>
        <v>0</v>
      </c>
      <c r="AG454" s="411">
        <f t="shared" si="1318"/>
        <v>0</v>
      </c>
      <c r="AH454" s="411">
        <f t="shared" si="1318"/>
        <v>0</v>
      </c>
      <c r="AI454" s="411">
        <f t="shared" si="1318"/>
        <v>0</v>
      </c>
      <c r="AJ454" s="411">
        <f t="shared" si="1318"/>
        <v>0</v>
      </c>
      <c r="AK454" s="411">
        <f t="shared" si="1318"/>
        <v>0</v>
      </c>
      <c r="AL454" s="411">
        <f t="shared" si="1318"/>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497</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309</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9">Z457</f>
        <v>0</v>
      </c>
      <c r="AA458" s="411">
        <f t="shared" si="1319"/>
        <v>0</v>
      </c>
      <c r="AB458" s="411">
        <f t="shared" si="1319"/>
        <v>0</v>
      </c>
      <c r="AC458" s="411">
        <f t="shared" si="1319"/>
        <v>0</v>
      </c>
      <c r="AD458" s="411">
        <f t="shared" si="1319"/>
        <v>0</v>
      </c>
      <c r="AE458" s="411">
        <f t="shared" si="1319"/>
        <v>0</v>
      </c>
      <c r="AF458" s="411">
        <f t="shared" si="1319"/>
        <v>0</v>
      </c>
      <c r="AG458" s="411">
        <f t="shared" si="1319"/>
        <v>0</v>
      </c>
      <c r="AH458" s="411">
        <f t="shared" si="1319"/>
        <v>0</v>
      </c>
      <c r="AI458" s="411">
        <f t="shared" si="1319"/>
        <v>0</v>
      </c>
      <c r="AJ458" s="411">
        <f t="shared" si="1319"/>
        <v>0</v>
      </c>
      <c r="AK458" s="411">
        <f t="shared" si="1319"/>
        <v>0</v>
      </c>
      <c r="AL458" s="411">
        <f t="shared" si="1319"/>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309</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20">Z460</f>
        <v>0</v>
      </c>
      <c r="AA461" s="411">
        <f t="shared" si="1320"/>
        <v>0</v>
      </c>
      <c r="AB461" s="411">
        <f t="shared" si="1320"/>
        <v>0</v>
      </c>
      <c r="AC461" s="411">
        <f t="shared" si="1320"/>
        <v>0</v>
      </c>
      <c r="AD461" s="411">
        <f t="shared" si="1320"/>
        <v>0</v>
      </c>
      <c r="AE461" s="411">
        <f t="shared" si="1320"/>
        <v>0</v>
      </c>
      <c r="AF461" s="411">
        <f t="shared" si="1320"/>
        <v>0</v>
      </c>
      <c r="AG461" s="411">
        <f t="shared" si="1320"/>
        <v>0</v>
      </c>
      <c r="AH461" s="411">
        <f t="shared" si="1320"/>
        <v>0</v>
      </c>
      <c r="AI461" s="411">
        <f t="shared" si="1320"/>
        <v>0</v>
      </c>
      <c r="AJ461" s="411">
        <f t="shared" si="1320"/>
        <v>0</v>
      </c>
      <c r="AK461" s="411">
        <f t="shared" si="1320"/>
        <v>0</v>
      </c>
      <c r="AL461" s="411">
        <f t="shared" si="1320"/>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309</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1">Z463</f>
        <v>0</v>
      </c>
      <c r="AA464" s="411">
        <f t="shared" si="1321"/>
        <v>0</v>
      </c>
      <c r="AB464" s="411">
        <f t="shared" si="1321"/>
        <v>0</v>
      </c>
      <c r="AC464" s="411">
        <f t="shared" si="1321"/>
        <v>0</v>
      </c>
      <c r="AD464" s="411">
        <f t="shared" si="1321"/>
        <v>0</v>
      </c>
      <c r="AE464" s="411">
        <f t="shared" si="1321"/>
        <v>0</v>
      </c>
      <c r="AF464" s="411">
        <f t="shared" si="1321"/>
        <v>0</v>
      </c>
      <c r="AG464" s="411">
        <f t="shared" si="1321"/>
        <v>0</v>
      </c>
      <c r="AH464" s="411">
        <f t="shared" si="1321"/>
        <v>0</v>
      </c>
      <c r="AI464" s="411">
        <f t="shared" si="1321"/>
        <v>0</v>
      </c>
      <c r="AJ464" s="411">
        <f t="shared" si="1321"/>
        <v>0</v>
      </c>
      <c r="AK464" s="411">
        <f t="shared" si="1321"/>
        <v>0</v>
      </c>
      <c r="AL464" s="411">
        <f t="shared" si="1321"/>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309</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2">Y466</f>
        <v>0</v>
      </c>
      <c r="Z467" s="411">
        <f t="shared" si="1322"/>
        <v>0</v>
      </c>
      <c r="AA467" s="411">
        <f t="shared" si="1322"/>
        <v>0</v>
      </c>
      <c r="AB467" s="411">
        <f t="shared" si="1322"/>
        <v>0</v>
      </c>
      <c r="AC467" s="411">
        <f t="shared" si="1322"/>
        <v>0</v>
      </c>
      <c r="AD467" s="411">
        <f t="shared" si="1322"/>
        <v>0</v>
      </c>
      <c r="AE467" s="411">
        <f t="shared" si="1322"/>
        <v>0</v>
      </c>
      <c r="AF467" s="411">
        <f t="shared" si="1322"/>
        <v>0</v>
      </c>
      <c r="AG467" s="411">
        <f t="shared" si="1322"/>
        <v>0</v>
      </c>
      <c r="AH467" s="411">
        <f t="shared" si="1322"/>
        <v>0</v>
      </c>
      <c r="AI467" s="411">
        <f t="shared" si="1322"/>
        <v>0</v>
      </c>
      <c r="AJ467" s="411">
        <f t="shared" si="1322"/>
        <v>0</v>
      </c>
      <c r="AK467" s="411">
        <f t="shared" si="1322"/>
        <v>0</v>
      </c>
      <c r="AL467" s="411">
        <f t="shared" si="1322"/>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504</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500</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428" t="s">
        <v>113</v>
      </c>
      <c r="C471" s="291" t="s">
        <v>25</v>
      </c>
      <c r="D471" s="295">
        <f>'7.  Persistence Report'!AW61</f>
        <v>9110804</v>
      </c>
      <c r="E471" s="295">
        <f>'7.  Persistence Report'!AX61</f>
        <v>7342121</v>
      </c>
      <c r="F471" s="295">
        <f>'7.  Persistence Report'!AY61</f>
        <v>7342121</v>
      </c>
      <c r="G471" s="295">
        <f>'7.  Persistence Report'!AZ61</f>
        <v>7342121</v>
      </c>
      <c r="H471" s="295">
        <f>'7.  Persistence Report'!BA61</f>
        <v>7342121</v>
      </c>
      <c r="I471" s="295">
        <f>'7.  Persistence Report'!BB61</f>
        <v>7342121</v>
      </c>
      <c r="J471" s="295">
        <f>'7.  Persistence Report'!BC61</f>
        <v>7342121</v>
      </c>
      <c r="K471" s="295">
        <f>'7.  Persistence Report'!BD61</f>
        <v>7342063</v>
      </c>
      <c r="L471" s="295">
        <f>'7.  Persistence Report'!BE61</f>
        <v>7342063</v>
      </c>
      <c r="M471" s="295">
        <f>'7.  Persistence Report'!BF61</f>
        <v>7328142</v>
      </c>
      <c r="N471" s="291"/>
      <c r="O471" s="295">
        <f>'7.  Persistence Report'!R61</f>
        <v>627</v>
      </c>
      <c r="P471" s="295">
        <f>'7.  Persistence Report'!S61</f>
        <v>508</v>
      </c>
      <c r="Q471" s="295">
        <f>'7.  Persistence Report'!T61</f>
        <v>508</v>
      </c>
      <c r="R471" s="295">
        <f>'7.  Persistence Report'!U61</f>
        <v>508</v>
      </c>
      <c r="S471" s="295">
        <f>'7.  Persistence Report'!V61</f>
        <v>508</v>
      </c>
      <c r="T471" s="295">
        <f>'7.  Persistence Report'!W61</f>
        <v>508</v>
      </c>
      <c r="U471" s="295">
        <f>'7.  Persistence Report'!X61</f>
        <v>508</v>
      </c>
      <c r="V471" s="295">
        <f>'7.  Persistence Report'!Y61</f>
        <v>508</v>
      </c>
      <c r="W471" s="295">
        <f>'7.  Persistence Report'!Z61</f>
        <v>508</v>
      </c>
      <c r="X471" s="295">
        <f>'7.  Persistence Report'!AA61</f>
        <v>507</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309</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3">Z471</f>
        <v>0</v>
      </c>
      <c r="AA472" s="411">
        <f t="shared" ref="AA472" si="1324">AA471</f>
        <v>0</v>
      </c>
      <c r="AB472" s="411">
        <f t="shared" ref="AB472" si="1325">AB471</f>
        <v>0</v>
      </c>
      <c r="AC472" s="411">
        <f t="shared" ref="AC472" si="1326">AC471</f>
        <v>0</v>
      </c>
      <c r="AD472" s="411">
        <f t="shared" ref="AD472" si="1327">AD471</f>
        <v>0</v>
      </c>
      <c r="AE472" s="411">
        <f t="shared" ref="AE472" si="1328">AE471</f>
        <v>0</v>
      </c>
      <c r="AF472" s="411">
        <f t="shared" ref="AF472" si="1329">AF471</f>
        <v>0</v>
      </c>
      <c r="AG472" s="411">
        <f t="shared" ref="AG472" si="1330">AG471</f>
        <v>0</v>
      </c>
      <c r="AH472" s="411">
        <f t="shared" ref="AH472" si="1331">AH471</f>
        <v>0</v>
      </c>
      <c r="AI472" s="411">
        <f t="shared" ref="AI472" si="1332">AI471</f>
        <v>0</v>
      </c>
      <c r="AJ472" s="411">
        <f t="shared" ref="AJ472" si="1333">AJ471</f>
        <v>0</v>
      </c>
      <c r="AK472" s="411">
        <f t="shared" ref="AK472" si="1334">AK471</f>
        <v>0</v>
      </c>
      <c r="AL472" s="411">
        <f t="shared" ref="AL472" si="1335">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295">
        <f>'7.  Persistence Report'!AW63</f>
        <v>898827</v>
      </c>
      <c r="E474" s="295">
        <f>'7.  Persistence Report'!AX63</f>
        <v>898827</v>
      </c>
      <c r="F474" s="295">
        <f>'7.  Persistence Report'!AY63</f>
        <v>898827</v>
      </c>
      <c r="G474" s="295">
        <f>'7.  Persistence Report'!AZ63</f>
        <v>898827</v>
      </c>
      <c r="H474" s="295">
        <f>'7.  Persistence Report'!BA63</f>
        <v>898827</v>
      </c>
      <c r="I474" s="295">
        <f>'7.  Persistence Report'!BB63</f>
        <v>898827</v>
      </c>
      <c r="J474" s="295">
        <f>'7.  Persistence Report'!BC63</f>
        <v>898827</v>
      </c>
      <c r="K474" s="295">
        <f>'7.  Persistence Report'!BD63</f>
        <v>898827</v>
      </c>
      <c r="L474" s="295">
        <f>'7.  Persistence Report'!BE63</f>
        <v>898827</v>
      </c>
      <c r="M474" s="295">
        <f>'7.  Persistence Report'!BF63</f>
        <v>898827</v>
      </c>
      <c r="N474" s="291"/>
      <c r="O474" s="295">
        <f>'7.  Persistence Report'!R63</f>
        <v>256</v>
      </c>
      <c r="P474" s="295">
        <f>'7.  Persistence Report'!S63</f>
        <v>256</v>
      </c>
      <c r="Q474" s="295">
        <f>'7.  Persistence Report'!T63</f>
        <v>256</v>
      </c>
      <c r="R474" s="295">
        <f>'7.  Persistence Report'!U63</f>
        <v>256</v>
      </c>
      <c r="S474" s="295">
        <f>'7.  Persistence Report'!V63</f>
        <v>256</v>
      </c>
      <c r="T474" s="295">
        <f>'7.  Persistence Report'!W63</f>
        <v>256</v>
      </c>
      <c r="U474" s="295">
        <f>'7.  Persistence Report'!X63</f>
        <v>256</v>
      </c>
      <c r="V474" s="295">
        <f>'7.  Persistence Report'!Y63</f>
        <v>256</v>
      </c>
      <c r="W474" s="295">
        <f>'7.  Persistence Report'!Z63</f>
        <v>256</v>
      </c>
      <c r="X474" s="295">
        <f>'7.  Persistence Report'!AA63</f>
        <v>256</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309</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6">Z474</f>
        <v>0</v>
      </c>
      <c r="AA475" s="411">
        <f t="shared" ref="AA475" si="1337">AA474</f>
        <v>0</v>
      </c>
      <c r="AB475" s="411">
        <f t="shared" ref="AB475" si="1338">AB474</f>
        <v>0</v>
      </c>
      <c r="AC475" s="411">
        <f t="shared" ref="AC475" si="1339">AC474</f>
        <v>0</v>
      </c>
      <c r="AD475" s="411">
        <f t="shared" ref="AD475" si="1340">AD474</f>
        <v>0</v>
      </c>
      <c r="AE475" s="411">
        <f t="shared" ref="AE475" si="1341">AE474</f>
        <v>0</v>
      </c>
      <c r="AF475" s="411">
        <f t="shared" ref="AF475" si="1342">AF474</f>
        <v>0</v>
      </c>
      <c r="AG475" s="411">
        <f t="shared" ref="AG475" si="1343">AG474</f>
        <v>0</v>
      </c>
      <c r="AH475" s="411">
        <f t="shared" ref="AH475" si="1344">AH474</f>
        <v>0</v>
      </c>
      <c r="AI475" s="411">
        <f t="shared" ref="AI475" si="1345">AI474</f>
        <v>0</v>
      </c>
      <c r="AJ475" s="411">
        <f t="shared" ref="AJ475" si="1346">AJ474</f>
        <v>0</v>
      </c>
      <c r="AK475" s="411">
        <f t="shared" ref="AK475" si="1347">AK474</f>
        <v>0</v>
      </c>
      <c r="AL475" s="411">
        <f t="shared" ref="AL475" si="1348">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2"/>
      <c r="B478" s="431" t="s">
        <v>309</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9">Z477</f>
        <v>0</v>
      </c>
      <c r="AA478" s="411">
        <f t="shared" ref="AA478" si="1350">AA477</f>
        <v>0</v>
      </c>
      <c r="AB478" s="411">
        <f t="shared" ref="AB478" si="1351">AB477</f>
        <v>0</v>
      </c>
      <c r="AC478" s="411">
        <f t="shared" ref="AC478" si="1352">AC477</f>
        <v>0</v>
      </c>
      <c r="AD478" s="411">
        <f t="shared" ref="AD478" si="1353">AD477</f>
        <v>0</v>
      </c>
      <c r="AE478" s="411">
        <f t="shared" ref="AE478" si="1354">AE477</f>
        <v>0</v>
      </c>
      <c r="AF478" s="411">
        <f t="shared" ref="AF478" si="1355">AF477</f>
        <v>0</v>
      </c>
      <c r="AG478" s="411">
        <f t="shared" ref="AG478" si="1356">AG477</f>
        <v>0</v>
      </c>
      <c r="AH478" s="411">
        <f t="shared" ref="AH478" si="1357">AH477</f>
        <v>0</v>
      </c>
      <c r="AI478" s="411">
        <f t="shared" ref="AI478" si="1358">AI477</f>
        <v>0</v>
      </c>
      <c r="AJ478" s="411">
        <f t="shared" ref="AJ478" si="1359">AJ477</f>
        <v>0</v>
      </c>
      <c r="AK478" s="411">
        <f t="shared" ref="AK478" si="1360">AK477</f>
        <v>0</v>
      </c>
      <c r="AL478" s="411">
        <f t="shared" ref="AL478" si="1361">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295">
        <f>'7.  Persistence Report'!AW64</f>
        <v>78940</v>
      </c>
      <c r="E480" s="295">
        <f>'7.  Persistence Report'!AX64</f>
        <v>78940</v>
      </c>
      <c r="F480" s="295">
        <f>'7.  Persistence Report'!AY64</f>
        <v>78940</v>
      </c>
      <c r="G480" s="295">
        <f>'7.  Persistence Report'!AZ64</f>
        <v>78940</v>
      </c>
      <c r="H480" s="295">
        <f>'7.  Persistence Report'!BA64</f>
        <v>78940</v>
      </c>
      <c r="I480" s="295">
        <f>'7.  Persistence Report'!BB64</f>
        <v>78940</v>
      </c>
      <c r="J480" s="295">
        <f>'7.  Persistence Report'!BC64</f>
        <v>78940</v>
      </c>
      <c r="K480" s="295">
        <f>'7.  Persistence Report'!BD64</f>
        <v>78940</v>
      </c>
      <c r="L480" s="295">
        <f>'7.  Persistence Report'!BE64</f>
        <v>78940</v>
      </c>
      <c r="M480" s="295">
        <f>'7.  Persistence Report'!BF64</f>
        <v>78370</v>
      </c>
      <c r="N480" s="291"/>
      <c r="O480" s="295">
        <f>'7.  Persistence Report'!R64</f>
        <v>16</v>
      </c>
      <c r="P480" s="295">
        <f>'7.  Persistence Report'!S64</f>
        <v>16</v>
      </c>
      <c r="Q480" s="295">
        <f>'7.  Persistence Report'!T64</f>
        <v>16</v>
      </c>
      <c r="R480" s="295">
        <f>'7.  Persistence Report'!U64</f>
        <v>16</v>
      </c>
      <c r="S480" s="295">
        <f>'7.  Persistence Report'!V64</f>
        <v>16</v>
      </c>
      <c r="T480" s="295">
        <f>'7.  Persistence Report'!W64</f>
        <v>16</v>
      </c>
      <c r="U480" s="295">
        <f>'7.  Persistence Report'!X64</f>
        <v>16</v>
      </c>
      <c r="V480" s="295">
        <f>'7.  Persistence Report'!Y64</f>
        <v>16</v>
      </c>
      <c r="W480" s="295">
        <f>'7.  Persistence Report'!Z64</f>
        <v>16</v>
      </c>
      <c r="X480" s="295">
        <f>'7.  Persistence Report'!AA64</f>
        <v>16</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309</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2">Z480</f>
        <v>0</v>
      </c>
      <c r="AA481" s="411">
        <f t="shared" ref="AA481" si="1363">AA480</f>
        <v>0</v>
      </c>
      <c r="AB481" s="411">
        <f t="shared" ref="AB481" si="1364">AB480</f>
        <v>0</v>
      </c>
      <c r="AC481" s="411">
        <f t="shared" ref="AC481" si="1365">AC480</f>
        <v>0</v>
      </c>
      <c r="AD481" s="411">
        <f t="shared" ref="AD481" si="1366">AD480</f>
        <v>0</v>
      </c>
      <c r="AE481" s="411">
        <f t="shared" ref="AE481" si="1367">AE480</f>
        <v>0</v>
      </c>
      <c r="AF481" s="411">
        <f t="shared" ref="AF481" si="1368">AF480</f>
        <v>0</v>
      </c>
      <c r="AG481" s="411">
        <f t="shared" ref="AG481" si="1369">AG480</f>
        <v>0</v>
      </c>
      <c r="AH481" s="411">
        <f t="shared" ref="AH481" si="1370">AH480</f>
        <v>0</v>
      </c>
      <c r="AI481" s="411">
        <f t="shared" ref="AI481" si="1371">AI480</f>
        <v>0</v>
      </c>
      <c r="AJ481" s="411">
        <f t="shared" ref="AJ481" si="1372">AJ480</f>
        <v>0</v>
      </c>
      <c r="AK481" s="411">
        <f t="shared" ref="AK481" si="1373">AK480</f>
        <v>0</v>
      </c>
      <c r="AL481" s="411">
        <f t="shared" ref="AL481" si="1374">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501</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295"/>
      <c r="E484" s="295"/>
      <c r="F484" s="295"/>
      <c r="G484" s="295"/>
      <c r="H484" s="295"/>
      <c r="I484" s="295"/>
      <c r="J484" s="295"/>
      <c r="K484" s="295"/>
      <c r="L484" s="295"/>
      <c r="M484" s="295"/>
      <c r="N484" s="295">
        <v>12</v>
      </c>
      <c r="O484" s="295"/>
      <c r="P484" s="295"/>
      <c r="Q484" s="295"/>
      <c r="R484" s="295"/>
      <c r="S484" s="295"/>
      <c r="T484" s="295"/>
      <c r="U484" s="295"/>
      <c r="V484" s="295"/>
      <c r="W484" s="295"/>
      <c r="X484" s="295"/>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309</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5">Z484</f>
        <v>0</v>
      </c>
      <c r="AA485" s="411">
        <f t="shared" ref="AA485" si="1376">AA484</f>
        <v>0</v>
      </c>
      <c r="AB485" s="411">
        <f t="shared" ref="AB485" si="1377">AB484</f>
        <v>0</v>
      </c>
      <c r="AC485" s="411">
        <f t="shared" ref="AC485" si="1378">AC484</f>
        <v>0</v>
      </c>
      <c r="AD485" s="411">
        <f t="shared" ref="AD485" si="1379">AD484</f>
        <v>0</v>
      </c>
      <c r="AE485" s="411">
        <f t="shared" ref="AE485" si="1380">AE484</f>
        <v>0</v>
      </c>
      <c r="AF485" s="411">
        <f t="shared" ref="AF485" si="1381">AF484</f>
        <v>0</v>
      </c>
      <c r="AG485" s="411">
        <f t="shared" ref="AG485" si="1382">AG484</f>
        <v>0</v>
      </c>
      <c r="AH485" s="411">
        <f t="shared" ref="AH485" si="1383">AH484</f>
        <v>0</v>
      </c>
      <c r="AI485" s="411">
        <f t="shared" ref="AI485" si="1384">AI484</f>
        <v>0</v>
      </c>
      <c r="AJ485" s="411">
        <f t="shared" ref="AJ485" si="1385">AJ484</f>
        <v>0</v>
      </c>
      <c r="AK485" s="411">
        <f t="shared" ref="AK485" si="1386">AK484</f>
        <v>0</v>
      </c>
      <c r="AL485" s="411">
        <f t="shared" ref="AL485" si="1387">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295">
        <f>'7.  Persistence Report'!AW65</f>
        <v>2909869</v>
      </c>
      <c r="E487" s="295">
        <f>'7.  Persistence Report'!AX65</f>
        <v>2914802</v>
      </c>
      <c r="F487" s="295">
        <f>'7.  Persistence Report'!AY65</f>
        <v>2914802</v>
      </c>
      <c r="G487" s="295">
        <f>'7.  Persistence Report'!AZ65</f>
        <v>2914802</v>
      </c>
      <c r="H487" s="295">
        <f>'7.  Persistence Report'!BA65</f>
        <v>2914802</v>
      </c>
      <c r="I487" s="295">
        <f>'7.  Persistence Report'!BB65</f>
        <v>2662754</v>
      </c>
      <c r="J487" s="295">
        <f>'7.  Persistence Report'!BC65</f>
        <v>2662754</v>
      </c>
      <c r="K487" s="295">
        <f>'7.  Persistence Report'!BD65</f>
        <v>2662754</v>
      </c>
      <c r="L487" s="295">
        <f>'7.  Persistence Report'!BE65</f>
        <v>2659835</v>
      </c>
      <c r="M487" s="295">
        <f>'7.  Persistence Report'!BF65</f>
        <v>2659835</v>
      </c>
      <c r="N487" s="295">
        <v>12</v>
      </c>
      <c r="O487" s="295">
        <f>'7.  Persistence Report'!R65</f>
        <v>661</v>
      </c>
      <c r="P487" s="295">
        <f>'7.  Persistence Report'!S65</f>
        <v>662</v>
      </c>
      <c r="Q487" s="295">
        <f>'7.  Persistence Report'!T65</f>
        <v>662</v>
      </c>
      <c r="R487" s="295">
        <f>'7.  Persistence Report'!U65</f>
        <v>662</v>
      </c>
      <c r="S487" s="295">
        <f>'7.  Persistence Report'!V65</f>
        <v>662</v>
      </c>
      <c r="T487" s="295">
        <f>'7.  Persistence Report'!W65</f>
        <v>611</v>
      </c>
      <c r="U487" s="295">
        <f>'7.  Persistence Report'!X65</f>
        <v>611</v>
      </c>
      <c r="V487" s="295">
        <f>'7.  Persistence Report'!Y65</f>
        <v>611</v>
      </c>
      <c r="W487" s="295">
        <f>'7.  Persistence Report'!Z65</f>
        <v>611</v>
      </c>
      <c r="X487" s="295">
        <f>'7.  Persistence Report'!AA65</f>
        <v>611</v>
      </c>
      <c r="Y487" s="426"/>
      <c r="Z487" s="410">
        <v>0.35</v>
      </c>
      <c r="AA487" s="410">
        <v>0.6</v>
      </c>
      <c r="AB487" s="410"/>
      <c r="AC487" s="410">
        <v>0.05</v>
      </c>
      <c r="AD487" s="410"/>
      <c r="AE487" s="410"/>
      <c r="AF487" s="415"/>
      <c r="AG487" s="415"/>
      <c r="AH487" s="415"/>
      <c r="AI487" s="415"/>
      <c r="AJ487" s="415"/>
      <c r="AK487" s="415"/>
      <c r="AL487" s="415"/>
      <c r="AM487" s="296">
        <f>SUM(Y487:AL487)</f>
        <v>1</v>
      </c>
    </row>
    <row r="488" spans="1:39" ht="15" outlineLevel="1">
      <c r="A488" s="532"/>
      <c r="B488" s="431" t="s">
        <v>309</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8">Z487</f>
        <v>0.35</v>
      </c>
      <c r="AA488" s="411">
        <f t="shared" ref="AA488" si="1389">AA487</f>
        <v>0.6</v>
      </c>
      <c r="AB488" s="411">
        <f t="shared" ref="AB488" si="1390">AB487</f>
        <v>0</v>
      </c>
      <c r="AC488" s="411">
        <f t="shared" ref="AC488" si="1391">AC487</f>
        <v>0.05</v>
      </c>
      <c r="AD488" s="411">
        <f t="shared" ref="AD488" si="1392">AD487</f>
        <v>0</v>
      </c>
      <c r="AE488" s="411">
        <f t="shared" ref="AE488" si="1393">AE487</f>
        <v>0</v>
      </c>
      <c r="AF488" s="411">
        <f t="shared" ref="AF488" si="1394">AF487</f>
        <v>0</v>
      </c>
      <c r="AG488" s="411">
        <f t="shared" ref="AG488" si="1395">AG487</f>
        <v>0</v>
      </c>
      <c r="AH488" s="411">
        <f t="shared" ref="AH488" si="1396">AH487</f>
        <v>0</v>
      </c>
      <c r="AI488" s="411">
        <f t="shared" ref="AI488" si="1397">AI487</f>
        <v>0</v>
      </c>
      <c r="AJ488" s="411">
        <f t="shared" ref="AJ488" si="1398">AJ487</f>
        <v>0</v>
      </c>
      <c r="AK488" s="411">
        <f t="shared" ref="AK488" si="1399">AK487</f>
        <v>0</v>
      </c>
      <c r="AL488" s="411">
        <f t="shared" ref="AL488" si="1400">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295">
        <f>'7.  Persistence Report'!AW66</f>
        <v>740956</v>
      </c>
      <c r="E490" s="295">
        <f>'7.  Persistence Report'!AX66</f>
        <v>740956</v>
      </c>
      <c r="F490" s="295">
        <f>'7.  Persistence Report'!AY66</f>
        <v>734673</v>
      </c>
      <c r="G490" s="295">
        <f>'7.  Persistence Report'!AZ66</f>
        <v>695741</v>
      </c>
      <c r="H490" s="295">
        <f>'7.  Persistence Report'!BA66</f>
        <v>649974</v>
      </c>
      <c r="I490" s="295">
        <f>'7.  Persistence Report'!BB66</f>
        <v>516856</v>
      </c>
      <c r="J490" s="295">
        <f>'7.  Persistence Report'!BC66</f>
        <v>301939</v>
      </c>
      <c r="K490" s="295">
        <f>'7.  Persistence Report'!BD66</f>
        <v>284356</v>
      </c>
      <c r="L490" s="295">
        <f>'7.  Persistence Report'!BE66</f>
        <v>236406</v>
      </c>
      <c r="M490" s="295">
        <f>'7.  Persistence Report'!BF66</f>
        <v>177740</v>
      </c>
      <c r="N490" s="295">
        <v>12</v>
      </c>
      <c r="O490" s="295">
        <f>'7.  Persistence Report'!R66</f>
        <v>149</v>
      </c>
      <c r="P490" s="295">
        <f>'7.  Persistence Report'!S66</f>
        <v>149</v>
      </c>
      <c r="Q490" s="295">
        <f>'7.  Persistence Report'!T66</f>
        <v>149</v>
      </c>
      <c r="R490" s="295">
        <f>'7.  Persistence Report'!U66</f>
        <v>145</v>
      </c>
      <c r="S490" s="295">
        <f>'7.  Persistence Report'!V66</f>
        <v>139</v>
      </c>
      <c r="T490" s="295">
        <f>'7.  Persistence Report'!W66</f>
        <v>120</v>
      </c>
      <c r="U490" s="295">
        <f>'7.  Persistence Report'!X66</f>
        <v>90</v>
      </c>
      <c r="V490" s="295">
        <f>'7.  Persistence Report'!Y66</f>
        <v>87</v>
      </c>
      <c r="W490" s="295">
        <f>'7.  Persistence Report'!Z66</f>
        <v>76</v>
      </c>
      <c r="X490" s="295">
        <f>'7.  Persistence Report'!AA66</f>
        <v>59</v>
      </c>
      <c r="Y490" s="426"/>
      <c r="Z490" s="410">
        <v>0.76</v>
      </c>
      <c r="AA490" s="410">
        <v>0.24</v>
      </c>
      <c r="AB490" s="410"/>
      <c r="AC490" s="410"/>
      <c r="AD490" s="410"/>
      <c r="AE490" s="410"/>
      <c r="AF490" s="415"/>
      <c r="AG490" s="415"/>
      <c r="AH490" s="415"/>
      <c r="AI490" s="415"/>
      <c r="AJ490" s="415"/>
      <c r="AK490" s="415"/>
      <c r="AL490" s="415"/>
      <c r="AM490" s="296">
        <f>SUM(Y490:AL490)</f>
        <v>1</v>
      </c>
    </row>
    <row r="491" spans="1:39" ht="15" outlineLevel="1">
      <c r="A491" s="532"/>
      <c r="B491" s="431" t="s">
        <v>309</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1">Z490</f>
        <v>0.76</v>
      </c>
      <c r="AA491" s="411">
        <f t="shared" ref="AA491" si="1402">AA490</f>
        <v>0.24</v>
      </c>
      <c r="AB491" s="411">
        <f t="shared" ref="AB491" si="1403">AB490</f>
        <v>0</v>
      </c>
      <c r="AC491" s="411">
        <f t="shared" ref="AC491" si="1404">AC490</f>
        <v>0</v>
      </c>
      <c r="AD491" s="411">
        <f t="shared" ref="AD491" si="1405">AD490</f>
        <v>0</v>
      </c>
      <c r="AE491" s="411">
        <f t="shared" ref="AE491" si="1406">AE490</f>
        <v>0</v>
      </c>
      <c r="AF491" s="411">
        <f t="shared" ref="AF491" si="1407">AF490</f>
        <v>0</v>
      </c>
      <c r="AG491" s="411">
        <f t="shared" ref="AG491" si="1408">AG490</f>
        <v>0</v>
      </c>
      <c r="AH491" s="411">
        <f t="shared" ref="AH491" si="1409">AH490</f>
        <v>0</v>
      </c>
      <c r="AI491" s="411">
        <f t="shared" ref="AI491" si="1410">AI490</f>
        <v>0</v>
      </c>
      <c r="AJ491" s="411">
        <f t="shared" ref="AJ491" si="1411">AJ490</f>
        <v>0</v>
      </c>
      <c r="AK491" s="411">
        <f t="shared" ref="AK491" si="1412">AK490</f>
        <v>0</v>
      </c>
      <c r="AL491" s="411">
        <f t="shared" ref="AL491" si="1413">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295"/>
      <c r="E493" s="295"/>
      <c r="F493" s="295"/>
      <c r="G493" s="295"/>
      <c r="H493" s="295"/>
      <c r="I493" s="295"/>
      <c r="J493" s="295"/>
      <c r="K493" s="295"/>
      <c r="L493" s="295"/>
      <c r="M493" s="295"/>
      <c r="N493" s="295">
        <v>12</v>
      </c>
      <c r="O493" s="295"/>
      <c r="P493" s="295"/>
      <c r="Q493" s="295"/>
      <c r="R493" s="295"/>
      <c r="S493" s="295"/>
      <c r="T493" s="295"/>
      <c r="U493" s="295"/>
      <c r="V493" s="295"/>
      <c r="W493" s="295"/>
      <c r="X493" s="295"/>
      <c r="Y493" s="426"/>
      <c r="Z493" s="410"/>
      <c r="AA493" s="410"/>
      <c r="AB493" s="410"/>
      <c r="AC493" s="410"/>
      <c r="AD493" s="410"/>
      <c r="AE493" s="410"/>
      <c r="AF493" s="415"/>
      <c r="AG493" s="415"/>
      <c r="AH493" s="415"/>
      <c r="AI493" s="415"/>
      <c r="AJ493" s="415"/>
      <c r="AK493" s="415"/>
      <c r="AL493" s="415"/>
      <c r="AM493" s="296">
        <f>SUM(Y493:AL493)</f>
        <v>0</v>
      </c>
    </row>
    <row r="494" spans="1:39" ht="15" outlineLevel="1">
      <c r="A494" s="532"/>
      <c r="B494" s="431" t="s">
        <v>309</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4">Z493</f>
        <v>0</v>
      </c>
      <c r="AA494" s="411">
        <f t="shared" ref="AA494" si="1415">AA493</f>
        <v>0</v>
      </c>
      <c r="AB494" s="411">
        <f t="shared" ref="AB494" si="1416">AB493</f>
        <v>0</v>
      </c>
      <c r="AC494" s="411">
        <f t="shared" ref="AC494" si="1417">AC493</f>
        <v>0</v>
      </c>
      <c r="AD494" s="411">
        <f t="shared" ref="AD494" si="1418">AD493</f>
        <v>0</v>
      </c>
      <c r="AE494" s="411">
        <f t="shared" ref="AE494" si="1419">AE493</f>
        <v>0</v>
      </c>
      <c r="AF494" s="411">
        <f t="shared" ref="AF494" si="1420">AF493</f>
        <v>0</v>
      </c>
      <c r="AG494" s="411">
        <f t="shared" ref="AG494" si="1421">AG493</f>
        <v>0</v>
      </c>
      <c r="AH494" s="411">
        <f t="shared" ref="AH494" si="1422">AH493</f>
        <v>0</v>
      </c>
      <c r="AI494" s="411">
        <f t="shared" ref="AI494" si="1423">AI493</f>
        <v>0</v>
      </c>
      <c r="AJ494" s="411">
        <f t="shared" ref="AJ494" si="1424">AJ493</f>
        <v>0</v>
      </c>
      <c r="AK494" s="411">
        <f t="shared" ref="AK494" si="1425">AK493</f>
        <v>0</v>
      </c>
      <c r="AL494" s="411">
        <f t="shared" ref="AL494" si="1426">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309</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7">Z496</f>
        <v>0</v>
      </c>
      <c r="AA497" s="411">
        <f t="shared" ref="AA497" si="1428">AA496</f>
        <v>0</v>
      </c>
      <c r="AB497" s="411">
        <f t="shared" ref="AB497" si="1429">AB496</f>
        <v>0</v>
      </c>
      <c r="AC497" s="411">
        <f t="shared" ref="AC497" si="1430">AC496</f>
        <v>0</v>
      </c>
      <c r="AD497" s="411">
        <f t="shared" ref="AD497" si="1431">AD496</f>
        <v>0</v>
      </c>
      <c r="AE497" s="411">
        <f t="shared" ref="AE497" si="1432">AE496</f>
        <v>0</v>
      </c>
      <c r="AF497" s="411">
        <f t="shared" ref="AF497" si="1433">AF496</f>
        <v>0</v>
      </c>
      <c r="AG497" s="411">
        <f t="shared" ref="AG497" si="1434">AG496</f>
        <v>0</v>
      </c>
      <c r="AH497" s="411">
        <f t="shared" ref="AH497" si="1435">AH496</f>
        <v>0</v>
      </c>
      <c r="AI497" s="411">
        <f t="shared" ref="AI497" si="1436">AI496</f>
        <v>0</v>
      </c>
      <c r="AJ497" s="411">
        <f t="shared" ref="AJ497" si="1437">AJ496</f>
        <v>0</v>
      </c>
      <c r="AK497" s="411">
        <f t="shared" ref="AK497" si="1438">AK496</f>
        <v>0</v>
      </c>
      <c r="AL497" s="411">
        <f t="shared" ref="AL497" si="1439">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309</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40">Z499</f>
        <v>0</v>
      </c>
      <c r="AA500" s="411">
        <f t="shared" ref="AA500" si="1441">AA499</f>
        <v>0</v>
      </c>
      <c r="AB500" s="411">
        <f t="shared" ref="AB500" si="1442">AB499</f>
        <v>0</v>
      </c>
      <c r="AC500" s="411">
        <f t="shared" ref="AC500" si="1443">AC499</f>
        <v>0</v>
      </c>
      <c r="AD500" s="411">
        <f t="shared" ref="AD500" si="1444">AD499</f>
        <v>0</v>
      </c>
      <c r="AE500" s="411">
        <f t="shared" ref="AE500" si="1445">AE499</f>
        <v>0</v>
      </c>
      <c r="AF500" s="411">
        <f t="shared" ref="AF500" si="1446">AF499</f>
        <v>0</v>
      </c>
      <c r="AG500" s="411">
        <f t="shared" ref="AG500" si="1447">AG499</f>
        <v>0</v>
      </c>
      <c r="AH500" s="411">
        <f t="shared" ref="AH500" si="1448">AH499</f>
        <v>0</v>
      </c>
      <c r="AI500" s="411">
        <f t="shared" ref="AI500" si="1449">AI499</f>
        <v>0</v>
      </c>
      <c r="AJ500" s="411">
        <f t="shared" ref="AJ500" si="1450">AJ499</f>
        <v>0</v>
      </c>
      <c r="AK500" s="411">
        <f t="shared" ref="AK500" si="1451">AK499</f>
        <v>0</v>
      </c>
      <c r="AL500" s="411">
        <f t="shared" ref="AL500" si="1452">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309</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3">Z502</f>
        <v>0</v>
      </c>
      <c r="AA503" s="411">
        <f t="shared" ref="AA503" si="1454">AA502</f>
        <v>0</v>
      </c>
      <c r="AB503" s="411">
        <f t="shared" ref="AB503" si="1455">AB502</f>
        <v>0</v>
      </c>
      <c r="AC503" s="411">
        <f t="shared" ref="AC503" si="1456">AC502</f>
        <v>0</v>
      </c>
      <c r="AD503" s="411">
        <f t="shared" ref="AD503" si="1457">AD502</f>
        <v>0</v>
      </c>
      <c r="AE503" s="411">
        <f t="shared" ref="AE503" si="1458">AE502</f>
        <v>0</v>
      </c>
      <c r="AF503" s="411">
        <f t="shared" ref="AF503" si="1459">AF502</f>
        <v>0</v>
      </c>
      <c r="AG503" s="411">
        <f t="shared" ref="AG503" si="1460">AG502</f>
        <v>0</v>
      </c>
      <c r="AH503" s="411">
        <f t="shared" ref="AH503" si="1461">AH502</f>
        <v>0</v>
      </c>
      <c r="AI503" s="411">
        <f t="shared" ref="AI503" si="1462">AI502</f>
        <v>0</v>
      </c>
      <c r="AJ503" s="411">
        <f t="shared" ref="AJ503" si="1463">AJ502</f>
        <v>0</v>
      </c>
      <c r="AK503" s="411">
        <f t="shared" ref="AK503" si="1464">AK502</f>
        <v>0</v>
      </c>
      <c r="AL503" s="411">
        <f t="shared" ref="AL503" si="1465">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309</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6">Z505</f>
        <v>0</v>
      </c>
      <c r="AA506" s="411">
        <f t="shared" ref="AA506" si="1467">AA505</f>
        <v>0</v>
      </c>
      <c r="AB506" s="411">
        <f t="shared" ref="AB506" si="1468">AB505</f>
        <v>0</v>
      </c>
      <c r="AC506" s="411">
        <f t="shared" ref="AC506" si="1469">AC505</f>
        <v>0</v>
      </c>
      <c r="AD506" s="411">
        <f t="shared" ref="AD506" si="1470">AD505</f>
        <v>0</v>
      </c>
      <c r="AE506" s="411">
        <f t="shared" ref="AE506" si="1471">AE505</f>
        <v>0</v>
      </c>
      <c r="AF506" s="411">
        <f t="shared" ref="AF506" si="1472">AF505</f>
        <v>0</v>
      </c>
      <c r="AG506" s="411">
        <f t="shared" ref="AG506" si="1473">AG505</f>
        <v>0</v>
      </c>
      <c r="AH506" s="411">
        <f t="shared" ref="AH506" si="1474">AH505</f>
        <v>0</v>
      </c>
      <c r="AI506" s="411">
        <f t="shared" ref="AI506" si="1475">AI505</f>
        <v>0</v>
      </c>
      <c r="AJ506" s="411">
        <f t="shared" ref="AJ506" si="1476">AJ505</f>
        <v>0</v>
      </c>
      <c r="AK506" s="411">
        <f t="shared" ref="AK506" si="1477">AK505</f>
        <v>0</v>
      </c>
      <c r="AL506" s="411">
        <f t="shared" ref="AL506" si="1478">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502</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309</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9">Z509</f>
        <v>0</v>
      </c>
      <c r="AA510" s="411">
        <f t="shared" ref="AA510" si="1480">AA509</f>
        <v>0</v>
      </c>
      <c r="AB510" s="411">
        <f t="shared" ref="AB510" si="1481">AB509</f>
        <v>0</v>
      </c>
      <c r="AC510" s="411">
        <f t="shared" ref="AC510" si="1482">AC509</f>
        <v>0</v>
      </c>
      <c r="AD510" s="411">
        <f t="shared" ref="AD510" si="1483">AD509</f>
        <v>0</v>
      </c>
      <c r="AE510" s="411">
        <f t="shared" ref="AE510" si="1484">AE509</f>
        <v>0</v>
      </c>
      <c r="AF510" s="411">
        <f t="shared" ref="AF510" si="1485">AF509</f>
        <v>0</v>
      </c>
      <c r="AG510" s="411">
        <f t="shared" ref="AG510" si="1486">AG509</f>
        <v>0</v>
      </c>
      <c r="AH510" s="411">
        <f t="shared" ref="AH510" si="1487">AH509</f>
        <v>0</v>
      </c>
      <c r="AI510" s="411">
        <f t="shared" ref="AI510" si="1488">AI509</f>
        <v>0</v>
      </c>
      <c r="AJ510" s="411">
        <f t="shared" ref="AJ510" si="1489">AJ509</f>
        <v>0</v>
      </c>
      <c r="AK510" s="411">
        <f t="shared" ref="AK510" si="1490">AK509</f>
        <v>0</v>
      </c>
      <c r="AL510" s="411">
        <f t="shared" ref="AL510" si="1491">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776" t="s">
        <v>740</v>
      </c>
      <c r="C512" s="291" t="s">
        <v>25</v>
      </c>
      <c r="D512" s="295">
        <f>'7.  Persistence Report'!AW62</f>
        <v>6573748</v>
      </c>
      <c r="E512" s="295">
        <f>'7.  Persistence Report'!AX62</f>
        <v>4760633</v>
      </c>
      <c r="F512" s="295">
        <f>'7.  Persistence Report'!AY62</f>
        <v>4760633</v>
      </c>
      <c r="G512" s="295">
        <f>'7.  Persistence Report'!AZ62</f>
        <v>4760633</v>
      </c>
      <c r="H512" s="295">
        <f>'7.  Persistence Report'!BA62</f>
        <v>4760633</v>
      </c>
      <c r="I512" s="295">
        <f>'7.  Persistence Report'!BB62</f>
        <v>4760633</v>
      </c>
      <c r="J512" s="295">
        <f>'7.  Persistence Report'!BC62</f>
        <v>4760633</v>
      </c>
      <c r="K512" s="295">
        <f>'7.  Persistence Report'!BD62</f>
        <v>4760541</v>
      </c>
      <c r="L512" s="295">
        <f>'7.  Persistence Report'!BE62</f>
        <v>4760541</v>
      </c>
      <c r="M512" s="295">
        <f>'7.  Persistence Report'!BF62</f>
        <v>4760541</v>
      </c>
      <c r="N512" s="295">
        <v>0</v>
      </c>
      <c r="O512" s="295">
        <f>'7.  Persistence Report'!R62</f>
        <v>451</v>
      </c>
      <c r="P512" s="295">
        <f>'7.  Persistence Report'!S62</f>
        <v>329</v>
      </c>
      <c r="Q512" s="295">
        <f>'7.  Persistence Report'!T62</f>
        <v>329</v>
      </c>
      <c r="R512" s="295">
        <f>'7.  Persistence Report'!U62</f>
        <v>329</v>
      </c>
      <c r="S512" s="295">
        <f>'7.  Persistence Report'!V62</f>
        <v>329</v>
      </c>
      <c r="T512" s="295">
        <f>'7.  Persistence Report'!W62</f>
        <v>329</v>
      </c>
      <c r="U512" s="295">
        <f>'7.  Persistence Report'!X62</f>
        <v>329</v>
      </c>
      <c r="V512" s="295">
        <f>'7.  Persistence Report'!Y62</f>
        <v>329</v>
      </c>
      <c r="W512" s="295">
        <f>'7.  Persistence Report'!Z62</f>
        <v>329</v>
      </c>
      <c r="X512" s="295">
        <f>'7.  Persistence Report'!AA62</f>
        <v>329</v>
      </c>
      <c r="Y512" s="426">
        <v>1</v>
      </c>
      <c r="Z512" s="410"/>
      <c r="AA512" s="410"/>
      <c r="AB512" s="410"/>
      <c r="AC512" s="410"/>
      <c r="AD512" s="410"/>
      <c r="AE512" s="410"/>
      <c r="AF512" s="415"/>
      <c r="AG512" s="415"/>
      <c r="AH512" s="415"/>
      <c r="AI512" s="415"/>
      <c r="AJ512" s="415"/>
      <c r="AK512" s="415"/>
      <c r="AL512" s="415"/>
      <c r="AM512" s="296">
        <f>SUM(Y512:AL512)</f>
        <v>1</v>
      </c>
    </row>
    <row r="513" spans="1:39" ht="15" outlineLevel="1">
      <c r="A513" s="532"/>
      <c r="B513" s="431" t="s">
        <v>309</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1</v>
      </c>
      <c r="Z513" s="411">
        <f t="shared" ref="Z513" si="1492">Z512</f>
        <v>0</v>
      </c>
      <c r="AA513" s="411">
        <f t="shared" ref="AA513" si="1493">AA512</f>
        <v>0</v>
      </c>
      <c r="AB513" s="411">
        <f t="shared" ref="AB513" si="1494">AB512</f>
        <v>0</v>
      </c>
      <c r="AC513" s="411">
        <f t="shared" ref="AC513" si="1495">AC512</f>
        <v>0</v>
      </c>
      <c r="AD513" s="411">
        <f t="shared" ref="AD513" si="1496">AD512</f>
        <v>0</v>
      </c>
      <c r="AE513" s="411">
        <f t="shared" ref="AE513" si="1497">AE512</f>
        <v>0</v>
      </c>
      <c r="AF513" s="411">
        <f t="shared" ref="AF513" si="1498">AF512</f>
        <v>0</v>
      </c>
      <c r="AG513" s="411">
        <f t="shared" ref="AG513" si="1499">AG512</f>
        <v>0</v>
      </c>
      <c r="AH513" s="411">
        <f t="shared" ref="AH513" si="1500">AH512</f>
        <v>0</v>
      </c>
      <c r="AI513" s="411">
        <f t="shared" ref="AI513" si="1501">AI512</f>
        <v>0</v>
      </c>
      <c r="AJ513" s="411">
        <f t="shared" ref="AJ513" si="1502">AJ512</f>
        <v>0</v>
      </c>
      <c r="AK513" s="411">
        <f t="shared" ref="AK513" si="1503">AK512</f>
        <v>0</v>
      </c>
      <c r="AL513" s="411">
        <f t="shared" ref="AL513" si="1504">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776" t="s">
        <v>741</v>
      </c>
      <c r="C515" s="291" t="s">
        <v>25</v>
      </c>
      <c r="D515" s="295">
        <f>'7.  Persistence Report'!AW67</f>
        <v>60121</v>
      </c>
      <c r="E515" s="295">
        <f>'7.  Persistence Report'!AX67</f>
        <v>60121</v>
      </c>
      <c r="F515" s="295">
        <f>'7.  Persistence Report'!AY67</f>
        <v>60121</v>
      </c>
      <c r="G515" s="295">
        <f>'7.  Persistence Report'!AZ67</f>
        <v>60121</v>
      </c>
      <c r="H515" s="295">
        <f>'7.  Persistence Report'!BA67</f>
        <v>59840</v>
      </c>
      <c r="I515" s="295">
        <f>'7.  Persistence Report'!BB67</f>
        <v>59178</v>
      </c>
      <c r="J515" s="295">
        <f>'7.  Persistence Report'!BC67</f>
        <v>59178</v>
      </c>
      <c r="K515" s="295">
        <f>'7.  Persistence Report'!BD67</f>
        <v>59178</v>
      </c>
      <c r="L515" s="295">
        <f>'7.  Persistence Report'!BE67</f>
        <v>59178</v>
      </c>
      <c r="M515" s="295">
        <f>'7.  Persistence Report'!BF67</f>
        <v>59178</v>
      </c>
      <c r="N515" s="295">
        <v>0</v>
      </c>
      <c r="O515" s="295">
        <f>'7.  Persistence Report'!R67</f>
        <v>6</v>
      </c>
      <c r="P515" s="295">
        <f>'7.  Persistence Report'!S67</f>
        <v>6</v>
      </c>
      <c r="Q515" s="295">
        <f>'7.  Persistence Report'!T67</f>
        <v>6</v>
      </c>
      <c r="R515" s="295">
        <f>'7.  Persistence Report'!U67</f>
        <v>6</v>
      </c>
      <c r="S515" s="295">
        <f>'7.  Persistence Report'!V67</f>
        <v>6</v>
      </c>
      <c r="T515" s="295">
        <f>'7.  Persistence Report'!W67</f>
        <v>6</v>
      </c>
      <c r="U515" s="295">
        <f>'7.  Persistence Report'!X67</f>
        <v>6</v>
      </c>
      <c r="V515" s="295">
        <f>'7.  Persistence Report'!Y67</f>
        <v>6</v>
      </c>
      <c r="W515" s="295">
        <f>'7.  Persistence Report'!Z67</f>
        <v>6</v>
      </c>
      <c r="X515" s="295">
        <f>'7.  Persistence Report'!AA67</f>
        <v>6</v>
      </c>
      <c r="Y515" s="426">
        <v>1</v>
      </c>
      <c r="Z515" s="410"/>
      <c r="AA515" s="410"/>
      <c r="AB515" s="410"/>
      <c r="AC515" s="410"/>
      <c r="AD515" s="410"/>
      <c r="AE515" s="410"/>
      <c r="AF515" s="415"/>
      <c r="AG515" s="415"/>
      <c r="AH515" s="415"/>
      <c r="AI515" s="415"/>
      <c r="AJ515" s="415"/>
      <c r="AK515" s="415"/>
      <c r="AL515" s="415"/>
      <c r="AM515" s="296">
        <f>SUM(Y515:AL515)</f>
        <v>1</v>
      </c>
    </row>
    <row r="516" spans="1:39" ht="15" outlineLevel="1">
      <c r="A516" s="532"/>
      <c r="B516" s="431" t="s">
        <v>309</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1</v>
      </c>
      <c r="Z516" s="411">
        <f t="shared" ref="Z516" si="1505">Z515</f>
        <v>0</v>
      </c>
      <c r="AA516" s="411">
        <f t="shared" ref="AA516" si="1506">AA515</f>
        <v>0</v>
      </c>
      <c r="AB516" s="411">
        <f t="shared" ref="AB516" si="1507">AB515</f>
        <v>0</v>
      </c>
      <c r="AC516" s="411">
        <f t="shared" ref="AC516" si="1508">AC515</f>
        <v>0</v>
      </c>
      <c r="AD516" s="411">
        <f t="shared" ref="AD516" si="1509">AD515</f>
        <v>0</v>
      </c>
      <c r="AE516" s="411">
        <f t="shared" ref="AE516" si="1510">AE515</f>
        <v>0</v>
      </c>
      <c r="AF516" s="411">
        <f t="shared" ref="AF516" si="1511">AF515</f>
        <v>0</v>
      </c>
      <c r="AG516" s="411">
        <f t="shared" ref="AG516" si="1512">AG515</f>
        <v>0</v>
      </c>
      <c r="AH516" s="411">
        <f t="shared" ref="AH516" si="1513">AH515</f>
        <v>0</v>
      </c>
      <c r="AI516" s="411">
        <f t="shared" ref="AI516" si="1514">AI515</f>
        <v>0</v>
      </c>
      <c r="AJ516" s="411">
        <f t="shared" ref="AJ516" si="1515">AJ515</f>
        <v>0</v>
      </c>
      <c r="AK516" s="411">
        <f t="shared" ref="AK516" si="1516">AK515</f>
        <v>0</v>
      </c>
      <c r="AL516" s="411">
        <f t="shared" ref="AL516" si="1517">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503</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309</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8">Z519</f>
        <v>0</v>
      </c>
      <c r="AA520" s="411">
        <f t="shared" ref="AA520" si="1519">AA519</f>
        <v>0</v>
      </c>
      <c r="AB520" s="411">
        <f t="shared" ref="AB520" si="1520">AB519</f>
        <v>0</v>
      </c>
      <c r="AC520" s="411">
        <f t="shared" ref="AC520" si="1521">AC519</f>
        <v>0</v>
      </c>
      <c r="AD520" s="411">
        <f t="shared" ref="AD520" si="1522">AD519</f>
        <v>0</v>
      </c>
      <c r="AE520" s="411">
        <f t="shared" ref="AE520" si="1523">AE519</f>
        <v>0</v>
      </c>
      <c r="AF520" s="411">
        <f t="shared" ref="AF520" si="1524">AF519</f>
        <v>0</v>
      </c>
      <c r="AG520" s="411">
        <f t="shared" ref="AG520" si="1525">AG519</f>
        <v>0</v>
      </c>
      <c r="AH520" s="411">
        <f t="shared" ref="AH520" si="1526">AH519</f>
        <v>0</v>
      </c>
      <c r="AI520" s="411">
        <f t="shared" ref="AI520" si="1527">AI519</f>
        <v>0</v>
      </c>
      <c r="AJ520" s="411">
        <f t="shared" ref="AJ520" si="1528">AJ519</f>
        <v>0</v>
      </c>
      <c r="AK520" s="411">
        <f t="shared" ref="AK520" si="1529">AK519</f>
        <v>0</v>
      </c>
      <c r="AL520" s="411">
        <f t="shared" ref="AL520" si="1530">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309</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1">Z522</f>
        <v>0</v>
      </c>
      <c r="AA523" s="411">
        <f t="shared" ref="AA523" si="1532">AA522</f>
        <v>0</v>
      </c>
      <c r="AB523" s="411">
        <f t="shared" ref="AB523" si="1533">AB522</f>
        <v>0</v>
      </c>
      <c r="AC523" s="411">
        <f t="shared" ref="AC523" si="1534">AC522</f>
        <v>0</v>
      </c>
      <c r="AD523" s="411">
        <f t="shared" ref="AD523" si="1535">AD522</f>
        <v>0</v>
      </c>
      <c r="AE523" s="411">
        <f t="shared" ref="AE523" si="1536">AE522</f>
        <v>0</v>
      </c>
      <c r="AF523" s="411">
        <f t="shared" ref="AF523" si="1537">AF522</f>
        <v>0</v>
      </c>
      <c r="AG523" s="411">
        <f t="shared" ref="AG523" si="1538">AG522</f>
        <v>0</v>
      </c>
      <c r="AH523" s="411">
        <f t="shared" ref="AH523" si="1539">AH522</f>
        <v>0</v>
      </c>
      <c r="AI523" s="411">
        <f t="shared" ref="AI523" si="1540">AI522</f>
        <v>0</v>
      </c>
      <c r="AJ523" s="411">
        <f t="shared" ref="AJ523" si="1541">AJ522</f>
        <v>0</v>
      </c>
      <c r="AK523" s="411">
        <f t="shared" ref="AK523" si="1542">AK522</f>
        <v>0</v>
      </c>
      <c r="AL523" s="411">
        <f t="shared" ref="AL523" si="1543">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309</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4">Z525</f>
        <v>0</v>
      </c>
      <c r="AA526" s="411">
        <f t="shared" ref="AA526" si="1545">AA525</f>
        <v>0</v>
      </c>
      <c r="AB526" s="411">
        <f t="shared" ref="AB526" si="1546">AB525</f>
        <v>0</v>
      </c>
      <c r="AC526" s="411">
        <f t="shared" ref="AC526" si="1547">AC525</f>
        <v>0</v>
      </c>
      <c r="AD526" s="411">
        <f t="shared" ref="AD526" si="1548">AD525</f>
        <v>0</v>
      </c>
      <c r="AE526" s="411">
        <f t="shared" ref="AE526" si="1549">AE525</f>
        <v>0</v>
      </c>
      <c r="AF526" s="411">
        <f t="shared" ref="AF526" si="1550">AF525</f>
        <v>0</v>
      </c>
      <c r="AG526" s="411">
        <f t="shared" ref="AG526" si="1551">AG525</f>
        <v>0</v>
      </c>
      <c r="AH526" s="411">
        <f t="shared" ref="AH526" si="1552">AH525</f>
        <v>0</v>
      </c>
      <c r="AI526" s="411">
        <f t="shared" ref="AI526" si="1553">AI525</f>
        <v>0</v>
      </c>
      <c r="AJ526" s="411">
        <f t="shared" ref="AJ526" si="1554">AJ525</f>
        <v>0</v>
      </c>
      <c r="AK526" s="411">
        <f t="shared" ref="AK526" si="1555">AK525</f>
        <v>0</v>
      </c>
      <c r="AL526" s="411">
        <f t="shared" ref="AL526" si="1556">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309</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7">Z528</f>
        <v>0</v>
      </c>
      <c r="AA529" s="411">
        <f t="shared" ref="AA529" si="1558">AA528</f>
        <v>0</v>
      </c>
      <c r="AB529" s="411">
        <f t="shared" ref="AB529" si="1559">AB528</f>
        <v>0</v>
      </c>
      <c r="AC529" s="411">
        <f t="shared" ref="AC529" si="1560">AC528</f>
        <v>0</v>
      </c>
      <c r="AD529" s="411">
        <f t="shared" ref="AD529" si="1561">AD528</f>
        <v>0</v>
      </c>
      <c r="AE529" s="411">
        <f t="shared" ref="AE529" si="1562">AE528</f>
        <v>0</v>
      </c>
      <c r="AF529" s="411">
        <f t="shared" ref="AF529" si="1563">AF528</f>
        <v>0</v>
      </c>
      <c r="AG529" s="411">
        <f t="shared" ref="AG529" si="1564">AG528</f>
        <v>0</v>
      </c>
      <c r="AH529" s="411">
        <f t="shared" ref="AH529" si="1565">AH528</f>
        <v>0</v>
      </c>
      <c r="AI529" s="411">
        <f t="shared" ref="AI529" si="1566">AI528</f>
        <v>0</v>
      </c>
      <c r="AJ529" s="411">
        <f t="shared" ref="AJ529" si="1567">AJ528</f>
        <v>0</v>
      </c>
      <c r="AK529" s="411">
        <f t="shared" ref="AK529" si="1568">AK528</f>
        <v>0</v>
      </c>
      <c r="AL529" s="411">
        <f t="shared" ref="AL529" si="1569">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309</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70">Z531</f>
        <v>0</v>
      </c>
      <c r="AA532" s="411">
        <f t="shared" ref="AA532" si="1571">AA531</f>
        <v>0</v>
      </c>
      <c r="AB532" s="411">
        <f t="shared" ref="AB532" si="1572">AB531</f>
        <v>0</v>
      </c>
      <c r="AC532" s="411">
        <f t="shared" ref="AC532" si="1573">AC531</f>
        <v>0</v>
      </c>
      <c r="AD532" s="411">
        <f t="shared" ref="AD532" si="1574">AD531</f>
        <v>0</v>
      </c>
      <c r="AE532" s="411">
        <f t="shared" ref="AE532" si="1575">AE531</f>
        <v>0</v>
      </c>
      <c r="AF532" s="411">
        <f t="shared" ref="AF532" si="1576">AF531</f>
        <v>0</v>
      </c>
      <c r="AG532" s="411">
        <f t="shared" ref="AG532" si="1577">AG531</f>
        <v>0</v>
      </c>
      <c r="AH532" s="411">
        <f t="shared" ref="AH532" si="1578">AH531</f>
        <v>0</v>
      </c>
      <c r="AI532" s="411">
        <f t="shared" ref="AI532" si="1579">AI531</f>
        <v>0</v>
      </c>
      <c r="AJ532" s="411">
        <f t="shared" ref="AJ532" si="1580">AJ531</f>
        <v>0</v>
      </c>
      <c r="AK532" s="411">
        <f t="shared" ref="AK532" si="1581">AK531</f>
        <v>0</v>
      </c>
      <c r="AL532" s="411">
        <f t="shared" ref="AL532" si="1582">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309</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3">Z534</f>
        <v>0</v>
      </c>
      <c r="AA535" s="411">
        <f t="shared" ref="AA535" si="1584">AA534</f>
        <v>0</v>
      </c>
      <c r="AB535" s="411">
        <f t="shared" ref="AB535" si="1585">AB534</f>
        <v>0</v>
      </c>
      <c r="AC535" s="411">
        <f t="shared" ref="AC535" si="1586">AC534</f>
        <v>0</v>
      </c>
      <c r="AD535" s="411">
        <f t="shared" ref="AD535" si="1587">AD534</f>
        <v>0</v>
      </c>
      <c r="AE535" s="411">
        <f t="shared" ref="AE535" si="1588">AE534</f>
        <v>0</v>
      </c>
      <c r="AF535" s="411">
        <f t="shared" ref="AF535" si="1589">AF534</f>
        <v>0</v>
      </c>
      <c r="AG535" s="411">
        <f t="shared" ref="AG535" si="1590">AG534</f>
        <v>0</v>
      </c>
      <c r="AH535" s="411">
        <f t="shared" ref="AH535" si="1591">AH534</f>
        <v>0</v>
      </c>
      <c r="AI535" s="411">
        <f t="shared" ref="AI535" si="1592">AI534</f>
        <v>0</v>
      </c>
      <c r="AJ535" s="411">
        <f t="shared" ref="AJ535" si="1593">AJ534</f>
        <v>0</v>
      </c>
      <c r="AK535" s="411">
        <f t="shared" ref="AK535" si="1594">AK534</f>
        <v>0</v>
      </c>
      <c r="AL535" s="411">
        <f t="shared" ref="AL535" si="1595">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309</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6">Z537</f>
        <v>0</v>
      </c>
      <c r="AA538" s="411">
        <f t="shared" ref="AA538" si="1597">AA537</f>
        <v>0</v>
      </c>
      <c r="AB538" s="411">
        <f t="shared" ref="AB538" si="1598">AB537</f>
        <v>0</v>
      </c>
      <c r="AC538" s="411">
        <f t="shared" ref="AC538" si="1599">AC537</f>
        <v>0</v>
      </c>
      <c r="AD538" s="411">
        <f t="shared" ref="AD538" si="1600">AD537</f>
        <v>0</v>
      </c>
      <c r="AE538" s="411">
        <f t="shared" ref="AE538" si="1601">AE537</f>
        <v>0</v>
      </c>
      <c r="AF538" s="411">
        <f t="shared" ref="AF538" si="1602">AF537</f>
        <v>0</v>
      </c>
      <c r="AG538" s="411">
        <f t="shared" ref="AG538" si="1603">AG537</f>
        <v>0</v>
      </c>
      <c r="AH538" s="411">
        <f t="shared" ref="AH538" si="1604">AH537</f>
        <v>0</v>
      </c>
      <c r="AI538" s="411">
        <f t="shared" ref="AI538" si="1605">AI537</f>
        <v>0</v>
      </c>
      <c r="AJ538" s="411">
        <f t="shared" ref="AJ538" si="1606">AJ537</f>
        <v>0</v>
      </c>
      <c r="AK538" s="411">
        <f t="shared" ref="AK538" si="1607">AK537</f>
        <v>0</v>
      </c>
      <c r="AL538" s="411">
        <f t="shared" ref="AL538" si="1608">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309</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9">Z540</f>
        <v>0</v>
      </c>
      <c r="AA541" s="411">
        <f t="shared" ref="AA541" si="1610">AA540</f>
        <v>0</v>
      </c>
      <c r="AB541" s="411">
        <f t="shared" ref="AB541" si="1611">AB540</f>
        <v>0</v>
      </c>
      <c r="AC541" s="411">
        <f t="shared" ref="AC541" si="1612">AC540</f>
        <v>0</v>
      </c>
      <c r="AD541" s="411">
        <f t="shared" ref="AD541" si="1613">AD540</f>
        <v>0</v>
      </c>
      <c r="AE541" s="411">
        <f t="shared" ref="AE541" si="1614">AE540</f>
        <v>0</v>
      </c>
      <c r="AF541" s="411">
        <f t="shared" ref="AF541" si="1615">AF540</f>
        <v>0</v>
      </c>
      <c r="AG541" s="411">
        <f t="shared" ref="AG541" si="1616">AG540</f>
        <v>0</v>
      </c>
      <c r="AH541" s="411">
        <f t="shared" ref="AH541" si="1617">AH540</f>
        <v>0</v>
      </c>
      <c r="AI541" s="411">
        <f t="shared" ref="AI541" si="1618">AI540</f>
        <v>0</v>
      </c>
      <c r="AJ541" s="411">
        <f t="shared" ref="AJ541" si="1619">AJ540</f>
        <v>0</v>
      </c>
      <c r="AK541" s="411">
        <f t="shared" ref="AK541" si="1620">AK540</f>
        <v>0</v>
      </c>
      <c r="AL541" s="411">
        <f t="shared" ref="AL541" si="1621">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309</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2">Z543</f>
        <v>0</v>
      </c>
      <c r="AA544" s="411">
        <f t="shared" ref="AA544" si="1623">AA543</f>
        <v>0</v>
      </c>
      <c r="AB544" s="411">
        <f t="shared" ref="AB544" si="1624">AB543</f>
        <v>0</v>
      </c>
      <c r="AC544" s="411">
        <f t="shared" ref="AC544" si="1625">AC543</f>
        <v>0</v>
      </c>
      <c r="AD544" s="411">
        <f t="shared" ref="AD544" si="1626">AD543</f>
        <v>0</v>
      </c>
      <c r="AE544" s="411">
        <f t="shared" ref="AE544" si="1627">AE543</f>
        <v>0</v>
      </c>
      <c r="AF544" s="411">
        <f t="shared" ref="AF544" si="1628">AF543</f>
        <v>0</v>
      </c>
      <c r="AG544" s="411">
        <f t="shared" ref="AG544" si="1629">AG543</f>
        <v>0</v>
      </c>
      <c r="AH544" s="411">
        <f t="shared" ref="AH544" si="1630">AH543</f>
        <v>0</v>
      </c>
      <c r="AI544" s="411">
        <f t="shared" ref="AI544" si="1631">AI543</f>
        <v>0</v>
      </c>
      <c r="AJ544" s="411">
        <f t="shared" ref="AJ544" si="1632">AJ543</f>
        <v>0</v>
      </c>
      <c r="AK544" s="411">
        <f t="shared" ref="AK544" si="1633">AK543</f>
        <v>0</v>
      </c>
      <c r="AL544" s="411">
        <f t="shared" ref="AL544" si="1634">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309</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5">Z546</f>
        <v>0</v>
      </c>
      <c r="AA547" s="411">
        <f t="shared" ref="AA547" si="1636">AA546</f>
        <v>0</v>
      </c>
      <c r="AB547" s="411">
        <f t="shared" ref="AB547" si="1637">AB546</f>
        <v>0</v>
      </c>
      <c r="AC547" s="411">
        <f t="shared" ref="AC547" si="1638">AC546</f>
        <v>0</v>
      </c>
      <c r="AD547" s="411">
        <f t="shared" ref="AD547" si="1639">AD546</f>
        <v>0</v>
      </c>
      <c r="AE547" s="411">
        <f t="shared" ref="AE547" si="1640">AE546</f>
        <v>0</v>
      </c>
      <c r="AF547" s="411">
        <f t="shared" ref="AF547" si="1641">AF546</f>
        <v>0</v>
      </c>
      <c r="AG547" s="411">
        <f t="shared" ref="AG547" si="1642">AG546</f>
        <v>0</v>
      </c>
      <c r="AH547" s="411">
        <f t="shared" ref="AH547" si="1643">AH546</f>
        <v>0</v>
      </c>
      <c r="AI547" s="411">
        <f t="shared" ref="AI547" si="1644">AI546</f>
        <v>0</v>
      </c>
      <c r="AJ547" s="411">
        <f t="shared" ref="AJ547" si="1645">AJ546</f>
        <v>0</v>
      </c>
      <c r="AK547" s="411">
        <f t="shared" ref="AK547" si="1646">AK546</f>
        <v>0</v>
      </c>
      <c r="AL547" s="411">
        <f t="shared" ref="AL547" si="1647">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309</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8">Z549</f>
        <v>0</v>
      </c>
      <c r="AA550" s="411">
        <f t="shared" ref="AA550" si="1649">AA549</f>
        <v>0</v>
      </c>
      <c r="AB550" s="411">
        <f t="shared" ref="AB550" si="1650">AB549</f>
        <v>0</v>
      </c>
      <c r="AC550" s="411">
        <f t="shared" ref="AC550" si="1651">AC549</f>
        <v>0</v>
      </c>
      <c r="AD550" s="411">
        <f t="shared" ref="AD550" si="1652">AD549</f>
        <v>0</v>
      </c>
      <c r="AE550" s="411">
        <f t="shared" ref="AE550" si="1653">AE549</f>
        <v>0</v>
      </c>
      <c r="AF550" s="411">
        <f t="shared" ref="AF550" si="1654">AF549</f>
        <v>0</v>
      </c>
      <c r="AG550" s="411">
        <f t="shared" ref="AG550" si="1655">AG549</f>
        <v>0</v>
      </c>
      <c r="AH550" s="411">
        <f t="shared" ref="AH550" si="1656">AH549</f>
        <v>0</v>
      </c>
      <c r="AI550" s="411">
        <f t="shared" ref="AI550" si="1657">AI549</f>
        <v>0</v>
      </c>
      <c r="AJ550" s="411">
        <f t="shared" ref="AJ550" si="1658">AJ549</f>
        <v>0</v>
      </c>
      <c r="AK550" s="411">
        <f t="shared" ref="AK550" si="1659">AK549</f>
        <v>0</v>
      </c>
      <c r="AL550" s="411">
        <f t="shared" ref="AL550" si="1660">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309</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1">Z552</f>
        <v>0</v>
      </c>
      <c r="AA553" s="411">
        <f t="shared" ref="AA553" si="1662">AA552</f>
        <v>0</v>
      </c>
      <c r="AB553" s="411">
        <f t="shared" ref="AB553" si="1663">AB552</f>
        <v>0</v>
      </c>
      <c r="AC553" s="411">
        <f t="shared" ref="AC553" si="1664">AC552</f>
        <v>0</v>
      </c>
      <c r="AD553" s="411">
        <f t="shared" ref="AD553" si="1665">AD552</f>
        <v>0</v>
      </c>
      <c r="AE553" s="411">
        <f t="shared" ref="AE553" si="1666">AE552</f>
        <v>0</v>
      </c>
      <c r="AF553" s="411">
        <f t="shared" ref="AF553" si="1667">AF552</f>
        <v>0</v>
      </c>
      <c r="AG553" s="411">
        <f t="shared" ref="AG553" si="1668">AG552</f>
        <v>0</v>
      </c>
      <c r="AH553" s="411">
        <f t="shared" ref="AH553" si="1669">AH552</f>
        <v>0</v>
      </c>
      <c r="AI553" s="411">
        <f t="shared" ref="AI553" si="1670">AI552</f>
        <v>0</v>
      </c>
      <c r="AJ553" s="411">
        <f t="shared" ref="AJ553" si="1671">AJ552</f>
        <v>0</v>
      </c>
      <c r="AK553" s="411">
        <f t="shared" ref="AK553" si="1672">AK552</f>
        <v>0</v>
      </c>
      <c r="AL553" s="411">
        <f t="shared" ref="AL553" si="1673">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309</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4">Z555</f>
        <v>0</v>
      </c>
      <c r="AA556" s="411">
        <f t="shared" ref="AA556" si="1675">AA555</f>
        <v>0</v>
      </c>
      <c r="AB556" s="411">
        <f t="shared" ref="AB556" si="1676">AB555</f>
        <v>0</v>
      </c>
      <c r="AC556" s="411">
        <f t="shared" ref="AC556" si="1677">AC555</f>
        <v>0</v>
      </c>
      <c r="AD556" s="411">
        <f t="shared" ref="AD556" si="1678">AD555</f>
        <v>0</v>
      </c>
      <c r="AE556" s="411">
        <f t="shared" ref="AE556" si="1679">AE555</f>
        <v>0</v>
      </c>
      <c r="AF556" s="411">
        <f t="shared" ref="AF556" si="1680">AF555</f>
        <v>0</v>
      </c>
      <c r="AG556" s="411">
        <f t="shared" ref="AG556" si="1681">AG555</f>
        <v>0</v>
      </c>
      <c r="AH556" s="411">
        <f t="shared" ref="AH556" si="1682">AH555</f>
        <v>0</v>
      </c>
      <c r="AI556" s="411">
        <f t="shared" ref="AI556" si="1683">AI555</f>
        <v>0</v>
      </c>
      <c r="AJ556" s="411">
        <f t="shared" ref="AJ556" si="1684">AJ555</f>
        <v>0</v>
      </c>
      <c r="AK556" s="411">
        <f t="shared" ref="AK556" si="1685">AK555</f>
        <v>0</v>
      </c>
      <c r="AL556" s="411">
        <f t="shared" ref="AL556" si="1686">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15" outlineLevel="1">
      <c r="A558" s="532">
        <v>49</v>
      </c>
      <c r="B558" s="776" t="s">
        <v>764</v>
      </c>
      <c r="C558" s="291" t="s">
        <v>25</v>
      </c>
      <c r="D558" s="295"/>
      <c r="E558" s="295"/>
      <c r="F558" s="295"/>
      <c r="G558" s="295"/>
      <c r="H558" s="295"/>
      <c r="I558" s="295"/>
      <c r="J558" s="295"/>
      <c r="K558" s="295"/>
      <c r="L558" s="295"/>
      <c r="M558" s="295"/>
      <c r="N558" s="295">
        <v>1</v>
      </c>
      <c r="O558" s="801">
        <f>16232.56-973.82</f>
        <v>15258.74</v>
      </c>
      <c r="P558" s="801">
        <f>O558</f>
        <v>15258.74</v>
      </c>
      <c r="Q558" s="801">
        <f>P558</f>
        <v>15258.74</v>
      </c>
      <c r="R558" s="801">
        <f t="shared" ref="R558:X558" si="1687">Q558</f>
        <v>15258.74</v>
      </c>
      <c r="S558" s="801">
        <f t="shared" si="1687"/>
        <v>15258.74</v>
      </c>
      <c r="T558" s="801">
        <f t="shared" si="1687"/>
        <v>15258.74</v>
      </c>
      <c r="U558" s="801">
        <f t="shared" si="1687"/>
        <v>15258.74</v>
      </c>
      <c r="V558" s="801">
        <f t="shared" si="1687"/>
        <v>15258.74</v>
      </c>
      <c r="W558" s="801">
        <f t="shared" si="1687"/>
        <v>15258.74</v>
      </c>
      <c r="X558" s="801">
        <f t="shared" si="1687"/>
        <v>15258.74</v>
      </c>
      <c r="Y558" s="426"/>
      <c r="Z558" s="410"/>
      <c r="AA558" s="410"/>
      <c r="AB558" s="410"/>
      <c r="AC558" s="410"/>
      <c r="AD558" s="813">
        <v>1</v>
      </c>
      <c r="AE558" s="410"/>
      <c r="AF558" s="415"/>
      <c r="AG558" s="415"/>
      <c r="AH558" s="415"/>
      <c r="AI558" s="415"/>
      <c r="AJ558" s="415"/>
      <c r="AK558" s="415"/>
      <c r="AL558" s="415"/>
      <c r="AM558" s="296">
        <f>SUM(Y558:AL558)</f>
        <v>1</v>
      </c>
    </row>
    <row r="559" spans="1:39" ht="15" outlineLevel="1">
      <c r="A559" s="532"/>
      <c r="B559" s="431" t="s">
        <v>309</v>
      </c>
      <c r="C559" s="291" t="s">
        <v>163</v>
      </c>
      <c r="D559" s="295"/>
      <c r="E559" s="295"/>
      <c r="F559" s="295"/>
      <c r="G559" s="295"/>
      <c r="H559" s="295"/>
      <c r="I559" s="295"/>
      <c r="J559" s="295"/>
      <c r="K559" s="295"/>
      <c r="L559" s="295"/>
      <c r="M559" s="295"/>
      <c r="N559" s="295">
        <f>N558</f>
        <v>1</v>
      </c>
      <c r="O559" s="295"/>
      <c r="P559" s="295"/>
      <c r="Q559" s="295"/>
      <c r="R559" s="295"/>
      <c r="S559" s="295"/>
      <c r="T559" s="295"/>
      <c r="U559" s="295"/>
      <c r="V559" s="295"/>
      <c r="W559" s="295"/>
      <c r="X559" s="295"/>
      <c r="Y559" s="411">
        <f>Y558</f>
        <v>0</v>
      </c>
      <c r="Z559" s="411">
        <f t="shared" ref="Z559" si="1688">Z558</f>
        <v>0</v>
      </c>
      <c r="AA559" s="411">
        <f t="shared" ref="AA559" si="1689">AA558</f>
        <v>0</v>
      </c>
      <c r="AB559" s="411">
        <f t="shared" ref="AB559" si="1690">AB558</f>
        <v>0</v>
      </c>
      <c r="AC559" s="411">
        <f t="shared" ref="AC559" si="1691">AC558</f>
        <v>0</v>
      </c>
      <c r="AD559" s="411">
        <f t="shared" ref="AD559" si="1692">AD558</f>
        <v>1</v>
      </c>
      <c r="AE559" s="411">
        <f t="shared" ref="AE559" si="1693">AE558</f>
        <v>0</v>
      </c>
      <c r="AF559" s="411">
        <f t="shared" ref="AF559" si="1694">AF558</f>
        <v>0</v>
      </c>
      <c r="AG559" s="411">
        <f t="shared" ref="AG559" si="1695">AG558</f>
        <v>0</v>
      </c>
      <c r="AH559" s="411">
        <f t="shared" ref="AH559" si="1696">AH558</f>
        <v>0</v>
      </c>
      <c r="AI559" s="411">
        <f t="shared" ref="AI559" si="1697">AI558</f>
        <v>0</v>
      </c>
      <c r="AJ559" s="411">
        <f t="shared" ref="AJ559" si="1698">AJ558</f>
        <v>0</v>
      </c>
      <c r="AK559" s="411">
        <f t="shared" ref="AK559" si="1699">AK558</f>
        <v>0</v>
      </c>
      <c r="AL559" s="411">
        <f t="shared" ref="AL559" si="1700">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293</v>
      </c>
      <c r="C561" s="329"/>
      <c r="D561" s="329">
        <f>SUM(D404:D559)</f>
        <v>20373265</v>
      </c>
      <c r="E561" s="329"/>
      <c r="F561" s="329"/>
      <c r="G561" s="329"/>
      <c r="H561" s="329"/>
      <c r="I561" s="329"/>
      <c r="J561" s="329"/>
      <c r="K561" s="329"/>
      <c r="L561" s="329"/>
      <c r="M561" s="329"/>
      <c r="N561" s="329"/>
      <c r="O561" s="329">
        <f>SUM(O404:O559)</f>
        <v>17424.739999999998</v>
      </c>
      <c r="P561" s="329"/>
      <c r="Q561" s="329"/>
      <c r="R561" s="329"/>
      <c r="S561" s="329"/>
      <c r="T561" s="329"/>
      <c r="U561" s="329"/>
      <c r="V561" s="329"/>
      <c r="W561" s="329"/>
      <c r="X561" s="329"/>
      <c r="Y561" s="329">
        <f>IF(Y402="kWh",SUMPRODUCT(D404:D559,Y404:Y559))</f>
        <v>16722440</v>
      </c>
      <c r="Z561" s="329">
        <f>IF(Z402="kWh",SUMPRODUCT(D404:D559,Z404:Z559))</f>
        <v>1581580.71</v>
      </c>
      <c r="AA561" s="329">
        <f>IF(AA402="kw",SUMPRODUCT(N404:N559,O404:O559,AA404:AA559),SUMPRODUCT(D404:D559,AA404:AA559))</f>
        <v>5188.32</v>
      </c>
      <c r="AB561" s="329">
        <f>IF(AB402="kw",SUMPRODUCT(N404:N559,O404:O559,AB404:AB559),SUMPRODUCT(D404:D559,AB404:AB559))</f>
        <v>0</v>
      </c>
      <c r="AC561" s="329">
        <f>IF(AC402="kw",SUMPRODUCT(N404:N559,O404:O559,AC404:AC559),SUMPRODUCT(D404:D559,AC404:AC559))</f>
        <v>396.6</v>
      </c>
      <c r="AD561" s="329">
        <f>IF(AD402="kw",SUMPRODUCT(N404:N559,O404:O559,AD404:AD559),SUMPRODUCT(D404:D559,AD404:AD559))</f>
        <v>15258.74</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294</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12376486.664670894</v>
      </c>
      <c r="Z562" s="392">
        <f>HLOOKUP(Z218,'2. LRAMVA Threshold'!$B$42:$Q$53,9,FALSE)</f>
        <v>3331319.4289040104</v>
      </c>
      <c r="AA562" s="392">
        <f>HLOOKUP(AA218,'2. LRAMVA Threshold'!$B$42:$Q$53,9,FALSE)</f>
        <v>21032.122849833977</v>
      </c>
      <c r="AB562" s="392">
        <f>HLOOKUP(AB218,'2. LRAMVA Threshold'!$B$42:$Q$53,9,FALSE)</f>
        <v>4472.982770541802</v>
      </c>
      <c r="AC562" s="392">
        <f>HLOOKUP(AC218,'2. LRAMVA Threshold'!$B$42:$Q$53,9,FALSE)</f>
        <v>2466.8282011508268</v>
      </c>
      <c r="AD562" s="392">
        <f>HLOOKUP(AD218,'2. LRAMVA Threshold'!$B$42:$Q$53,9,FALSE)</f>
        <v>12760</v>
      </c>
      <c r="AE562" s="392">
        <f>HLOOKUP(AE218,'2. LRAMVA Threshold'!$B$42:$Q$53,9,FALSE)</f>
        <v>67658.673932357386</v>
      </c>
      <c r="AF562" s="392">
        <f>HLOOKUP(AF218,'2. LRAMVA Threshold'!$B$42:$Q$53,9,FALSE)</f>
        <v>2.3562605855112158</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295</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1.09E-2</v>
      </c>
      <c r="Z564" s="341">
        <f>HLOOKUP(Z$35,'3.  Distribution Rates'!$C$122:$P$133,9,FALSE)</f>
        <v>1.61E-2</v>
      </c>
      <c r="AA564" s="341">
        <f>HLOOKUP(AA$35,'3.  Distribution Rates'!$C$122:$P$133,9,FALSE)</f>
        <v>4.5690999999999997</v>
      </c>
      <c r="AB564" s="341">
        <f>HLOOKUP(AB$35,'3.  Distribution Rates'!$C$122:$P$133,9,FALSE)</f>
        <v>2.4245999999999999</v>
      </c>
      <c r="AC564" s="341">
        <f>HLOOKUP(AC$35,'3.  Distribution Rates'!$C$122:$P$133,9,FALSE)</f>
        <v>2.0983000000000001</v>
      </c>
      <c r="AD564" s="341">
        <f>HLOOKUP(AD$35,'3.  Distribution Rates'!$C$122:$P$133,9,FALSE)</f>
        <v>29.666399999999999</v>
      </c>
      <c r="AE564" s="341">
        <f>HLOOKUP(AE$35,'3.  Distribution Rates'!$C$122:$P$133,9,FALSE)</f>
        <v>1.8200000000000001E-2</v>
      </c>
      <c r="AF564" s="341">
        <f>HLOOKUP(AF$35,'3.  Distribution Rates'!$C$122:$P$133,9,FALSE)</f>
        <v>7.6711999999999998</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296</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701">SUM(Y565:AL565)</f>
        <v>0</v>
      </c>
    </row>
    <row r="566" spans="2:39" ht="15">
      <c r="B566" s="324" t="s">
        <v>297</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701"/>
        <v>0</v>
      </c>
    </row>
    <row r="567" spans="2:39" ht="15">
      <c r="B567" s="324" t="s">
        <v>298</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701"/>
        <v>0</v>
      </c>
    </row>
    <row r="568" spans="2:39" ht="15">
      <c r="B568" s="324" t="s">
        <v>299</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701"/>
        <v>0</v>
      </c>
    </row>
    <row r="569" spans="2:39" ht="15">
      <c r="B569" s="324" t="s">
        <v>300</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2">Y209*Y564</f>
        <v>37570.196300000003</v>
      </c>
      <c r="Z569" s="378">
        <f t="shared" si="1702"/>
        <v>16587.109364</v>
      </c>
      <c r="AA569" s="378">
        <f t="shared" si="1702"/>
        <v>11042.60088</v>
      </c>
      <c r="AB569" s="378">
        <f>AB209*AB564</f>
        <v>23252.883839999999</v>
      </c>
      <c r="AC569" s="378">
        <f t="shared" si="1702"/>
        <v>0</v>
      </c>
      <c r="AD569" s="378">
        <f t="shared" si="1702"/>
        <v>0</v>
      </c>
      <c r="AE569" s="378">
        <f t="shared" si="1702"/>
        <v>0</v>
      </c>
      <c r="AF569" s="378">
        <f t="shared" si="1702"/>
        <v>0</v>
      </c>
      <c r="AG569" s="378">
        <f t="shared" si="1702"/>
        <v>0</v>
      </c>
      <c r="AH569" s="378">
        <f t="shared" si="1702"/>
        <v>0</v>
      </c>
      <c r="AI569" s="378">
        <f t="shared" si="1702"/>
        <v>0</v>
      </c>
      <c r="AJ569" s="378">
        <f t="shared" si="1702"/>
        <v>0</v>
      </c>
      <c r="AK569" s="378">
        <f t="shared" si="1702"/>
        <v>0</v>
      </c>
      <c r="AL569" s="378">
        <f t="shared" si="1702"/>
        <v>0</v>
      </c>
      <c r="AM569" s="629">
        <f t="shared" si="1701"/>
        <v>88452.790383999993</v>
      </c>
    </row>
    <row r="570" spans="2:39" ht="15">
      <c r="B570" s="324" t="s">
        <v>301</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102023.42230000001</v>
      </c>
      <c r="Z570" s="378">
        <f>Z392*Z564</f>
        <v>38986.720906000002</v>
      </c>
      <c r="AA570" s="378">
        <f t="shared" ref="AA570:AL570" si="1703">AA392*AA564</f>
        <v>13083.343703999999</v>
      </c>
      <c r="AB570" s="378">
        <f>AB392*AB564</f>
        <v>2467.5639120000001</v>
      </c>
      <c r="AC570" s="378">
        <f t="shared" si="1703"/>
        <v>0</v>
      </c>
      <c r="AD570" s="378">
        <f>AD392*AD564</f>
        <v>28889.733648000001</v>
      </c>
      <c r="AE570" s="378">
        <f t="shared" si="1703"/>
        <v>0</v>
      </c>
      <c r="AF570" s="378">
        <f t="shared" si="1703"/>
        <v>0</v>
      </c>
      <c r="AG570" s="378">
        <f t="shared" si="1703"/>
        <v>0</v>
      </c>
      <c r="AH570" s="378">
        <f t="shared" si="1703"/>
        <v>0</v>
      </c>
      <c r="AI570" s="378">
        <f t="shared" si="1703"/>
        <v>0</v>
      </c>
      <c r="AJ570" s="378">
        <f t="shared" si="1703"/>
        <v>0</v>
      </c>
      <c r="AK570" s="378">
        <f t="shared" si="1703"/>
        <v>0</v>
      </c>
      <c r="AL570" s="378">
        <f t="shared" si="1703"/>
        <v>0</v>
      </c>
      <c r="AM570" s="629">
        <f t="shared" si="1701"/>
        <v>185450.78447000001</v>
      </c>
    </row>
    <row r="571" spans="2:39" ht="15">
      <c r="B571" s="324" t="s">
        <v>302</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182274.59599999999</v>
      </c>
      <c r="Z571" s="378">
        <f t="shared" ref="Z571:AL571" si="1704">Z561*Z564</f>
        <v>25463.449430999997</v>
      </c>
      <c r="AA571" s="378">
        <f>AA561*AA564</f>
        <v>23705.952911999997</v>
      </c>
      <c r="AB571" s="378">
        <f t="shared" si="1704"/>
        <v>0</v>
      </c>
      <c r="AC571" s="378">
        <f t="shared" si="1704"/>
        <v>832.18578000000002</v>
      </c>
      <c r="AD571" s="378">
        <f>AD561*AD564</f>
        <v>452671.88433599996</v>
      </c>
      <c r="AE571" s="378">
        <f t="shared" si="1704"/>
        <v>0</v>
      </c>
      <c r="AF571" s="378">
        <f t="shared" si="1704"/>
        <v>0</v>
      </c>
      <c r="AG571" s="378">
        <f t="shared" si="1704"/>
        <v>0</v>
      </c>
      <c r="AH571" s="378">
        <f t="shared" si="1704"/>
        <v>0</v>
      </c>
      <c r="AI571" s="378">
        <f t="shared" si="1704"/>
        <v>0</v>
      </c>
      <c r="AJ571" s="378">
        <f t="shared" si="1704"/>
        <v>0</v>
      </c>
      <c r="AK571" s="378">
        <f t="shared" si="1704"/>
        <v>0</v>
      </c>
      <c r="AL571" s="378">
        <f t="shared" si="1704"/>
        <v>0</v>
      </c>
      <c r="AM571" s="629">
        <f t="shared" si="1701"/>
        <v>684948.06845899997</v>
      </c>
    </row>
    <row r="572" spans="2:39" ht="15.6">
      <c r="B572" s="349" t="s">
        <v>303</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321868.21460000001</v>
      </c>
      <c r="Z572" s="346">
        <f>SUM(Z565:Z571)</f>
        <v>81037.279701000007</v>
      </c>
      <c r="AA572" s="346">
        <f>SUM(AA565:AA571)</f>
        <v>47831.89749599999</v>
      </c>
      <c r="AB572" s="346">
        <f t="shared" ref="AB572:AE572" si="1705">SUM(AB565:AB571)</f>
        <v>25720.447752</v>
      </c>
      <c r="AC572" s="346">
        <f t="shared" si="1705"/>
        <v>832.18578000000002</v>
      </c>
      <c r="AD572" s="346">
        <f>SUM(AD565:AD571)</f>
        <v>481561.61798399995</v>
      </c>
      <c r="AE572" s="346">
        <f t="shared" si="1705"/>
        <v>0</v>
      </c>
      <c r="AF572" s="346">
        <f>SUM(AF565:AF571)</f>
        <v>0</v>
      </c>
      <c r="AG572" s="346">
        <f>SUM(AG565:AG571)</f>
        <v>0</v>
      </c>
      <c r="AH572" s="346">
        <f t="shared" ref="AH572:AL572" si="1706">SUM(AH565:AH571)</f>
        <v>0</v>
      </c>
      <c r="AI572" s="346">
        <f t="shared" si="1706"/>
        <v>0</v>
      </c>
      <c r="AJ572" s="346">
        <f>SUM(AJ565:AJ571)</f>
        <v>0</v>
      </c>
      <c r="AK572" s="346">
        <f t="shared" si="1706"/>
        <v>0</v>
      </c>
      <c r="AL572" s="346">
        <f t="shared" si="1706"/>
        <v>0</v>
      </c>
      <c r="AM572" s="407">
        <f>SUM(AM565:AM571)</f>
        <v>958851.64331299998</v>
      </c>
    </row>
    <row r="573" spans="2:39" ht="15.6">
      <c r="B573" s="349" t="s">
        <v>304</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134903.70464491274</v>
      </c>
      <c r="Z573" s="347">
        <f t="shared" ref="Z573:AE573" si="1707">Z562*Z564</f>
        <v>53634.242805354566</v>
      </c>
      <c r="AA573" s="347">
        <f t="shared" si="1707"/>
        <v>96097.872513176422</v>
      </c>
      <c r="AB573" s="347">
        <f t="shared" si="1707"/>
        <v>10845.194025455652</v>
      </c>
      <c r="AC573" s="347">
        <f t="shared" si="1707"/>
        <v>5176.1456144747799</v>
      </c>
      <c r="AD573" s="347">
        <f>AD562*AD564</f>
        <v>378543.26399999997</v>
      </c>
      <c r="AE573" s="347">
        <f t="shared" si="1707"/>
        <v>1231.3878655689045</v>
      </c>
      <c r="AF573" s="347">
        <f>AF562*AF564</f>
        <v>18.075346203573638</v>
      </c>
      <c r="AG573" s="347">
        <f t="shared" ref="AG573:AL573" si="1708">AG562*AG564</f>
        <v>0</v>
      </c>
      <c r="AH573" s="347">
        <f t="shared" si="1708"/>
        <v>0</v>
      </c>
      <c r="AI573" s="347">
        <f t="shared" si="1708"/>
        <v>0</v>
      </c>
      <c r="AJ573" s="347">
        <f>AJ562*AJ564</f>
        <v>0</v>
      </c>
      <c r="AK573" s="347">
        <f>AK562*AK564</f>
        <v>0</v>
      </c>
      <c r="AL573" s="347">
        <f t="shared" si="1708"/>
        <v>0</v>
      </c>
      <c r="AM573" s="407">
        <f>SUM(Y573:AL573)</f>
        <v>680449.88681514643</v>
      </c>
    </row>
    <row r="574" spans="2:39" ht="15.6">
      <c r="B574" s="349" t="s">
        <v>305</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278401.75649785355</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306</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13140642</v>
      </c>
      <c r="Z576" s="291">
        <f>SUMPRODUCT(E404:E559,Z404:Z559)</f>
        <v>1583307.26</v>
      </c>
      <c r="AA576" s="291">
        <f>IF(AA402="kw",SUMPRODUCT($N$404:$N$559,$P$404:$P$559,AA404:AA559),SUMPRODUCT($E$404:$E$559,AA404:AA559))</f>
        <v>5195.5199999999995</v>
      </c>
      <c r="AB576" s="291">
        <f>IF(AB402="kw",SUMPRODUCT($N$404:$N$559,$P$404:$P$559,AB404:AB559),SUMPRODUCT($E$404:$E$559,AB404:AB559))</f>
        <v>0</v>
      </c>
      <c r="AC576" s="291">
        <f>IF(AC402="kw",SUMPRODUCT($N$404:$N$559,$P$404:$P$559,AC404:AC559),SUMPRODUCT($E$404:$E$559,AC404:AC559))</f>
        <v>397.20000000000005</v>
      </c>
      <c r="AD576" s="291">
        <f t="shared" ref="AD576:AL576" si="1709">IF(AD402="kw",SUMPRODUCT($N$404:$N$559,$P$404:$P$559,AD404:AD559),SUMPRODUCT($E$404:$E$559,AD404:AD559))</f>
        <v>15258.74</v>
      </c>
      <c r="AE576" s="291">
        <f t="shared" si="1709"/>
        <v>0</v>
      </c>
      <c r="AF576" s="291">
        <f t="shared" si="1709"/>
        <v>0</v>
      </c>
      <c r="AG576" s="291">
        <f t="shared" si="1709"/>
        <v>0</v>
      </c>
      <c r="AH576" s="291">
        <f t="shared" si="1709"/>
        <v>0</v>
      </c>
      <c r="AI576" s="291">
        <f t="shared" si="1709"/>
        <v>0</v>
      </c>
      <c r="AJ576" s="291">
        <f t="shared" si="1709"/>
        <v>0</v>
      </c>
      <c r="AK576" s="291">
        <f t="shared" si="1709"/>
        <v>0</v>
      </c>
      <c r="AL576" s="291">
        <f t="shared" si="1709"/>
        <v>0</v>
      </c>
      <c r="AM576" s="337"/>
    </row>
    <row r="577" spans="1:39" ht="15">
      <c r="B577" s="439" t="s">
        <v>307</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13140642</v>
      </c>
      <c r="Z577" s="291">
        <f>SUMPRODUCT(F404:F559,Z404:Z559)</f>
        <v>1578532.18</v>
      </c>
      <c r="AA577" s="291">
        <f t="shared" ref="AA577:AL577" si="1710">IF(AA402="kw",SUMPRODUCT($N$404:$N$559,$Q$404:$Q$559,AA404:AA559),SUMPRODUCT($F$404:$F$559,AA404:AA559))</f>
        <v>5195.5199999999995</v>
      </c>
      <c r="AB577" s="291">
        <f t="shared" si="1710"/>
        <v>0</v>
      </c>
      <c r="AC577" s="291">
        <f>IF(AC402="kw",SUMPRODUCT($N$404:$N$559,$Q$404:$Q$559,AC404:AC559),SUMPRODUCT($F$404:$F$559,AC404:AC559))</f>
        <v>397.20000000000005</v>
      </c>
      <c r="AD577" s="291">
        <f t="shared" si="1710"/>
        <v>15258.74</v>
      </c>
      <c r="AE577" s="291">
        <f t="shared" si="1710"/>
        <v>0</v>
      </c>
      <c r="AF577" s="291">
        <f t="shared" si="1710"/>
        <v>0</v>
      </c>
      <c r="AG577" s="291">
        <f t="shared" si="1710"/>
        <v>0</v>
      </c>
      <c r="AH577" s="291">
        <f t="shared" si="1710"/>
        <v>0</v>
      </c>
      <c r="AI577" s="291">
        <f t="shared" si="1710"/>
        <v>0</v>
      </c>
      <c r="AJ577" s="291">
        <f t="shared" si="1710"/>
        <v>0</v>
      </c>
      <c r="AK577" s="291">
        <f t="shared" si="1710"/>
        <v>0</v>
      </c>
      <c r="AL577" s="291">
        <f t="shared" si="1710"/>
        <v>0</v>
      </c>
      <c r="AM577" s="337"/>
    </row>
    <row r="578" spans="1:39" ht="15">
      <c r="B578" s="440" t="s">
        <v>308</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13140642</v>
      </c>
      <c r="Z578" s="326">
        <f>SUMPRODUCT(G404:G559,Z404:Z559)</f>
        <v>1548943.8599999999</v>
      </c>
      <c r="AA578" s="326">
        <f t="shared" ref="AA578:AL578" si="1711">IF(AA402="kw",SUMPRODUCT($N$404:$N$559,$R$404:$R$559,AA404:AA559),SUMPRODUCT($G$404:$G$559,AA404:AA559))</f>
        <v>5184</v>
      </c>
      <c r="AB578" s="326">
        <f t="shared" si="1711"/>
        <v>0</v>
      </c>
      <c r="AC578" s="326">
        <f>IF(AC402="kw",SUMPRODUCT($N$404:$N$559,$R$404:$R$559,AC404:AC559),SUMPRODUCT($G$404:$G$559,AC404:AC559))</f>
        <v>397.20000000000005</v>
      </c>
      <c r="AD578" s="326">
        <f t="shared" si="1711"/>
        <v>15258.74</v>
      </c>
      <c r="AE578" s="326">
        <f t="shared" si="1711"/>
        <v>0</v>
      </c>
      <c r="AF578" s="326">
        <f t="shared" si="1711"/>
        <v>0</v>
      </c>
      <c r="AG578" s="326">
        <f t="shared" si="1711"/>
        <v>0</v>
      </c>
      <c r="AH578" s="326">
        <f t="shared" si="1711"/>
        <v>0</v>
      </c>
      <c r="AI578" s="326">
        <f t="shared" si="1711"/>
        <v>0</v>
      </c>
      <c r="AJ578" s="326">
        <f t="shared" si="1711"/>
        <v>0</v>
      </c>
      <c r="AK578" s="326">
        <f t="shared" si="1711"/>
        <v>0</v>
      </c>
      <c r="AL578" s="326">
        <f t="shared" si="1711"/>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310</v>
      </c>
      <c r="C582" s="281"/>
      <c r="D582" s="590" t="s">
        <v>529</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6" t="s">
        <v>211</v>
      </c>
      <c r="C583" s="908" t="s">
        <v>33</v>
      </c>
      <c r="D583" s="284" t="s">
        <v>423</v>
      </c>
      <c r="E583" s="910" t="s">
        <v>209</v>
      </c>
      <c r="F583" s="911"/>
      <c r="G583" s="911"/>
      <c r="H583" s="911"/>
      <c r="I583" s="911"/>
      <c r="J583" s="911"/>
      <c r="K583" s="911"/>
      <c r="L583" s="911"/>
      <c r="M583" s="912"/>
      <c r="N583" s="913" t="s">
        <v>213</v>
      </c>
      <c r="O583" s="284" t="s">
        <v>424</v>
      </c>
      <c r="P583" s="910" t="s">
        <v>212</v>
      </c>
      <c r="Q583" s="911"/>
      <c r="R583" s="911"/>
      <c r="S583" s="911"/>
      <c r="T583" s="911"/>
      <c r="U583" s="911"/>
      <c r="V583" s="911"/>
      <c r="W583" s="911"/>
      <c r="X583" s="912"/>
      <c r="Y583" s="903" t="s">
        <v>244</v>
      </c>
      <c r="Z583" s="904"/>
      <c r="AA583" s="904"/>
      <c r="AB583" s="904"/>
      <c r="AC583" s="904"/>
      <c r="AD583" s="904"/>
      <c r="AE583" s="904"/>
      <c r="AF583" s="904"/>
      <c r="AG583" s="904"/>
      <c r="AH583" s="904"/>
      <c r="AI583" s="904"/>
      <c r="AJ583" s="904"/>
      <c r="AK583" s="904"/>
      <c r="AL583" s="904"/>
      <c r="AM583" s="905"/>
    </row>
    <row r="584" spans="1:39" ht="68.25" customHeight="1">
      <c r="B584" s="907"/>
      <c r="C584" s="909"/>
      <c r="D584" s="285">
        <v>2018</v>
      </c>
      <c r="E584" s="285">
        <v>2019</v>
      </c>
      <c r="F584" s="285">
        <v>2020</v>
      </c>
      <c r="G584" s="285">
        <v>2021</v>
      </c>
      <c r="H584" s="285">
        <v>2022</v>
      </c>
      <c r="I584" s="285">
        <v>2023</v>
      </c>
      <c r="J584" s="285">
        <v>2024</v>
      </c>
      <c r="K584" s="285">
        <v>2025</v>
      </c>
      <c r="L584" s="285">
        <v>2026</v>
      </c>
      <c r="M584" s="285">
        <v>2027</v>
      </c>
      <c r="N584" s="914"/>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to 999 kW (I1 &amp; I4)</v>
      </c>
      <c r="AB584" s="285" t="str">
        <f>'1.  LRAMVA Summary'!G52</f>
        <v>GS 1,000 to 4,999 kW (I2)</v>
      </c>
      <c r="AC584" s="285" t="str">
        <f>'1.  LRAMVA Summary'!H52</f>
        <v>Large Use (I3)</v>
      </c>
      <c r="AD584" s="285" t="str">
        <f>'1.  LRAMVA Summary'!I52</f>
        <v>Street Lighting</v>
      </c>
      <c r="AE584" s="285" t="str">
        <f>'1.  LRAMVA Summary'!J52</f>
        <v>USL</v>
      </c>
      <c r="AF584" s="285" t="str">
        <f>'1.  LRAMVA Summary'!K52</f>
        <v>Sentinel Lights</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505</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t="str">
        <f>'1.  LRAMVA Summary'!J53</f>
        <v>kWh</v>
      </c>
      <c r="AF585" s="291" t="str">
        <f>'1.  LRAMVA Summary'!K53</f>
        <v>kW</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498</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311</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2">Z587</f>
        <v>0</v>
      </c>
      <c r="AA588" s="411">
        <f t="shared" ref="AA588" si="1713">AA587</f>
        <v>0</v>
      </c>
      <c r="AB588" s="411">
        <f t="shared" ref="AB588" si="1714">AB587</f>
        <v>0</v>
      </c>
      <c r="AC588" s="411">
        <f t="shared" ref="AC588" si="1715">AC587</f>
        <v>0</v>
      </c>
      <c r="AD588" s="411">
        <f t="shared" ref="AD588" si="1716">AD587</f>
        <v>0</v>
      </c>
      <c r="AE588" s="411">
        <f t="shared" ref="AE588" si="1717">AE587</f>
        <v>0</v>
      </c>
      <c r="AF588" s="411">
        <f t="shared" ref="AF588" si="1718">AF587</f>
        <v>0</v>
      </c>
      <c r="AG588" s="411">
        <f t="shared" ref="AG588" si="1719">AG587</f>
        <v>0</v>
      </c>
      <c r="AH588" s="411">
        <f t="shared" ref="AH588" si="1720">AH587</f>
        <v>0</v>
      </c>
      <c r="AI588" s="411">
        <f t="shared" ref="AI588" si="1721">AI587</f>
        <v>0</v>
      </c>
      <c r="AJ588" s="411">
        <f t="shared" ref="AJ588" si="1722">AJ587</f>
        <v>0</v>
      </c>
      <c r="AK588" s="411">
        <f t="shared" ref="AK588" si="1723">AK587</f>
        <v>0</v>
      </c>
      <c r="AL588" s="411">
        <f t="shared" ref="AL588" si="1724">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311</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5">Z590</f>
        <v>0</v>
      </c>
      <c r="AA591" s="411">
        <f t="shared" ref="AA591" si="1726">AA590</f>
        <v>0</v>
      </c>
      <c r="AB591" s="411">
        <f t="shared" ref="AB591" si="1727">AB590</f>
        <v>0</v>
      </c>
      <c r="AC591" s="411">
        <f t="shared" ref="AC591" si="1728">AC590</f>
        <v>0</v>
      </c>
      <c r="AD591" s="411">
        <f t="shared" ref="AD591" si="1729">AD590</f>
        <v>0</v>
      </c>
      <c r="AE591" s="411">
        <f t="shared" ref="AE591" si="1730">AE590</f>
        <v>0</v>
      </c>
      <c r="AF591" s="411">
        <f t="shared" ref="AF591" si="1731">AF590</f>
        <v>0</v>
      </c>
      <c r="AG591" s="411">
        <f t="shared" ref="AG591" si="1732">AG590</f>
        <v>0</v>
      </c>
      <c r="AH591" s="411">
        <f t="shared" ref="AH591" si="1733">AH590</f>
        <v>0</v>
      </c>
      <c r="AI591" s="411">
        <f t="shared" ref="AI591" si="1734">AI590</f>
        <v>0</v>
      </c>
      <c r="AJ591" s="411">
        <f t="shared" ref="AJ591" si="1735">AJ590</f>
        <v>0</v>
      </c>
      <c r="AK591" s="411">
        <f t="shared" ref="AK591" si="1736">AK590</f>
        <v>0</v>
      </c>
      <c r="AL591" s="411">
        <f t="shared" ref="AL591" si="1737">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311</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8">Z593</f>
        <v>0</v>
      </c>
      <c r="AA594" s="411">
        <f t="shared" ref="AA594" si="1739">AA593</f>
        <v>0</v>
      </c>
      <c r="AB594" s="411">
        <f t="shared" ref="AB594" si="1740">AB593</f>
        <v>0</v>
      </c>
      <c r="AC594" s="411">
        <f t="shared" ref="AC594" si="1741">AC593</f>
        <v>0</v>
      </c>
      <c r="AD594" s="411">
        <f t="shared" ref="AD594" si="1742">AD593</f>
        <v>0</v>
      </c>
      <c r="AE594" s="411">
        <f t="shared" ref="AE594" si="1743">AE593</f>
        <v>0</v>
      </c>
      <c r="AF594" s="411">
        <f t="shared" ref="AF594" si="1744">AF593</f>
        <v>0</v>
      </c>
      <c r="AG594" s="411">
        <f t="shared" ref="AG594" si="1745">AG593</f>
        <v>0</v>
      </c>
      <c r="AH594" s="411">
        <f t="shared" ref="AH594" si="1746">AH593</f>
        <v>0</v>
      </c>
      <c r="AI594" s="411">
        <f t="shared" ref="AI594" si="1747">AI593</f>
        <v>0</v>
      </c>
      <c r="AJ594" s="411">
        <f t="shared" ref="AJ594" si="1748">AJ593</f>
        <v>0</v>
      </c>
      <c r="AK594" s="411">
        <f t="shared" ref="AK594" si="1749">AK593</f>
        <v>0</v>
      </c>
      <c r="AL594" s="411">
        <f t="shared" ref="AL594" si="1750">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683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311</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51">Z596</f>
        <v>0</v>
      </c>
      <c r="AA597" s="411">
        <f t="shared" ref="AA597" si="1752">AA596</f>
        <v>0</v>
      </c>
      <c r="AB597" s="411">
        <f t="shared" ref="AB597" si="1753">AB596</f>
        <v>0</v>
      </c>
      <c r="AC597" s="411">
        <f t="shared" ref="AC597" si="1754">AC596</f>
        <v>0</v>
      </c>
      <c r="AD597" s="411">
        <f t="shared" ref="AD597" si="1755">AD596</f>
        <v>0</v>
      </c>
      <c r="AE597" s="411">
        <f t="shared" ref="AE597" si="1756">AE596</f>
        <v>0</v>
      </c>
      <c r="AF597" s="411">
        <f t="shared" ref="AF597" si="1757">AF596</f>
        <v>0</v>
      </c>
      <c r="AG597" s="411">
        <f t="shared" ref="AG597" si="1758">AG596</f>
        <v>0</v>
      </c>
      <c r="AH597" s="411">
        <f t="shared" ref="AH597" si="1759">AH596</f>
        <v>0</v>
      </c>
      <c r="AI597" s="411">
        <f t="shared" ref="AI597" si="1760">AI596</f>
        <v>0</v>
      </c>
      <c r="AJ597" s="411">
        <f t="shared" ref="AJ597" si="1761">AJ596</f>
        <v>0</v>
      </c>
      <c r="AK597" s="411">
        <f t="shared" ref="AK597" si="1762">AK596</f>
        <v>0</v>
      </c>
      <c r="AL597" s="411">
        <f t="shared" ref="AL597" si="1763">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311</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4">Z599</f>
        <v>0</v>
      </c>
      <c r="AA600" s="411">
        <f t="shared" ref="AA600" si="1765">AA599</f>
        <v>0</v>
      </c>
      <c r="AB600" s="411">
        <f t="shared" ref="AB600" si="1766">AB599</f>
        <v>0</v>
      </c>
      <c r="AC600" s="411">
        <f t="shared" ref="AC600" si="1767">AC599</f>
        <v>0</v>
      </c>
      <c r="AD600" s="411">
        <f t="shared" ref="AD600" si="1768">AD599</f>
        <v>0</v>
      </c>
      <c r="AE600" s="411">
        <f t="shared" ref="AE600" si="1769">AE599</f>
        <v>0</v>
      </c>
      <c r="AF600" s="411">
        <f t="shared" ref="AF600" si="1770">AF599</f>
        <v>0</v>
      </c>
      <c r="AG600" s="411">
        <f t="shared" ref="AG600" si="1771">AG599</f>
        <v>0</v>
      </c>
      <c r="AH600" s="411">
        <f t="shared" ref="AH600" si="1772">AH599</f>
        <v>0</v>
      </c>
      <c r="AI600" s="411">
        <f t="shared" ref="AI600" si="1773">AI599</f>
        <v>0</v>
      </c>
      <c r="AJ600" s="411">
        <f t="shared" ref="AJ600" si="1774">AJ599</f>
        <v>0</v>
      </c>
      <c r="AK600" s="411">
        <f t="shared" ref="AK600" si="1775">AK599</f>
        <v>0</v>
      </c>
      <c r="AL600" s="411">
        <f t="shared" ref="AL600" si="1776">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499</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311</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7">Z603</f>
        <v>0</v>
      </c>
      <c r="AA604" s="411">
        <f t="shared" ref="AA604" si="1778">AA603</f>
        <v>0</v>
      </c>
      <c r="AB604" s="411">
        <f t="shared" ref="AB604" si="1779">AB603</f>
        <v>0</v>
      </c>
      <c r="AC604" s="411">
        <f t="shared" ref="AC604" si="1780">AC603</f>
        <v>0</v>
      </c>
      <c r="AD604" s="411">
        <f t="shared" ref="AD604" si="1781">AD603</f>
        <v>0</v>
      </c>
      <c r="AE604" s="411">
        <f t="shared" ref="AE604" si="1782">AE603</f>
        <v>0</v>
      </c>
      <c r="AF604" s="411">
        <f t="shared" ref="AF604" si="1783">AF603</f>
        <v>0</v>
      </c>
      <c r="AG604" s="411">
        <f t="shared" ref="AG604" si="1784">AG603</f>
        <v>0</v>
      </c>
      <c r="AH604" s="411">
        <f t="shared" ref="AH604" si="1785">AH603</f>
        <v>0</v>
      </c>
      <c r="AI604" s="411">
        <f t="shared" ref="AI604" si="1786">AI603</f>
        <v>0</v>
      </c>
      <c r="AJ604" s="411">
        <f t="shared" ref="AJ604" si="1787">AJ603</f>
        <v>0</v>
      </c>
      <c r="AK604" s="411">
        <f t="shared" ref="AK604" si="1788">AK603</f>
        <v>0</v>
      </c>
      <c r="AL604" s="411">
        <f t="shared" ref="AL604" si="1789">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311</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90">Z606</f>
        <v>0</v>
      </c>
      <c r="AA607" s="411">
        <f t="shared" ref="AA607" si="1791">AA606</f>
        <v>0</v>
      </c>
      <c r="AB607" s="411">
        <f t="shared" ref="AB607" si="1792">AB606</f>
        <v>0</v>
      </c>
      <c r="AC607" s="411">
        <f t="shared" ref="AC607" si="1793">AC606</f>
        <v>0</v>
      </c>
      <c r="AD607" s="411">
        <f t="shared" ref="AD607" si="1794">AD606</f>
        <v>0</v>
      </c>
      <c r="AE607" s="411">
        <f t="shared" ref="AE607" si="1795">AE606</f>
        <v>0</v>
      </c>
      <c r="AF607" s="411">
        <f t="shared" ref="AF607" si="1796">AF606</f>
        <v>0</v>
      </c>
      <c r="AG607" s="411">
        <f t="shared" ref="AG607" si="1797">AG606</f>
        <v>0</v>
      </c>
      <c r="AH607" s="411">
        <f t="shared" ref="AH607" si="1798">AH606</f>
        <v>0</v>
      </c>
      <c r="AI607" s="411">
        <f t="shared" ref="AI607" si="1799">AI606</f>
        <v>0</v>
      </c>
      <c r="AJ607" s="411">
        <f t="shared" ref="AJ607" si="1800">AJ606</f>
        <v>0</v>
      </c>
      <c r="AK607" s="411">
        <f t="shared" ref="AK607" si="1801">AK606</f>
        <v>0</v>
      </c>
      <c r="AL607" s="411">
        <f t="shared" ref="AL607" si="1802">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311</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3">Z609</f>
        <v>0</v>
      </c>
      <c r="AA610" s="411">
        <f t="shared" ref="AA610" si="1804">AA609</f>
        <v>0</v>
      </c>
      <c r="AB610" s="411">
        <f t="shared" ref="AB610" si="1805">AB609</f>
        <v>0</v>
      </c>
      <c r="AC610" s="411">
        <f t="shared" ref="AC610" si="1806">AC609</f>
        <v>0</v>
      </c>
      <c r="AD610" s="411">
        <f t="shared" ref="AD610" si="1807">AD609</f>
        <v>0</v>
      </c>
      <c r="AE610" s="411">
        <f t="shared" ref="AE610" si="1808">AE609</f>
        <v>0</v>
      </c>
      <c r="AF610" s="411">
        <f t="shared" ref="AF610" si="1809">AF609</f>
        <v>0</v>
      </c>
      <c r="AG610" s="411">
        <f t="shared" ref="AG610" si="1810">AG609</f>
        <v>0</v>
      </c>
      <c r="AH610" s="411">
        <f t="shared" ref="AH610" si="1811">AH609</f>
        <v>0</v>
      </c>
      <c r="AI610" s="411">
        <f t="shared" ref="AI610" si="1812">AI609</f>
        <v>0</v>
      </c>
      <c r="AJ610" s="411">
        <f t="shared" ref="AJ610" si="1813">AJ609</f>
        <v>0</v>
      </c>
      <c r="AK610" s="411">
        <f t="shared" ref="AK610" si="1814">AK609</f>
        <v>0</v>
      </c>
      <c r="AL610" s="411">
        <f t="shared" ref="AL610" si="1815">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311</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6">Z612</f>
        <v>0</v>
      </c>
      <c r="AA613" s="411">
        <f t="shared" ref="AA613" si="1817">AA612</f>
        <v>0</v>
      </c>
      <c r="AB613" s="411">
        <f t="shared" ref="AB613" si="1818">AB612</f>
        <v>0</v>
      </c>
      <c r="AC613" s="411">
        <f t="shared" ref="AC613" si="1819">AC612</f>
        <v>0</v>
      </c>
      <c r="AD613" s="411">
        <f t="shared" ref="AD613" si="1820">AD612</f>
        <v>0</v>
      </c>
      <c r="AE613" s="411">
        <f t="shared" ref="AE613" si="1821">AE612</f>
        <v>0</v>
      </c>
      <c r="AF613" s="411">
        <f t="shared" ref="AF613" si="1822">AF612</f>
        <v>0</v>
      </c>
      <c r="AG613" s="411">
        <f t="shared" ref="AG613" si="1823">AG612</f>
        <v>0</v>
      </c>
      <c r="AH613" s="411">
        <f t="shared" ref="AH613" si="1824">AH612</f>
        <v>0</v>
      </c>
      <c r="AI613" s="411">
        <f t="shared" ref="AI613" si="1825">AI612</f>
        <v>0</v>
      </c>
      <c r="AJ613" s="411">
        <f t="shared" ref="AJ613" si="1826">AJ612</f>
        <v>0</v>
      </c>
      <c r="AK613" s="411">
        <f t="shared" ref="AK613" si="1827">AK612</f>
        <v>0</v>
      </c>
      <c r="AL613" s="411">
        <f t="shared" ref="AL613" si="1828">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311</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9">Z615</f>
        <v>0</v>
      </c>
      <c r="AA616" s="411">
        <f t="shared" ref="AA616" si="1830">AA615</f>
        <v>0</v>
      </c>
      <c r="AB616" s="411">
        <f t="shared" ref="AB616" si="1831">AB615</f>
        <v>0</v>
      </c>
      <c r="AC616" s="411">
        <f t="shared" ref="AC616" si="1832">AC615</f>
        <v>0</v>
      </c>
      <c r="AD616" s="411">
        <f t="shared" ref="AD616" si="1833">AD615</f>
        <v>0</v>
      </c>
      <c r="AE616" s="411">
        <f t="shared" ref="AE616" si="1834">AE615</f>
        <v>0</v>
      </c>
      <c r="AF616" s="411">
        <f t="shared" ref="AF616" si="1835">AF615</f>
        <v>0</v>
      </c>
      <c r="AG616" s="411">
        <f t="shared" ref="AG616" si="1836">AG615</f>
        <v>0</v>
      </c>
      <c r="AH616" s="411">
        <f t="shared" ref="AH616" si="1837">AH615</f>
        <v>0</v>
      </c>
      <c r="AI616" s="411">
        <f t="shared" ref="AI616" si="1838">AI615</f>
        <v>0</v>
      </c>
      <c r="AJ616" s="411">
        <f t="shared" ref="AJ616" si="1839">AJ615</f>
        <v>0</v>
      </c>
      <c r="AK616" s="411">
        <f t="shared" ref="AK616" si="1840">AK615</f>
        <v>0</v>
      </c>
      <c r="AL616" s="411">
        <f t="shared" ref="AL616" si="1841">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311</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2">Z619</f>
        <v>0</v>
      </c>
      <c r="AA620" s="411">
        <f t="shared" ref="AA620" si="1843">AA619</f>
        <v>0</v>
      </c>
      <c r="AB620" s="411">
        <f t="shared" ref="AB620" si="1844">AB619</f>
        <v>0</v>
      </c>
      <c r="AC620" s="411">
        <f t="shared" ref="AC620" si="1845">AC619</f>
        <v>0</v>
      </c>
      <c r="AD620" s="411">
        <f t="shared" ref="AD620" si="1846">AD619</f>
        <v>0</v>
      </c>
      <c r="AE620" s="411">
        <f t="shared" ref="AE620" si="1847">AE619</f>
        <v>0</v>
      </c>
      <c r="AF620" s="411">
        <f t="shared" ref="AF620" si="1848">AF619</f>
        <v>0</v>
      </c>
      <c r="AG620" s="411">
        <f t="shared" ref="AG620" si="1849">AG619</f>
        <v>0</v>
      </c>
      <c r="AH620" s="411">
        <f t="shared" ref="AH620" si="1850">AH619</f>
        <v>0</v>
      </c>
      <c r="AI620" s="411">
        <f t="shared" ref="AI620" si="1851">AI619</f>
        <v>0</v>
      </c>
      <c r="AJ620" s="411">
        <f t="shared" ref="AJ620" si="1852">AJ619</f>
        <v>0</v>
      </c>
      <c r="AK620" s="411">
        <f t="shared" ref="AK620" si="1853">AK619</f>
        <v>0</v>
      </c>
      <c r="AL620" s="411">
        <f t="shared" ref="AL620" si="1854">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311</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5">Z622</f>
        <v>0</v>
      </c>
      <c r="AA623" s="411">
        <f t="shared" ref="AA623" si="1856">AA622</f>
        <v>0</v>
      </c>
      <c r="AB623" s="411">
        <f t="shared" ref="AB623" si="1857">AB622</f>
        <v>0</v>
      </c>
      <c r="AC623" s="411">
        <f t="shared" ref="AC623" si="1858">AC622</f>
        <v>0</v>
      </c>
      <c r="AD623" s="411">
        <f t="shared" ref="AD623" si="1859">AD622</f>
        <v>0</v>
      </c>
      <c r="AE623" s="411">
        <f t="shared" ref="AE623" si="1860">AE622</f>
        <v>0</v>
      </c>
      <c r="AF623" s="411">
        <f t="shared" ref="AF623" si="1861">AF622</f>
        <v>0</v>
      </c>
      <c r="AG623" s="411">
        <f t="shared" ref="AG623" si="1862">AG622</f>
        <v>0</v>
      </c>
      <c r="AH623" s="411">
        <f t="shared" ref="AH623" si="1863">AH622</f>
        <v>0</v>
      </c>
      <c r="AI623" s="411">
        <f t="shared" ref="AI623" si="1864">AI622</f>
        <v>0</v>
      </c>
      <c r="AJ623" s="411">
        <f t="shared" ref="AJ623" si="1865">AJ622</f>
        <v>0</v>
      </c>
      <c r="AK623" s="411">
        <f t="shared" ref="AK623" si="1866">AK622</f>
        <v>0</v>
      </c>
      <c r="AL623" s="411">
        <f t="shared" ref="AL623" si="1867">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311</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8">Z625</f>
        <v>0</v>
      </c>
      <c r="AA626" s="411">
        <f t="shared" ref="AA626" si="1869">AA625</f>
        <v>0</v>
      </c>
      <c r="AB626" s="411">
        <f t="shared" ref="AB626" si="1870">AB625</f>
        <v>0</v>
      </c>
      <c r="AC626" s="411">
        <f t="shared" ref="AC626" si="1871">AC625</f>
        <v>0</v>
      </c>
      <c r="AD626" s="411">
        <f t="shared" ref="AD626" si="1872">AD625</f>
        <v>0</v>
      </c>
      <c r="AE626" s="411">
        <f t="shared" ref="AE626" si="1873">AE625</f>
        <v>0</v>
      </c>
      <c r="AF626" s="411">
        <f t="shared" ref="AF626" si="1874">AF625</f>
        <v>0</v>
      </c>
      <c r="AG626" s="411">
        <f t="shared" ref="AG626" si="1875">AG625</f>
        <v>0</v>
      </c>
      <c r="AH626" s="411">
        <f t="shared" ref="AH626" si="1876">AH625</f>
        <v>0</v>
      </c>
      <c r="AI626" s="411">
        <f t="shared" ref="AI626" si="1877">AI625</f>
        <v>0</v>
      </c>
      <c r="AJ626" s="411">
        <f t="shared" ref="AJ626" si="1878">AJ625</f>
        <v>0</v>
      </c>
      <c r="AK626" s="411">
        <f t="shared" ref="AK626" si="1879">AK625</f>
        <v>0</v>
      </c>
      <c r="AL626" s="411">
        <f t="shared" ref="AL626" si="1880">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311</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81">Z629</f>
        <v>0</v>
      </c>
      <c r="AA630" s="411">
        <f t="shared" ref="AA630" si="1882">AA629</f>
        <v>0</v>
      </c>
      <c r="AB630" s="411">
        <f t="shared" ref="AB630" si="1883">AB629</f>
        <v>0</v>
      </c>
      <c r="AC630" s="411">
        <f t="shared" ref="AC630" si="1884">AC629</f>
        <v>0</v>
      </c>
      <c r="AD630" s="411">
        <f t="shared" ref="AD630" si="1885">AD629</f>
        <v>0</v>
      </c>
      <c r="AE630" s="411">
        <f t="shared" ref="AE630" si="1886">AE629</f>
        <v>0</v>
      </c>
      <c r="AF630" s="411">
        <f t="shared" ref="AF630" si="1887">AF629</f>
        <v>0</v>
      </c>
      <c r="AG630" s="411">
        <f t="shared" ref="AG630" si="1888">AG629</f>
        <v>0</v>
      </c>
      <c r="AH630" s="411">
        <f t="shared" ref="AH630" si="1889">AH629</f>
        <v>0</v>
      </c>
      <c r="AI630" s="411">
        <f t="shared" ref="AI630" si="1890">AI629</f>
        <v>0</v>
      </c>
      <c r="AJ630" s="411">
        <f t="shared" ref="AJ630" si="1891">AJ629</f>
        <v>0</v>
      </c>
      <c r="AK630" s="411">
        <f t="shared" ref="AK630" si="1892">AK629</f>
        <v>0</v>
      </c>
      <c r="AL630" s="411">
        <f t="shared" ref="AL630" si="1893">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491</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496</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311</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4">Z633</f>
        <v>0</v>
      </c>
      <c r="AA634" s="411">
        <f t="shared" si="1894"/>
        <v>0</v>
      </c>
      <c r="AB634" s="411">
        <f t="shared" si="1894"/>
        <v>0</v>
      </c>
      <c r="AC634" s="411">
        <f t="shared" si="1894"/>
        <v>0</v>
      </c>
      <c r="AD634" s="411">
        <f t="shared" si="1894"/>
        <v>0</v>
      </c>
      <c r="AE634" s="411">
        <f t="shared" si="1894"/>
        <v>0</v>
      </c>
      <c r="AF634" s="411">
        <f t="shared" si="1894"/>
        <v>0</v>
      </c>
      <c r="AG634" s="411">
        <f t="shared" si="1894"/>
        <v>0</v>
      </c>
      <c r="AH634" s="411">
        <f t="shared" si="1894"/>
        <v>0</v>
      </c>
      <c r="AI634" s="411">
        <f t="shared" si="1894"/>
        <v>0</v>
      </c>
      <c r="AJ634" s="411">
        <f t="shared" si="1894"/>
        <v>0</v>
      </c>
      <c r="AK634" s="411">
        <f t="shared" si="1894"/>
        <v>0</v>
      </c>
      <c r="AL634" s="411">
        <f t="shared" si="1894"/>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492</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311</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5">Z636</f>
        <v>0</v>
      </c>
      <c r="AA637" s="411">
        <f t="shared" si="1895"/>
        <v>0</v>
      </c>
      <c r="AB637" s="411">
        <f t="shared" si="1895"/>
        <v>0</v>
      </c>
      <c r="AC637" s="411">
        <f t="shared" si="1895"/>
        <v>0</v>
      </c>
      <c r="AD637" s="411">
        <f t="shared" si="1895"/>
        <v>0</v>
      </c>
      <c r="AE637" s="411">
        <f t="shared" si="1895"/>
        <v>0</v>
      </c>
      <c r="AF637" s="411">
        <f t="shared" si="1895"/>
        <v>0</v>
      </c>
      <c r="AG637" s="411">
        <f t="shared" si="1895"/>
        <v>0</v>
      </c>
      <c r="AH637" s="411">
        <f t="shared" si="1895"/>
        <v>0</v>
      </c>
      <c r="AI637" s="411">
        <f t="shared" si="1895"/>
        <v>0</v>
      </c>
      <c r="AJ637" s="411">
        <f t="shared" si="1895"/>
        <v>0</v>
      </c>
      <c r="AK637" s="411">
        <f t="shared" si="1895"/>
        <v>0</v>
      </c>
      <c r="AL637" s="411">
        <f t="shared" si="1895"/>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497</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311</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6">Z640</f>
        <v>0</v>
      </c>
      <c r="AA641" s="411">
        <f t="shared" si="1896"/>
        <v>0</v>
      </c>
      <c r="AB641" s="411">
        <f t="shared" si="1896"/>
        <v>0</v>
      </c>
      <c r="AC641" s="411">
        <f t="shared" si="1896"/>
        <v>0</v>
      </c>
      <c r="AD641" s="411">
        <f t="shared" si="1896"/>
        <v>0</v>
      </c>
      <c r="AE641" s="411">
        <f t="shared" si="1896"/>
        <v>0</v>
      </c>
      <c r="AF641" s="411">
        <f t="shared" si="1896"/>
        <v>0</v>
      </c>
      <c r="AG641" s="411">
        <f t="shared" si="1896"/>
        <v>0</v>
      </c>
      <c r="AH641" s="411">
        <f t="shared" si="1896"/>
        <v>0</v>
      </c>
      <c r="AI641" s="411">
        <f t="shared" si="1896"/>
        <v>0</v>
      </c>
      <c r="AJ641" s="411">
        <f t="shared" si="1896"/>
        <v>0</v>
      </c>
      <c r="AK641" s="411">
        <f t="shared" si="1896"/>
        <v>0</v>
      </c>
      <c r="AL641" s="411">
        <f t="shared" si="1896"/>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311</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7">Z643</f>
        <v>0</v>
      </c>
      <c r="AA644" s="411">
        <f t="shared" si="1897"/>
        <v>0</v>
      </c>
      <c r="AB644" s="411">
        <f t="shared" si="1897"/>
        <v>0</v>
      </c>
      <c r="AC644" s="411">
        <f t="shared" si="1897"/>
        <v>0</v>
      </c>
      <c r="AD644" s="411">
        <f t="shared" si="1897"/>
        <v>0</v>
      </c>
      <c r="AE644" s="411">
        <f t="shared" si="1897"/>
        <v>0</v>
      </c>
      <c r="AF644" s="411">
        <f t="shared" si="1897"/>
        <v>0</v>
      </c>
      <c r="AG644" s="411">
        <f t="shared" si="1897"/>
        <v>0</v>
      </c>
      <c r="AH644" s="411">
        <f t="shared" si="1897"/>
        <v>0</v>
      </c>
      <c r="AI644" s="411">
        <f t="shared" si="1897"/>
        <v>0</v>
      </c>
      <c r="AJ644" s="411">
        <f t="shared" si="1897"/>
        <v>0</v>
      </c>
      <c r="AK644" s="411">
        <f t="shared" si="1897"/>
        <v>0</v>
      </c>
      <c r="AL644" s="411">
        <f t="shared" si="1897"/>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311</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8">Z646</f>
        <v>0</v>
      </c>
      <c r="AA647" s="411">
        <f t="shared" si="1898"/>
        <v>0</v>
      </c>
      <c r="AB647" s="411">
        <f t="shared" si="1898"/>
        <v>0</v>
      </c>
      <c r="AC647" s="411">
        <f t="shared" si="1898"/>
        <v>0</v>
      </c>
      <c r="AD647" s="411">
        <f t="shared" si="1898"/>
        <v>0</v>
      </c>
      <c r="AE647" s="411">
        <f t="shared" si="1898"/>
        <v>0</v>
      </c>
      <c r="AF647" s="411">
        <f t="shared" si="1898"/>
        <v>0</v>
      </c>
      <c r="AG647" s="411">
        <f t="shared" si="1898"/>
        <v>0</v>
      </c>
      <c r="AH647" s="411">
        <f t="shared" si="1898"/>
        <v>0</v>
      </c>
      <c r="AI647" s="411">
        <f t="shared" si="1898"/>
        <v>0</v>
      </c>
      <c r="AJ647" s="411">
        <f t="shared" si="1898"/>
        <v>0</v>
      </c>
      <c r="AK647" s="411">
        <f t="shared" si="1898"/>
        <v>0</v>
      </c>
      <c r="AL647" s="411">
        <f t="shared" si="1898"/>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311</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9">Z649</f>
        <v>0</v>
      </c>
      <c r="AA650" s="411">
        <f t="shared" si="1899"/>
        <v>0</v>
      </c>
      <c r="AB650" s="411">
        <f t="shared" si="1899"/>
        <v>0</v>
      </c>
      <c r="AC650" s="411">
        <f t="shared" si="1899"/>
        <v>0</v>
      </c>
      <c r="AD650" s="411">
        <f t="shared" si="1899"/>
        <v>0</v>
      </c>
      <c r="AE650" s="411">
        <f t="shared" si="1899"/>
        <v>0</v>
      </c>
      <c r="AF650" s="411">
        <f t="shared" si="1899"/>
        <v>0</v>
      </c>
      <c r="AG650" s="411">
        <f t="shared" si="1899"/>
        <v>0</v>
      </c>
      <c r="AH650" s="411">
        <f t="shared" si="1899"/>
        <v>0</v>
      </c>
      <c r="AI650" s="411">
        <f t="shared" si="1899"/>
        <v>0</v>
      </c>
      <c r="AJ650" s="411">
        <f t="shared" si="1899"/>
        <v>0</v>
      </c>
      <c r="AK650" s="411">
        <f t="shared" si="1899"/>
        <v>0</v>
      </c>
      <c r="AL650" s="411">
        <f t="shared" si="1899"/>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504</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500</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c r="E654" s="295"/>
      <c r="F654" s="295"/>
      <c r="G654" s="295"/>
      <c r="H654" s="295"/>
      <c r="I654" s="295"/>
      <c r="J654" s="295"/>
      <c r="K654" s="295"/>
      <c r="L654" s="295"/>
      <c r="M654" s="295"/>
      <c r="N654" s="291"/>
      <c r="O654" s="295"/>
      <c r="P654" s="295"/>
      <c r="Q654" s="295"/>
      <c r="R654" s="295"/>
      <c r="S654" s="295"/>
      <c r="T654" s="295"/>
      <c r="U654" s="295"/>
      <c r="V654" s="295"/>
      <c r="W654" s="295"/>
      <c r="X654" s="295"/>
      <c r="Y654" s="410"/>
      <c r="Z654" s="410"/>
      <c r="AA654" s="410"/>
      <c r="AB654" s="410"/>
      <c r="AC654" s="410"/>
      <c r="AD654" s="410"/>
      <c r="AE654" s="410"/>
      <c r="AF654" s="410"/>
      <c r="AG654" s="410"/>
      <c r="AH654" s="410"/>
      <c r="AI654" s="410"/>
      <c r="AJ654" s="410"/>
      <c r="AK654" s="410"/>
      <c r="AL654" s="410"/>
      <c r="AM654" s="296">
        <f>SUM(Y654:AL654)</f>
        <v>0</v>
      </c>
    </row>
    <row r="655" spans="1:39" ht="15" outlineLevel="1">
      <c r="A655" s="532"/>
      <c r="B655" s="294" t="s">
        <v>311</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0</v>
      </c>
      <c r="Z655" s="411">
        <f t="shared" ref="Z655" si="1900">Z654</f>
        <v>0</v>
      </c>
      <c r="AA655" s="411">
        <f t="shared" ref="AA655" si="1901">AA654</f>
        <v>0</v>
      </c>
      <c r="AB655" s="411">
        <f t="shared" ref="AB655" si="1902">AB654</f>
        <v>0</v>
      </c>
      <c r="AC655" s="411">
        <f t="shared" ref="AC655" si="1903">AC654</f>
        <v>0</v>
      </c>
      <c r="AD655" s="411">
        <f t="shared" ref="AD655" si="1904">AD654</f>
        <v>0</v>
      </c>
      <c r="AE655" s="411">
        <f t="shared" ref="AE655" si="1905">AE654</f>
        <v>0</v>
      </c>
      <c r="AF655" s="411">
        <f t="shared" ref="AF655" si="1906">AF654</f>
        <v>0</v>
      </c>
      <c r="AG655" s="411">
        <f t="shared" ref="AG655" si="1907">AG654</f>
        <v>0</v>
      </c>
      <c r="AH655" s="411">
        <f t="shared" ref="AH655" si="1908">AH654</f>
        <v>0</v>
      </c>
      <c r="AI655" s="411">
        <f t="shared" ref="AI655" si="1909">AI654</f>
        <v>0</v>
      </c>
      <c r="AJ655" s="411">
        <f t="shared" ref="AJ655" si="1910">AJ654</f>
        <v>0</v>
      </c>
      <c r="AK655" s="411">
        <f t="shared" ref="AK655" si="1911">AK654</f>
        <v>0</v>
      </c>
      <c r="AL655" s="411">
        <f t="shared" ref="AL655" si="1912">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outlineLevel="1">
      <c r="A658" s="532"/>
      <c r="B658" s="294" t="s">
        <v>311</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3">Z657</f>
        <v>0</v>
      </c>
      <c r="AA658" s="411">
        <f t="shared" ref="AA658" si="1914">AA657</f>
        <v>0</v>
      </c>
      <c r="AB658" s="411">
        <f t="shared" ref="AB658" si="1915">AB657</f>
        <v>0</v>
      </c>
      <c r="AC658" s="411">
        <f t="shared" ref="AC658" si="1916">AC657</f>
        <v>0</v>
      </c>
      <c r="AD658" s="411">
        <f t="shared" ref="AD658" si="1917">AD657</f>
        <v>0</v>
      </c>
      <c r="AE658" s="411">
        <f t="shared" ref="AE658" si="1918">AE657</f>
        <v>0</v>
      </c>
      <c r="AF658" s="411">
        <f t="shared" ref="AF658" si="1919">AF657</f>
        <v>0</v>
      </c>
      <c r="AG658" s="411">
        <f t="shared" ref="AG658" si="1920">AG657</f>
        <v>0</v>
      </c>
      <c r="AH658" s="411">
        <f t="shared" ref="AH658" si="1921">AH657</f>
        <v>0</v>
      </c>
      <c r="AI658" s="411">
        <f t="shared" ref="AI658" si="1922">AI657</f>
        <v>0</v>
      </c>
      <c r="AJ658" s="411">
        <f t="shared" ref="AJ658" si="1923">AJ657</f>
        <v>0</v>
      </c>
      <c r="AK658" s="411">
        <f t="shared" ref="AK658" si="1924">AK657</f>
        <v>0</v>
      </c>
      <c r="AL658" s="411">
        <f t="shared" ref="AL658" si="1925">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outlineLevel="1">
      <c r="A661" s="532"/>
      <c r="B661" s="294" t="s">
        <v>311</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6">Z660</f>
        <v>0</v>
      </c>
      <c r="AA661" s="411">
        <f t="shared" ref="AA661" si="1927">AA660</f>
        <v>0</v>
      </c>
      <c r="AB661" s="411">
        <f t="shared" ref="AB661" si="1928">AB660</f>
        <v>0</v>
      </c>
      <c r="AC661" s="411">
        <f t="shared" ref="AC661" si="1929">AC660</f>
        <v>0</v>
      </c>
      <c r="AD661" s="411">
        <f t="shared" ref="AD661" si="1930">AD660</f>
        <v>0</v>
      </c>
      <c r="AE661" s="411">
        <f t="shared" ref="AE661" si="1931">AE660</f>
        <v>0</v>
      </c>
      <c r="AF661" s="411">
        <f t="shared" ref="AF661" si="1932">AF660</f>
        <v>0</v>
      </c>
      <c r="AG661" s="411">
        <f t="shared" ref="AG661" si="1933">AG660</f>
        <v>0</v>
      </c>
      <c r="AH661" s="411">
        <f t="shared" ref="AH661" si="1934">AH660</f>
        <v>0</v>
      </c>
      <c r="AI661" s="411">
        <f t="shared" ref="AI661" si="1935">AI660</f>
        <v>0</v>
      </c>
      <c r="AJ661" s="411">
        <f t="shared" ref="AJ661" si="1936">AJ660</f>
        <v>0</v>
      </c>
      <c r="AK661" s="411">
        <f t="shared" ref="AK661" si="1937">AK660</f>
        <v>0</v>
      </c>
      <c r="AL661" s="411">
        <f t="shared" ref="AL661" si="1938">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c r="E663" s="295"/>
      <c r="F663" s="295"/>
      <c r="G663" s="295"/>
      <c r="H663" s="295"/>
      <c r="I663" s="295"/>
      <c r="J663" s="295"/>
      <c r="K663" s="295"/>
      <c r="L663" s="295"/>
      <c r="M663" s="295"/>
      <c r="N663" s="291"/>
      <c r="O663" s="295"/>
      <c r="P663" s="295"/>
      <c r="Q663" s="295"/>
      <c r="R663" s="295"/>
      <c r="S663" s="295"/>
      <c r="T663" s="295"/>
      <c r="U663" s="295"/>
      <c r="V663" s="295"/>
      <c r="W663" s="295"/>
      <c r="X663" s="295"/>
      <c r="Y663" s="410"/>
      <c r="Z663" s="410"/>
      <c r="AA663" s="410"/>
      <c r="AB663" s="410"/>
      <c r="AC663" s="410"/>
      <c r="AD663" s="410"/>
      <c r="AE663" s="410"/>
      <c r="AF663" s="410"/>
      <c r="AG663" s="410"/>
      <c r="AH663" s="410"/>
      <c r="AI663" s="410"/>
      <c r="AJ663" s="410"/>
      <c r="AK663" s="410"/>
      <c r="AL663" s="410"/>
      <c r="AM663" s="296">
        <f>SUM(Y663:AL663)</f>
        <v>0</v>
      </c>
    </row>
    <row r="664" spans="1:39" ht="15" outlineLevel="1">
      <c r="A664" s="532"/>
      <c r="B664" s="294" t="s">
        <v>311</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0</v>
      </c>
      <c r="Z664" s="411">
        <f t="shared" ref="Z664" si="1939">Z663</f>
        <v>0</v>
      </c>
      <c r="AA664" s="411">
        <f t="shared" ref="AA664" si="1940">AA663</f>
        <v>0</v>
      </c>
      <c r="AB664" s="411">
        <f t="shared" ref="AB664" si="1941">AB663</f>
        <v>0</v>
      </c>
      <c r="AC664" s="411">
        <f t="shared" ref="AC664" si="1942">AC663</f>
        <v>0</v>
      </c>
      <c r="AD664" s="411">
        <f t="shared" ref="AD664" si="1943">AD663</f>
        <v>0</v>
      </c>
      <c r="AE664" s="411">
        <f t="shared" ref="AE664" si="1944">AE663</f>
        <v>0</v>
      </c>
      <c r="AF664" s="411">
        <f t="shared" ref="AF664" si="1945">AF663</f>
        <v>0</v>
      </c>
      <c r="AG664" s="411">
        <f t="shared" ref="AG664" si="1946">AG663</f>
        <v>0</v>
      </c>
      <c r="AH664" s="411">
        <f t="shared" ref="AH664" si="1947">AH663</f>
        <v>0</v>
      </c>
      <c r="AI664" s="411">
        <f t="shared" ref="AI664" si="1948">AI663</f>
        <v>0</v>
      </c>
      <c r="AJ664" s="411">
        <f t="shared" ref="AJ664" si="1949">AJ663</f>
        <v>0</v>
      </c>
      <c r="AK664" s="411">
        <f t="shared" ref="AK664" si="1950">AK663</f>
        <v>0</v>
      </c>
      <c r="AL664" s="411">
        <f t="shared" ref="AL664" si="1951">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501</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311</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2">Z667</f>
        <v>0</v>
      </c>
      <c r="AA668" s="411">
        <f t="shared" ref="AA668" si="1953">AA667</f>
        <v>0</v>
      </c>
      <c r="AB668" s="411">
        <f t="shared" ref="AB668" si="1954">AB667</f>
        <v>0</v>
      </c>
      <c r="AC668" s="411">
        <f t="shared" ref="AC668" si="1955">AC667</f>
        <v>0</v>
      </c>
      <c r="AD668" s="411">
        <f t="shared" ref="AD668" si="1956">AD667</f>
        <v>0</v>
      </c>
      <c r="AE668" s="411">
        <f t="shared" ref="AE668" si="1957">AE667</f>
        <v>0</v>
      </c>
      <c r="AF668" s="411">
        <f t="shared" ref="AF668" si="1958">AF667</f>
        <v>0</v>
      </c>
      <c r="AG668" s="411">
        <f t="shared" ref="AG668" si="1959">AG667</f>
        <v>0</v>
      </c>
      <c r="AH668" s="411">
        <f t="shared" ref="AH668" si="1960">AH667</f>
        <v>0</v>
      </c>
      <c r="AI668" s="411">
        <f t="shared" ref="AI668" si="1961">AI667</f>
        <v>0</v>
      </c>
      <c r="AJ668" s="411">
        <f t="shared" ref="AJ668" si="1962">AJ667</f>
        <v>0</v>
      </c>
      <c r="AK668" s="411">
        <f t="shared" ref="AK668" si="1963">AK667</f>
        <v>0</v>
      </c>
      <c r="AL668" s="411">
        <f t="shared" ref="AL668" si="1964">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c r="E670" s="295"/>
      <c r="F670" s="295"/>
      <c r="G670" s="295"/>
      <c r="H670" s="295"/>
      <c r="I670" s="295"/>
      <c r="J670" s="295"/>
      <c r="K670" s="295"/>
      <c r="L670" s="295"/>
      <c r="M670" s="295"/>
      <c r="N670" s="295">
        <v>12</v>
      </c>
      <c r="O670" s="295"/>
      <c r="P670" s="295"/>
      <c r="Q670" s="295"/>
      <c r="R670" s="295"/>
      <c r="S670" s="295"/>
      <c r="T670" s="295"/>
      <c r="U670" s="295"/>
      <c r="V670" s="295"/>
      <c r="W670" s="295"/>
      <c r="X670" s="295"/>
      <c r="Y670" s="426"/>
      <c r="Z670" s="410"/>
      <c r="AA670" s="410"/>
      <c r="AB670" s="410"/>
      <c r="AC670" s="410"/>
      <c r="AD670" s="410"/>
      <c r="AE670" s="410"/>
      <c r="AF670" s="415"/>
      <c r="AG670" s="415"/>
      <c r="AH670" s="415"/>
      <c r="AI670" s="415"/>
      <c r="AJ670" s="415"/>
      <c r="AK670" s="415"/>
      <c r="AL670" s="415"/>
      <c r="AM670" s="296">
        <f>SUM(Y670:AL670)</f>
        <v>0</v>
      </c>
    </row>
    <row r="671" spans="1:39" ht="15" outlineLevel="1">
      <c r="A671" s="532"/>
      <c r="B671" s="294" t="s">
        <v>311</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5">Z670</f>
        <v>0</v>
      </c>
      <c r="AA671" s="411">
        <f t="shared" ref="AA671" si="1966">AA670</f>
        <v>0</v>
      </c>
      <c r="AB671" s="411">
        <f t="shared" ref="AB671" si="1967">AB670</f>
        <v>0</v>
      </c>
      <c r="AC671" s="411">
        <f t="shared" ref="AC671" si="1968">AC670</f>
        <v>0</v>
      </c>
      <c r="AD671" s="411">
        <f t="shared" ref="AD671" si="1969">AD670</f>
        <v>0</v>
      </c>
      <c r="AE671" s="411">
        <f t="shared" ref="AE671" si="1970">AE670</f>
        <v>0</v>
      </c>
      <c r="AF671" s="411">
        <f t="shared" ref="AF671" si="1971">AF670</f>
        <v>0</v>
      </c>
      <c r="AG671" s="411">
        <f t="shared" ref="AG671" si="1972">AG670</f>
        <v>0</v>
      </c>
      <c r="AH671" s="411">
        <f t="shared" ref="AH671" si="1973">AH670</f>
        <v>0</v>
      </c>
      <c r="AI671" s="411">
        <f t="shared" ref="AI671" si="1974">AI670</f>
        <v>0</v>
      </c>
      <c r="AJ671" s="411">
        <f t="shared" ref="AJ671" si="1975">AJ670</f>
        <v>0</v>
      </c>
      <c r="AK671" s="411">
        <f t="shared" ref="AK671" si="1976">AK670</f>
        <v>0</v>
      </c>
      <c r="AL671" s="411">
        <f t="shared" ref="AL671" si="1977">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c r="E673" s="295"/>
      <c r="F673" s="295"/>
      <c r="G673" s="295"/>
      <c r="H673" s="295"/>
      <c r="I673" s="295"/>
      <c r="J673" s="295"/>
      <c r="K673" s="295"/>
      <c r="L673" s="295"/>
      <c r="M673" s="295"/>
      <c r="N673" s="295">
        <v>12</v>
      </c>
      <c r="O673" s="295"/>
      <c r="P673" s="295"/>
      <c r="Q673" s="295"/>
      <c r="R673" s="295"/>
      <c r="S673" s="295"/>
      <c r="T673" s="295"/>
      <c r="U673" s="295"/>
      <c r="V673" s="295"/>
      <c r="W673" s="295"/>
      <c r="X673" s="295"/>
      <c r="Y673" s="426"/>
      <c r="Z673" s="410"/>
      <c r="AA673" s="410"/>
      <c r="AB673" s="410"/>
      <c r="AC673" s="410"/>
      <c r="AD673" s="410"/>
      <c r="AE673" s="410"/>
      <c r="AF673" s="415"/>
      <c r="AG673" s="415"/>
      <c r="AH673" s="415"/>
      <c r="AI673" s="415"/>
      <c r="AJ673" s="415"/>
      <c r="AK673" s="415"/>
      <c r="AL673" s="415"/>
      <c r="AM673" s="296">
        <f>SUM(Y673:AL673)</f>
        <v>0</v>
      </c>
    </row>
    <row r="674" spans="1:39" ht="15" outlineLevel="1">
      <c r="A674" s="532"/>
      <c r="B674" s="294" t="s">
        <v>311</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8">Z673</f>
        <v>0</v>
      </c>
      <c r="AA674" s="411">
        <f t="shared" ref="AA674" si="1979">AA673</f>
        <v>0</v>
      </c>
      <c r="AB674" s="411">
        <f t="shared" ref="AB674" si="1980">AB673</f>
        <v>0</v>
      </c>
      <c r="AC674" s="411">
        <f t="shared" ref="AC674" si="1981">AC673</f>
        <v>0</v>
      </c>
      <c r="AD674" s="411">
        <f t="shared" ref="AD674" si="1982">AD673</f>
        <v>0</v>
      </c>
      <c r="AE674" s="411">
        <f t="shared" ref="AE674" si="1983">AE673</f>
        <v>0</v>
      </c>
      <c r="AF674" s="411">
        <f t="shared" ref="AF674" si="1984">AF673</f>
        <v>0</v>
      </c>
      <c r="AG674" s="411">
        <f t="shared" ref="AG674" si="1985">AG673</f>
        <v>0</v>
      </c>
      <c r="AH674" s="411">
        <f t="shared" ref="AH674" si="1986">AH673</f>
        <v>0</v>
      </c>
      <c r="AI674" s="411">
        <f t="shared" ref="AI674" si="1987">AI673</f>
        <v>0</v>
      </c>
      <c r="AJ674" s="411">
        <f t="shared" ref="AJ674" si="1988">AJ673</f>
        <v>0</v>
      </c>
      <c r="AK674" s="411">
        <f t="shared" ref="AK674" si="1989">AK673</f>
        <v>0</v>
      </c>
      <c r="AL674" s="411">
        <f t="shared" ref="AL674" si="1990">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311</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91">Z676</f>
        <v>0</v>
      </c>
      <c r="AA677" s="411">
        <f t="shared" ref="AA677" si="1992">AA676</f>
        <v>0</v>
      </c>
      <c r="AB677" s="411">
        <f t="shared" ref="AB677" si="1993">AB676</f>
        <v>0</v>
      </c>
      <c r="AC677" s="411">
        <f t="shared" ref="AC677" si="1994">AC676</f>
        <v>0</v>
      </c>
      <c r="AD677" s="411">
        <f t="shared" ref="AD677" si="1995">AD676</f>
        <v>0</v>
      </c>
      <c r="AE677" s="411">
        <f t="shared" ref="AE677" si="1996">AE676</f>
        <v>0</v>
      </c>
      <c r="AF677" s="411">
        <f t="shared" ref="AF677" si="1997">AF676</f>
        <v>0</v>
      </c>
      <c r="AG677" s="411">
        <f t="shared" ref="AG677" si="1998">AG676</f>
        <v>0</v>
      </c>
      <c r="AH677" s="411">
        <f t="shared" ref="AH677" si="1999">AH676</f>
        <v>0</v>
      </c>
      <c r="AI677" s="411">
        <f t="shared" ref="AI677" si="2000">AI676</f>
        <v>0</v>
      </c>
      <c r="AJ677" s="411">
        <f t="shared" ref="AJ677" si="2001">AJ676</f>
        <v>0</v>
      </c>
      <c r="AK677" s="411">
        <f t="shared" ref="AK677" si="2002">AK676</f>
        <v>0</v>
      </c>
      <c r="AL677" s="411">
        <f t="shared" ref="AL677" si="2003">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311</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4">Z679</f>
        <v>0</v>
      </c>
      <c r="AA680" s="411">
        <f t="shared" ref="AA680" si="2005">AA679</f>
        <v>0</v>
      </c>
      <c r="AB680" s="411">
        <f t="shared" ref="AB680" si="2006">AB679</f>
        <v>0</v>
      </c>
      <c r="AC680" s="411">
        <f t="shared" ref="AC680" si="2007">AC679</f>
        <v>0</v>
      </c>
      <c r="AD680" s="411">
        <f t="shared" ref="AD680" si="2008">AD679</f>
        <v>0</v>
      </c>
      <c r="AE680" s="411">
        <f t="shared" ref="AE680" si="2009">AE679</f>
        <v>0</v>
      </c>
      <c r="AF680" s="411">
        <f t="shared" ref="AF680" si="2010">AF679</f>
        <v>0</v>
      </c>
      <c r="AG680" s="411">
        <f t="shared" ref="AG680" si="2011">AG679</f>
        <v>0</v>
      </c>
      <c r="AH680" s="411">
        <f t="shared" ref="AH680" si="2012">AH679</f>
        <v>0</v>
      </c>
      <c r="AI680" s="411">
        <f t="shared" ref="AI680" si="2013">AI679</f>
        <v>0</v>
      </c>
      <c r="AJ680" s="411">
        <f t="shared" ref="AJ680" si="2014">AJ679</f>
        <v>0</v>
      </c>
      <c r="AK680" s="411">
        <f t="shared" ref="AK680" si="2015">AK679</f>
        <v>0</v>
      </c>
      <c r="AL680" s="411">
        <f t="shared" ref="AL680" si="2016">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311</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7">Z682</f>
        <v>0</v>
      </c>
      <c r="AA683" s="411">
        <f t="shared" ref="AA683" si="2018">AA682</f>
        <v>0</v>
      </c>
      <c r="AB683" s="411">
        <f t="shared" ref="AB683" si="2019">AB682</f>
        <v>0</v>
      </c>
      <c r="AC683" s="411">
        <f t="shared" ref="AC683" si="2020">AC682</f>
        <v>0</v>
      </c>
      <c r="AD683" s="411">
        <f t="shared" ref="AD683" si="2021">AD682</f>
        <v>0</v>
      </c>
      <c r="AE683" s="411">
        <f t="shared" ref="AE683" si="2022">AE682</f>
        <v>0</v>
      </c>
      <c r="AF683" s="411">
        <f t="shared" ref="AF683" si="2023">AF682</f>
        <v>0</v>
      </c>
      <c r="AG683" s="411">
        <f t="shared" ref="AG683" si="2024">AG682</f>
        <v>0</v>
      </c>
      <c r="AH683" s="411">
        <f t="shared" ref="AH683" si="2025">AH682</f>
        <v>0</v>
      </c>
      <c r="AI683" s="411">
        <f t="shared" ref="AI683" si="2026">AI682</f>
        <v>0</v>
      </c>
      <c r="AJ683" s="411">
        <f t="shared" ref="AJ683" si="2027">AJ682</f>
        <v>0</v>
      </c>
      <c r="AK683" s="411">
        <f t="shared" ref="AK683" si="2028">AK682</f>
        <v>0</v>
      </c>
      <c r="AL683" s="411">
        <f t="shared" ref="AL683" si="2029">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311</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30">Z685</f>
        <v>0</v>
      </c>
      <c r="AA686" s="411">
        <f t="shared" ref="AA686" si="2031">AA685</f>
        <v>0</v>
      </c>
      <c r="AB686" s="411">
        <f t="shared" ref="AB686" si="2032">AB685</f>
        <v>0</v>
      </c>
      <c r="AC686" s="411">
        <f t="shared" ref="AC686" si="2033">AC685</f>
        <v>0</v>
      </c>
      <c r="AD686" s="411">
        <f t="shared" ref="AD686" si="2034">AD685</f>
        <v>0</v>
      </c>
      <c r="AE686" s="411">
        <f t="shared" ref="AE686" si="2035">AE685</f>
        <v>0</v>
      </c>
      <c r="AF686" s="411">
        <f t="shared" ref="AF686" si="2036">AF685</f>
        <v>0</v>
      </c>
      <c r="AG686" s="411">
        <f t="shared" ref="AG686" si="2037">AG685</f>
        <v>0</v>
      </c>
      <c r="AH686" s="411">
        <f t="shared" ref="AH686" si="2038">AH685</f>
        <v>0</v>
      </c>
      <c r="AI686" s="411">
        <f t="shared" ref="AI686" si="2039">AI685</f>
        <v>0</v>
      </c>
      <c r="AJ686" s="411">
        <f t="shared" ref="AJ686" si="2040">AJ685</f>
        <v>0</v>
      </c>
      <c r="AK686" s="411">
        <f t="shared" ref="AK686" si="2041">AK685</f>
        <v>0</v>
      </c>
      <c r="AL686" s="411">
        <f t="shared" ref="AL686" si="2042">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311</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3">Z688</f>
        <v>0</v>
      </c>
      <c r="AA689" s="411">
        <f t="shared" ref="AA689" si="2044">AA688</f>
        <v>0</v>
      </c>
      <c r="AB689" s="411">
        <f t="shared" ref="AB689" si="2045">AB688</f>
        <v>0</v>
      </c>
      <c r="AC689" s="411">
        <f t="shared" ref="AC689" si="2046">AC688</f>
        <v>0</v>
      </c>
      <c r="AD689" s="411">
        <f t="shared" ref="AD689" si="2047">AD688</f>
        <v>0</v>
      </c>
      <c r="AE689" s="411">
        <f t="shared" ref="AE689" si="2048">AE688</f>
        <v>0</v>
      </c>
      <c r="AF689" s="411">
        <f t="shared" ref="AF689" si="2049">AF688</f>
        <v>0</v>
      </c>
      <c r="AG689" s="411">
        <f t="shared" ref="AG689" si="2050">AG688</f>
        <v>0</v>
      </c>
      <c r="AH689" s="411">
        <f t="shared" ref="AH689" si="2051">AH688</f>
        <v>0</v>
      </c>
      <c r="AI689" s="411">
        <f t="shared" ref="AI689" si="2052">AI688</f>
        <v>0</v>
      </c>
      <c r="AJ689" s="411">
        <f t="shared" ref="AJ689" si="2053">AJ688</f>
        <v>0</v>
      </c>
      <c r="AK689" s="411">
        <f t="shared" ref="AK689" si="2054">AK688</f>
        <v>0</v>
      </c>
      <c r="AL689" s="411">
        <f t="shared" ref="AL689" si="2055">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502</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c r="E692" s="295"/>
      <c r="F692" s="295"/>
      <c r="G692" s="295"/>
      <c r="H692" s="295"/>
      <c r="I692" s="295"/>
      <c r="J692" s="295"/>
      <c r="K692" s="295"/>
      <c r="L692" s="295"/>
      <c r="M692" s="295"/>
      <c r="N692" s="295">
        <v>0</v>
      </c>
      <c r="O692" s="295"/>
      <c r="P692" s="295"/>
      <c r="Q692" s="295"/>
      <c r="R692" s="295"/>
      <c r="S692" s="295"/>
      <c r="T692" s="295"/>
      <c r="U692" s="295"/>
      <c r="V692" s="295"/>
      <c r="W692" s="295"/>
      <c r="X692" s="295"/>
      <c r="Y692" s="426"/>
      <c r="Z692" s="410"/>
      <c r="AA692" s="410"/>
      <c r="AB692" s="410"/>
      <c r="AC692" s="410"/>
      <c r="AD692" s="410"/>
      <c r="AE692" s="410"/>
      <c r="AF692" s="415"/>
      <c r="AG692" s="415"/>
      <c r="AH692" s="415"/>
      <c r="AI692" s="415"/>
      <c r="AJ692" s="415"/>
      <c r="AK692" s="415"/>
      <c r="AL692" s="415"/>
      <c r="AM692" s="296">
        <f>SUM(Y692:AL692)</f>
        <v>0</v>
      </c>
    </row>
    <row r="693" spans="1:39" ht="15" outlineLevel="1">
      <c r="A693" s="532"/>
      <c r="B693" s="294" t="s">
        <v>311</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6">Z692</f>
        <v>0</v>
      </c>
      <c r="AA693" s="411">
        <f t="shared" ref="AA693" si="2057">AA692</f>
        <v>0</v>
      </c>
      <c r="AB693" s="411">
        <f t="shared" ref="AB693" si="2058">AB692</f>
        <v>0</v>
      </c>
      <c r="AC693" s="411">
        <f t="shared" ref="AC693" si="2059">AC692</f>
        <v>0</v>
      </c>
      <c r="AD693" s="411">
        <f t="shared" ref="AD693" si="2060">AD692</f>
        <v>0</v>
      </c>
      <c r="AE693" s="411">
        <f t="shared" ref="AE693" si="2061">AE692</f>
        <v>0</v>
      </c>
      <c r="AF693" s="411">
        <f t="shared" ref="AF693" si="2062">AF692</f>
        <v>0</v>
      </c>
      <c r="AG693" s="411">
        <f t="shared" ref="AG693" si="2063">AG692</f>
        <v>0</v>
      </c>
      <c r="AH693" s="411">
        <f t="shared" ref="AH693" si="2064">AH692</f>
        <v>0</v>
      </c>
      <c r="AI693" s="411">
        <f t="shared" ref="AI693" si="2065">AI692</f>
        <v>0</v>
      </c>
      <c r="AJ693" s="411">
        <f t="shared" ref="AJ693" si="2066">AJ692</f>
        <v>0</v>
      </c>
      <c r="AK693" s="411">
        <f t="shared" ref="AK693" si="2067">AK692</f>
        <v>0</v>
      </c>
      <c r="AL693" s="411">
        <f t="shared" ref="AL693" si="2068">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311</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9">Z695</f>
        <v>0</v>
      </c>
      <c r="AA696" s="411">
        <f t="shared" ref="AA696" si="2070">AA695</f>
        <v>0</v>
      </c>
      <c r="AB696" s="411">
        <f t="shared" ref="AB696" si="2071">AB695</f>
        <v>0</v>
      </c>
      <c r="AC696" s="411">
        <f t="shared" ref="AC696" si="2072">AC695</f>
        <v>0</v>
      </c>
      <c r="AD696" s="411">
        <f t="shared" ref="AD696" si="2073">AD695</f>
        <v>0</v>
      </c>
      <c r="AE696" s="411">
        <f t="shared" ref="AE696" si="2074">AE695</f>
        <v>0</v>
      </c>
      <c r="AF696" s="411">
        <f t="shared" ref="AF696" si="2075">AF695</f>
        <v>0</v>
      </c>
      <c r="AG696" s="411">
        <f t="shared" ref="AG696" si="2076">AG695</f>
        <v>0</v>
      </c>
      <c r="AH696" s="411">
        <f t="shared" ref="AH696" si="2077">AH695</f>
        <v>0</v>
      </c>
      <c r="AI696" s="411">
        <f t="shared" ref="AI696" si="2078">AI695</f>
        <v>0</v>
      </c>
      <c r="AJ696" s="411">
        <f t="shared" ref="AJ696" si="2079">AJ695</f>
        <v>0</v>
      </c>
      <c r="AK696" s="411">
        <f t="shared" ref="AK696" si="2080">AK695</f>
        <v>0</v>
      </c>
      <c r="AL696" s="411">
        <f t="shared" ref="AL696" si="2081">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311</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2">Z698</f>
        <v>0</v>
      </c>
      <c r="AA699" s="411">
        <f t="shared" ref="AA699" si="2083">AA698</f>
        <v>0</v>
      </c>
      <c r="AB699" s="411">
        <f t="shared" ref="AB699" si="2084">AB698</f>
        <v>0</v>
      </c>
      <c r="AC699" s="411">
        <f t="shared" ref="AC699" si="2085">AC698</f>
        <v>0</v>
      </c>
      <c r="AD699" s="411">
        <f t="shared" ref="AD699" si="2086">AD698</f>
        <v>0</v>
      </c>
      <c r="AE699" s="411">
        <f t="shared" ref="AE699" si="2087">AE698</f>
        <v>0</v>
      </c>
      <c r="AF699" s="411">
        <f t="shared" ref="AF699" si="2088">AF698</f>
        <v>0</v>
      </c>
      <c r="AG699" s="411">
        <f t="shared" ref="AG699" si="2089">AG698</f>
        <v>0</v>
      </c>
      <c r="AH699" s="411">
        <f t="shared" ref="AH699" si="2090">AH698</f>
        <v>0</v>
      </c>
      <c r="AI699" s="411">
        <f t="shared" ref="AI699" si="2091">AI698</f>
        <v>0</v>
      </c>
      <c r="AJ699" s="411">
        <f t="shared" ref="AJ699" si="2092">AJ698</f>
        <v>0</v>
      </c>
      <c r="AK699" s="411">
        <f t="shared" ref="AK699" si="2093">AK698</f>
        <v>0</v>
      </c>
      <c r="AL699" s="411">
        <f t="shared" ref="AL699" si="2094">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503</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311</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5">Z702</f>
        <v>0</v>
      </c>
      <c r="AA703" s="411">
        <f t="shared" ref="AA703" si="2096">AA702</f>
        <v>0</v>
      </c>
      <c r="AB703" s="411">
        <f t="shared" ref="AB703" si="2097">AB702</f>
        <v>0</v>
      </c>
      <c r="AC703" s="411">
        <f t="shared" ref="AC703" si="2098">AC702</f>
        <v>0</v>
      </c>
      <c r="AD703" s="411">
        <f t="shared" ref="AD703" si="2099">AD702</f>
        <v>0</v>
      </c>
      <c r="AE703" s="411">
        <f t="shared" ref="AE703" si="2100">AE702</f>
        <v>0</v>
      </c>
      <c r="AF703" s="411">
        <f t="shared" ref="AF703" si="2101">AF702</f>
        <v>0</v>
      </c>
      <c r="AG703" s="411">
        <f t="shared" ref="AG703" si="2102">AG702</f>
        <v>0</v>
      </c>
      <c r="AH703" s="411">
        <f t="shared" ref="AH703" si="2103">AH702</f>
        <v>0</v>
      </c>
      <c r="AI703" s="411">
        <f t="shared" ref="AI703" si="2104">AI702</f>
        <v>0</v>
      </c>
      <c r="AJ703" s="411">
        <f t="shared" ref="AJ703" si="2105">AJ702</f>
        <v>0</v>
      </c>
      <c r="AK703" s="411">
        <f t="shared" ref="AK703" si="2106">AK702</f>
        <v>0</v>
      </c>
      <c r="AL703" s="411">
        <f t="shared" ref="AL703" si="2107">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311</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8">Z705</f>
        <v>0</v>
      </c>
      <c r="AA706" s="411">
        <f t="shared" ref="AA706" si="2109">AA705</f>
        <v>0</v>
      </c>
      <c r="AB706" s="411">
        <f t="shared" ref="AB706" si="2110">AB705</f>
        <v>0</v>
      </c>
      <c r="AC706" s="411">
        <f t="shared" ref="AC706" si="2111">AC705</f>
        <v>0</v>
      </c>
      <c r="AD706" s="411">
        <f t="shared" ref="AD706" si="2112">AD705</f>
        <v>0</v>
      </c>
      <c r="AE706" s="411">
        <f t="shared" ref="AE706" si="2113">AE705</f>
        <v>0</v>
      </c>
      <c r="AF706" s="411">
        <f t="shared" ref="AF706" si="2114">AF705</f>
        <v>0</v>
      </c>
      <c r="AG706" s="411">
        <f t="shared" ref="AG706" si="2115">AG705</f>
        <v>0</v>
      </c>
      <c r="AH706" s="411">
        <f t="shared" ref="AH706" si="2116">AH705</f>
        <v>0</v>
      </c>
      <c r="AI706" s="411">
        <f t="shared" ref="AI706" si="2117">AI705</f>
        <v>0</v>
      </c>
      <c r="AJ706" s="411">
        <f t="shared" ref="AJ706" si="2118">AJ705</f>
        <v>0</v>
      </c>
      <c r="AK706" s="411">
        <f t="shared" ref="AK706" si="2119">AK705</f>
        <v>0</v>
      </c>
      <c r="AL706" s="411">
        <f t="shared" ref="AL706" si="2120">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311</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21">Z708</f>
        <v>0</v>
      </c>
      <c r="AA709" s="411">
        <f t="shared" ref="AA709" si="2122">AA708</f>
        <v>0</v>
      </c>
      <c r="AB709" s="411">
        <f t="shared" ref="AB709" si="2123">AB708</f>
        <v>0</v>
      </c>
      <c r="AC709" s="411">
        <f t="shared" ref="AC709" si="2124">AC708</f>
        <v>0</v>
      </c>
      <c r="AD709" s="411">
        <f t="shared" ref="AD709" si="2125">AD708</f>
        <v>0</v>
      </c>
      <c r="AE709" s="411">
        <f t="shared" ref="AE709" si="2126">AE708</f>
        <v>0</v>
      </c>
      <c r="AF709" s="411">
        <f t="shared" ref="AF709" si="2127">AF708</f>
        <v>0</v>
      </c>
      <c r="AG709" s="411">
        <f t="shared" ref="AG709" si="2128">AG708</f>
        <v>0</v>
      </c>
      <c r="AH709" s="411">
        <f t="shared" ref="AH709" si="2129">AH708</f>
        <v>0</v>
      </c>
      <c r="AI709" s="411">
        <f t="shared" ref="AI709" si="2130">AI708</f>
        <v>0</v>
      </c>
      <c r="AJ709" s="411">
        <f t="shared" ref="AJ709" si="2131">AJ708</f>
        <v>0</v>
      </c>
      <c r="AK709" s="411">
        <f t="shared" ref="AK709" si="2132">AK708</f>
        <v>0</v>
      </c>
      <c r="AL709" s="411">
        <f t="shared" ref="AL709" si="2133">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311</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4">Z711</f>
        <v>0</v>
      </c>
      <c r="AA712" s="411">
        <f t="shared" ref="AA712" si="2135">AA711</f>
        <v>0</v>
      </c>
      <c r="AB712" s="411">
        <f t="shared" ref="AB712" si="2136">AB711</f>
        <v>0</v>
      </c>
      <c r="AC712" s="411">
        <f t="shared" ref="AC712" si="2137">AC711</f>
        <v>0</v>
      </c>
      <c r="AD712" s="411">
        <f t="shared" ref="AD712" si="2138">AD711</f>
        <v>0</v>
      </c>
      <c r="AE712" s="411">
        <f t="shared" ref="AE712" si="2139">AE711</f>
        <v>0</v>
      </c>
      <c r="AF712" s="411">
        <f t="shared" ref="AF712" si="2140">AF711</f>
        <v>0</v>
      </c>
      <c r="AG712" s="411">
        <f t="shared" ref="AG712" si="2141">AG711</f>
        <v>0</v>
      </c>
      <c r="AH712" s="411">
        <f t="shared" ref="AH712" si="2142">AH711</f>
        <v>0</v>
      </c>
      <c r="AI712" s="411">
        <f t="shared" ref="AI712" si="2143">AI711</f>
        <v>0</v>
      </c>
      <c r="AJ712" s="411">
        <f t="shared" ref="AJ712" si="2144">AJ711</f>
        <v>0</v>
      </c>
      <c r="AK712" s="411">
        <f t="shared" ref="AK712" si="2145">AK711</f>
        <v>0</v>
      </c>
      <c r="AL712" s="411">
        <f t="shared" ref="AL712" si="2146">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311</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7">Z714</f>
        <v>0</v>
      </c>
      <c r="AA715" s="411">
        <f t="shared" ref="AA715" si="2148">AA714</f>
        <v>0</v>
      </c>
      <c r="AB715" s="411">
        <f t="shared" ref="AB715" si="2149">AB714</f>
        <v>0</v>
      </c>
      <c r="AC715" s="411">
        <f t="shared" ref="AC715" si="2150">AC714</f>
        <v>0</v>
      </c>
      <c r="AD715" s="411">
        <f t="shared" ref="AD715" si="2151">AD714</f>
        <v>0</v>
      </c>
      <c r="AE715" s="411">
        <f t="shared" ref="AE715" si="2152">AE714</f>
        <v>0</v>
      </c>
      <c r="AF715" s="411">
        <f t="shared" ref="AF715" si="2153">AF714</f>
        <v>0</v>
      </c>
      <c r="AG715" s="411">
        <f t="shared" ref="AG715" si="2154">AG714</f>
        <v>0</v>
      </c>
      <c r="AH715" s="411">
        <f t="shared" ref="AH715" si="2155">AH714</f>
        <v>0</v>
      </c>
      <c r="AI715" s="411">
        <f t="shared" ref="AI715" si="2156">AI714</f>
        <v>0</v>
      </c>
      <c r="AJ715" s="411">
        <f t="shared" ref="AJ715" si="2157">AJ714</f>
        <v>0</v>
      </c>
      <c r="AK715" s="411">
        <f t="shared" ref="AK715" si="2158">AK714</f>
        <v>0</v>
      </c>
      <c r="AL715" s="411">
        <f t="shared" ref="AL715" si="2159">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311</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60">Z717</f>
        <v>0</v>
      </c>
      <c r="AA718" s="411">
        <f t="shared" ref="AA718" si="2161">AA717</f>
        <v>0</v>
      </c>
      <c r="AB718" s="411">
        <f t="shared" ref="AB718" si="2162">AB717</f>
        <v>0</v>
      </c>
      <c r="AC718" s="411">
        <f t="shared" ref="AC718" si="2163">AC717</f>
        <v>0</v>
      </c>
      <c r="AD718" s="411">
        <f t="shared" ref="AD718" si="2164">AD717</f>
        <v>0</v>
      </c>
      <c r="AE718" s="411">
        <f t="shared" ref="AE718" si="2165">AE717</f>
        <v>0</v>
      </c>
      <c r="AF718" s="411">
        <f t="shared" ref="AF718" si="2166">AF717</f>
        <v>0</v>
      </c>
      <c r="AG718" s="411">
        <f t="shared" ref="AG718" si="2167">AG717</f>
        <v>0</v>
      </c>
      <c r="AH718" s="411">
        <f t="shared" ref="AH718" si="2168">AH717</f>
        <v>0</v>
      </c>
      <c r="AI718" s="411">
        <f t="shared" ref="AI718" si="2169">AI717</f>
        <v>0</v>
      </c>
      <c r="AJ718" s="411">
        <f t="shared" ref="AJ718" si="2170">AJ717</f>
        <v>0</v>
      </c>
      <c r="AK718" s="411">
        <f t="shared" ref="AK718" si="2171">AK717</f>
        <v>0</v>
      </c>
      <c r="AL718" s="411">
        <f t="shared" ref="AL718" si="2172">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311</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3">Z720</f>
        <v>0</v>
      </c>
      <c r="AA721" s="411">
        <f t="shared" ref="AA721" si="2174">AA720</f>
        <v>0</v>
      </c>
      <c r="AB721" s="411">
        <f t="shared" ref="AB721" si="2175">AB720</f>
        <v>0</v>
      </c>
      <c r="AC721" s="411">
        <f t="shared" ref="AC721" si="2176">AC720</f>
        <v>0</v>
      </c>
      <c r="AD721" s="411">
        <f t="shared" ref="AD721" si="2177">AD720</f>
        <v>0</v>
      </c>
      <c r="AE721" s="411">
        <f t="shared" ref="AE721" si="2178">AE720</f>
        <v>0</v>
      </c>
      <c r="AF721" s="411">
        <f t="shared" ref="AF721" si="2179">AF720</f>
        <v>0</v>
      </c>
      <c r="AG721" s="411">
        <f t="shared" ref="AG721" si="2180">AG720</f>
        <v>0</v>
      </c>
      <c r="AH721" s="411">
        <f t="shared" ref="AH721" si="2181">AH720</f>
        <v>0</v>
      </c>
      <c r="AI721" s="411">
        <f t="shared" ref="AI721" si="2182">AI720</f>
        <v>0</v>
      </c>
      <c r="AJ721" s="411">
        <f t="shared" ref="AJ721" si="2183">AJ720</f>
        <v>0</v>
      </c>
      <c r="AK721" s="411">
        <f t="shared" ref="AK721" si="2184">AK720</f>
        <v>0</v>
      </c>
      <c r="AL721" s="411">
        <f t="shared" ref="AL721" si="2185">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311</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6">Z723</f>
        <v>0</v>
      </c>
      <c r="AA724" s="411">
        <f t="shared" ref="AA724" si="2187">AA723</f>
        <v>0</v>
      </c>
      <c r="AB724" s="411">
        <f t="shared" ref="AB724" si="2188">AB723</f>
        <v>0</v>
      </c>
      <c r="AC724" s="411">
        <f t="shared" ref="AC724" si="2189">AC723</f>
        <v>0</v>
      </c>
      <c r="AD724" s="411">
        <f t="shared" ref="AD724" si="2190">AD723</f>
        <v>0</v>
      </c>
      <c r="AE724" s="411">
        <f t="shared" ref="AE724" si="2191">AE723</f>
        <v>0</v>
      </c>
      <c r="AF724" s="411">
        <f t="shared" ref="AF724" si="2192">AF723</f>
        <v>0</v>
      </c>
      <c r="AG724" s="411">
        <f t="shared" ref="AG724" si="2193">AG723</f>
        <v>0</v>
      </c>
      <c r="AH724" s="411">
        <f t="shared" ref="AH724" si="2194">AH723</f>
        <v>0</v>
      </c>
      <c r="AI724" s="411">
        <f t="shared" ref="AI724" si="2195">AI723</f>
        <v>0</v>
      </c>
      <c r="AJ724" s="411">
        <f t="shared" ref="AJ724" si="2196">AJ723</f>
        <v>0</v>
      </c>
      <c r="AK724" s="411">
        <f t="shared" ref="AK724" si="2197">AK723</f>
        <v>0</v>
      </c>
      <c r="AL724" s="411">
        <f t="shared" ref="AL724" si="2198">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311</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9">Z726</f>
        <v>0</v>
      </c>
      <c r="AA727" s="411">
        <f t="shared" ref="AA727" si="2200">AA726</f>
        <v>0</v>
      </c>
      <c r="AB727" s="411">
        <f t="shared" ref="AB727" si="2201">AB726</f>
        <v>0</v>
      </c>
      <c r="AC727" s="411">
        <f t="shared" ref="AC727" si="2202">AC726</f>
        <v>0</v>
      </c>
      <c r="AD727" s="411">
        <f t="shared" ref="AD727" si="2203">AD726</f>
        <v>0</v>
      </c>
      <c r="AE727" s="411">
        <f t="shared" ref="AE727" si="2204">AE726</f>
        <v>0</v>
      </c>
      <c r="AF727" s="411">
        <f t="shared" ref="AF727" si="2205">AF726</f>
        <v>0</v>
      </c>
      <c r="AG727" s="411">
        <f t="shared" ref="AG727" si="2206">AG726</f>
        <v>0</v>
      </c>
      <c r="AH727" s="411">
        <f t="shared" ref="AH727" si="2207">AH726</f>
        <v>0</v>
      </c>
      <c r="AI727" s="411">
        <f t="shared" ref="AI727" si="2208">AI726</f>
        <v>0</v>
      </c>
      <c r="AJ727" s="411">
        <f t="shared" ref="AJ727" si="2209">AJ726</f>
        <v>0</v>
      </c>
      <c r="AK727" s="411">
        <f t="shared" ref="AK727" si="2210">AK726</f>
        <v>0</v>
      </c>
      <c r="AL727" s="411">
        <f t="shared" ref="AL727" si="2211">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311</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2">Z729</f>
        <v>0</v>
      </c>
      <c r="AA730" s="411">
        <f t="shared" ref="AA730" si="2213">AA729</f>
        <v>0</v>
      </c>
      <c r="AB730" s="411">
        <f t="shared" ref="AB730" si="2214">AB729</f>
        <v>0</v>
      </c>
      <c r="AC730" s="411">
        <f t="shared" ref="AC730" si="2215">AC729</f>
        <v>0</v>
      </c>
      <c r="AD730" s="411">
        <f t="shared" ref="AD730" si="2216">AD729</f>
        <v>0</v>
      </c>
      <c r="AE730" s="411">
        <f t="shared" ref="AE730" si="2217">AE729</f>
        <v>0</v>
      </c>
      <c r="AF730" s="411">
        <f t="shared" ref="AF730" si="2218">AF729</f>
        <v>0</v>
      </c>
      <c r="AG730" s="411">
        <f t="shared" ref="AG730" si="2219">AG729</f>
        <v>0</v>
      </c>
      <c r="AH730" s="411">
        <f t="shared" ref="AH730" si="2220">AH729</f>
        <v>0</v>
      </c>
      <c r="AI730" s="411">
        <f t="shared" ref="AI730" si="2221">AI729</f>
        <v>0</v>
      </c>
      <c r="AJ730" s="411">
        <f t="shared" ref="AJ730" si="2222">AJ729</f>
        <v>0</v>
      </c>
      <c r="AK730" s="411">
        <f t="shared" ref="AK730" si="2223">AK729</f>
        <v>0</v>
      </c>
      <c r="AL730" s="411">
        <f t="shared" ref="AL730" si="2224">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311</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5">Z732</f>
        <v>0</v>
      </c>
      <c r="AA733" s="411">
        <f t="shared" ref="AA733" si="2226">AA732</f>
        <v>0</v>
      </c>
      <c r="AB733" s="411">
        <f t="shared" ref="AB733" si="2227">AB732</f>
        <v>0</v>
      </c>
      <c r="AC733" s="411">
        <f t="shared" ref="AC733" si="2228">AC732</f>
        <v>0</v>
      </c>
      <c r="AD733" s="411">
        <f t="shared" ref="AD733" si="2229">AD732</f>
        <v>0</v>
      </c>
      <c r="AE733" s="411">
        <f t="shared" ref="AE733" si="2230">AE732</f>
        <v>0</v>
      </c>
      <c r="AF733" s="411">
        <f t="shared" ref="AF733" si="2231">AF732</f>
        <v>0</v>
      </c>
      <c r="AG733" s="411">
        <f t="shared" ref="AG733" si="2232">AG732</f>
        <v>0</v>
      </c>
      <c r="AH733" s="411">
        <f t="shared" ref="AH733" si="2233">AH732</f>
        <v>0</v>
      </c>
      <c r="AI733" s="411">
        <f t="shared" ref="AI733" si="2234">AI732</f>
        <v>0</v>
      </c>
      <c r="AJ733" s="411">
        <f t="shared" ref="AJ733" si="2235">AJ732</f>
        <v>0</v>
      </c>
      <c r="AK733" s="411">
        <f t="shared" ref="AK733" si="2236">AK732</f>
        <v>0</v>
      </c>
      <c r="AL733" s="411">
        <f t="shared" ref="AL733" si="2237">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311</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8">Z735</f>
        <v>0</v>
      </c>
      <c r="AA736" s="411">
        <f t="shared" ref="AA736" si="2239">AA735</f>
        <v>0</v>
      </c>
      <c r="AB736" s="411">
        <f t="shared" ref="AB736" si="2240">AB735</f>
        <v>0</v>
      </c>
      <c r="AC736" s="411">
        <f t="shared" ref="AC736" si="2241">AC735</f>
        <v>0</v>
      </c>
      <c r="AD736" s="411">
        <f t="shared" ref="AD736" si="2242">AD735</f>
        <v>0</v>
      </c>
      <c r="AE736" s="411">
        <f t="shared" ref="AE736" si="2243">AE735</f>
        <v>0</v>
      </c>
      <c r="AF736" s="411">
        <f t="shared" ref="AF736" si="2244">AF735</f>
        <v>0</v>
      </c>
      <c r="AG736" s="411">
        <f t="shared" ref="AG736" si="2245">AG735</f>
        <v>0</v>
      </c>
      <c r="AH736" s="411">
        <f t="shared" ref="AH736" si="2246">AH735</f>
        <v>0</v>
      </c>
      <c r="AI736" s="411">
        <f t="shared" ref="AI736" si="2247">AI735</f>
        <v>0</v>
      </c>
      <c r="AJ736" s="411">
        <f t="shared" ref="AJ736" si="2248">AJ735</f>
        <v>0</v>
      </c>
      <c r="AK736" s="411">
        <f t="shared" ref="AK736" si="2249">AK735</f>
        <v>0</v>
      </c>
      <c r="AL736" s="411">
        <f t="shared" ref="AL736" si="2250">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311</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51">Z738</f>
        <v>0</v>
      </c>
      <c r="AA739" s="411">
        <f t="shared" ref="AA739" si="2252">AA738</f>
        <v>0</v>
      </c>
      <c r="AB739" s="411">
        <f t="shared" ref="AB739" si="2253">AB738</f>
        <v>0</v>
      </c>
      <c r="AC739" s="411">
        <f t="shared" ref="AC739" si="2254">AC738</f>
        <v>0</v>
      </c>
      <c r="AD739" s="411">
        <f t="shared" ref="AD739" si="2255">AD738</f>
        <v>0</v>
      </c>
      <c r="AE739" s="411">
        <f t="shared" ref="AE739" si="2256">AE738</f>
        <v>0</v>
      </c>
      <c r="AF739" s="411">
        <f t="shared" ref="AF739" si="2257">AF738</f>
        <v>0</v>
      </c>
      <c r="AG739" s="411">
        <f t="shared" ref="AG739" si="2258">AG738</f>
        <v>0</v>
      </c>
      <c r="AH739" s="411">
        <f t="shared" ref="AH739" si="2259">AH738</f>
        <v>0</v>
      </c>
      <c r="AI739" s="411">
        <f t="shared" ref="AI739" si="2260">AI738</f>
        <v>0</v>
      </c>
      <c r="AJ739" s="411">
        <f t="shared" ref="AJ739" si="2261">AJ738</f>
        <v>0</v>
      </c>
      <c r="AK739" s="411">
        <f t="shared" ref="AK739" si="2262">AK738</f>
        <v>0</v>
      </c>
      <c r="AL739" s="411">
        <f t="shared" ref="AL739" si="2263">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311</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4">Z741</f>
        <v>0</v>
      </c>
      <c r="AA742" s="411">
        <f t="shared" ref="AA742" si="2265">AA741</f>
        <v>0</v>
      </c>
      <c r="AB742" s="411">
        <f t="shared" ref="AB742" si="2266">AB741</f>
        <v>0</v>
      </c>
      <c r="AC742" s="411">
        <f t="shared" ref="AC742" si="2267">AC741</f>
        <v>0</v>
      </c>
      <c r="AD742" s="411">
        <f t="shared" ref="AD742" si="2268">AD741</f>
        <v>0</v>
      </c>
      <c r="AE742" s="411">
        <f t="shared" ref="AE742" si="2269">AE741</f>
        <v>0</v>
      </c>
      <c r="AF742" s="411">
        <f t="shared" ref="AF742" si="2270">AF741</f>
        <v>0</v>
      </c>
      <c r="AG742" s="411">
        <f t="shared" ref="AG742" si="2271">AG741</f>
        <v>0</v>
      </c>
      <c r="AH742" s="411">
        <f t="shared" ref="AH742" si="2272">AH741</f>
        <v>0</v>
      </c>
      <c r="AI742" s="411">
        <f t="shared" ref="AI742" si="2273">AI741</f>
        <v>0</v>
      </c>
      <c r="AJ742" s="411">
        <f t="shared" ref="AJ742" si="2274">AJ741</f>
        <v>0</v>
      </c>
      <c r="AK742" s="411">
        <f t="shared" ref="AK742" si="2275">AK741</f>
        <v>0</v>
      </c>
      <c r="AL742" s="411">
        <f t="shared" ref="AL742" si="2276">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312</v>
      </c>
      <c r="C744" s="329"/>
      <c r="D744" s="329">
        <f>SUM(D587:D742)</f>
        <v>0</v>
      </c>
      <c r="E744" s="329"/>
      <c r="F744" s="329"/>
      <c r="G744" s="329"/>
      <c r="H744" s="329"/>
      <c r="I744" s="329"/>
      <c r="J744" s="329"/>
      <c r="K744" s="329"/>
      <c r="L744" s="329"/>
      <c r="M744" s="329"/>
      <c r="N744" s="329"/>
      <c r="O744" s="329">
        <f>SUM(O587:O742)</f>
        <v>0</v>
      </c>
      <c r="P744" s="329"/>
      <c r="Q744" s="329"/>
      <c r="R744" s="329"/>
      <c r="S744" s="329"/>
      <c r="T744" s="329"/>
      <c r="U744" s="329"/>
      <c r="V744" s="329"/>
      <c r="W744" s="329"/>
      <c r="X744" s="329"/>
      <c r="Y744" s="329">
        <f>IF(Y585="kWh",SUMPRODUCT(D587:D742,Y587:Y742))</f>
        <v>0</v>
      </c>
      <c r="Z744" s="329">
        <f>IF(Z585="kWh",SUMPRODUCT(D587:D742,Z587:Z742))</f>
        <v>0</v>
      </c>
      <c r="AA744" s="329">
        <f>IF(AA585="kw",SUMPRODUCT(N587:N742,O587:O742,AA587:AA742),SUMPRODUCT(D587:D742,AA587:AA742))</f>
        <v>0</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313</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0</v>
      </c>
      <c r="Z745" s="392">
        <f>HLOOKUP(Z401,'2. LRAMVA Threshold'!$B$42:$Q$53,10,FALSE)</f>
        <v>0</v>
      </c>
      <c r="AA745" s="392">
        <f>HLOOKUP(AA401,'2. LRAMVA Threshold'!$B$42:$Q$53,10,FALSE)</f>
        <v>0</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314</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341">
        <f>HLOOKUP(Y$35,'3.  Distribution Rates'!$C$122:$P$133,10,FALSE)</f>
        <v>0</v>
      </c>
      <c r="Z747" s="341">
        <f>HLOOKUP(Z$35,'3.  Distribution Rates'!$C$122:$P$133,10,FALSE)</f>
        <v>0</v>
      </c>
      <c r="AA747" s="341">
        <f>HLOOKUP(AA$35,'3.  Distribution Rates'!$C$122:$P$133,10,FALSE)</f>
        <v>0</v>
      </c>
      <c r="AB747" s="341">
        <f>HLOOKUP(AB$35,'3.  Distribution Rates'!$C$122:$P$133,10,FALSE)</f>
        <v>0</v>
      </c>
      <c r="AC747" s="341">
        <f>HLOOKUP(AC$35,'3.  Distribution Rates'!$C$122:$P$133,10,FALSE)</f>
        <v>0</v>
      </c>
      <c r="AD747" s="341">
        <f>HLOOKUP(AD$35,'3.  Distribution Rates'!$C$122:$P$133,10,FALSE)</f>
        <v>0</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315</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7">SUM(Y748:AL748)</f>
        <v>0</v>
      </c>
      <c r="AN748" s="443"/>
    </row>
    <row r="749" spans="1:40" ht="15">
      <c r="B749" s="324" t="s">
        <v>316</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7"/>
        <v>0</v>
      </c>
      <c r="AN749" s="443"/>
    </row>
    <row r="750" spans="1:40" ht="15">
      <c r="B750" s="324" t="s">
        <v>317</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378">
        <f>'4.  2011-2014 LRAM'!Y399*Y747</f>
        <v>0</v>
      </c>
      <c r="Z750" s="378">
        <f>'4.  2011-2014 LRAM'!Z399*Z747</f>
        <v>0</v>
      </c>
      <c r="AA750" s="378">
        <f>'4.  2011-2014 LRAM'!AA399*AA747</f>
        <v>0</v>
      </c>
      <c r="AB750" s="378">
        <f>'4.  2011-2014 LRAM'!AB399*AB747</f>
        <v>0</v>
      </c>
      <c r="AC750" s="378">
        <f>'4.  2011-2014 LRAM'!AC399*AC747</f>
        <v>0</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7"/>
        <v>0</v>
      </c>
      <c r="AN750" s="443"/>
    </row>
    <row r="751" spans="1:40" ht="15">
      <c r="B751" s="324" t="s">
        <v>318</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378">
        <f>'4.  2011-2014 LRAM'!Y529*Y747</f>
        <v>0</v>
      </c>
      <c r="Z751" s="378">
        <f>'4.  2011-2014 LRAM'!Z529*Z747</f>
        <v>0</v>
      </c>
      <c r="AA751" s="378">
        <f>'4.  2011-2014 LRAM'!AA529*AA747</f>
        <v>0</v>
      </c>
      <c r="AB751" s="378">
        <f>'4.  2011-2014 LRAM'!AB529*AB747</f>
        <v>0</v>
      </c>
      <c r="AC751" s="378">
        <f>'4.  2011-2014 LRAM'!AC529*AC747</f>
        <v>0</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7"/>
        <v>0</v>
      </c>
      <c r="AN751" s="443"/>
    </row>
    <row r="752" spans="1:40" ht="15">
      <c r="B752" s="324" t="s">
        <v>319</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378">
        <f t="shared" ref="Y752:AL752" si="2278">Y210*Y747</f>
        <v>0</v>
      </c>
      <c r="Z752" s="378">
        <f t="shared" si="2278"/>
        <v>0</v>
      </c>
      <c r="AA752" s="378">
        <f t="shared" si="2278"/>
        <v>0</v>
      </c>
      <c r="AB752" s="378">
        <f t="shared" si="2278"/>
        <v>0</v>
      </c>
      <c r="AC752" s="378">
        <f t="shared" si="2278"/>
        <v>0</v>
      </c>
      <c r="AD752" s="378">
        <f t="shared" si="2278"/>
        <v>0</v>
      </c>
      <c r="AE752" s="378">
        <f t="shared" si="2278"/>
        <v>0</v>
      </c>
      <c r="AF752" s="378">
        <f t="shared" si="2278"/>
        <v>0</v>
      </c>
      <c r="AG752" s="378">
        <f t="shared" si="2278"/>
        <v>0</v>
      </c>
      <c r="AH752" s="378">
        <f t="shared" si="2278"/>
        <v>0</v>
      </c>
      <c r="AI752" s="378">
        <f t="shared" si="2278"/>
        <v>0</v>
      </c>
      <c r="AJ752" s="378">
        <f t="shared" si="2278"/>
        <v>0</v>
      </c>
      <c r="AK752" s="378">
        <f t="shared" si="2278"/>
        <v>0</v>
      </c>
      <c r="AL752" s="378">
        <f t="shared" si="2278"/>
        <v>0</v>
      </c>
      <c r="AM752" s="629">
        <f t="shared" si="2277"/>
        <v>0</v>
      </c>
      <c r="AN752" s="443"/>
    </row>
    <row r="753" spans="1:40" ht="15">
      <c r="B753" s="324" t="s">
        <v>320</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378">
        <f t="shared" ref="Y753:AL753" si="2279">Y393*Y747</f>
        <v>0</v>
      </c>
      <c r="Z753" s="378">
        <f t="shared" si="2279"/>
        <v>0</v>
      </c>
      <c r="AA753" s="378">
        <f t="shared" si="2279"/>
        <v>0</v>
      </c>
      <c r="AB753" s="378">
        <f t="shared" si="2279"/>
        <v>0</v>
      </c>
      <c r="AC753" s="378">
        <f t="shared" si="2279"/>
        <v>0</v>
      </c>
      <c r="AD753" s="378">
        <f t="shared" si="2279"/>
        <v>0</v>
      </c>
      <c r="AE753" s="378">
        <f t="shared" si="2279"/>
        <v>0</v>
      </c>
      <c r="AF753" s="378">
        <f t="shared" si="2279"/>
        <v>0</v>
      </c>
      <c r="AG753" s="378">
        <f t="shared" si="2279"/>
        <v>0</v>
      </c>
      <c r="AH753" s="378">
        <f t="shared" si="2279"/>
        <v>0</v>
      </c>
      <c r="AI753" s="378">
        <f t="shared" si="2279"/>
        <v>0</v>
      </c>
      <c r="AJ753" s="378">
        <f t="shared" si="2279"/>
        <v>0</v>
      </c>
      <c r="AK753" s="378">
        <f t="shared" si="2279"/>
        <v>0</v>
      </c>
      <c r="AL753" s="378">
        <f t="shared" si="2279"/>
        <v>0</v>
      </c>
      <c r="AM753" s="629">
        <f t="shared" si="2277"/>
        <v>0</v>
      </c>
      <c r="AN753" s="443"/>
    </row>
    <row r="754" spans="1:40" ht="15">
      <c r="B754" s="324" t="s">
        <v>321</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378">
        <f t="shared" ref="Y754:AL754" si="2280">Y576*Y747</f>
        <v>0</v>
      </c>
      <c r="Z754" s="378">
        <f t="shared" si="2280"/>
        <v>0</v>
      </c>
      <c r="AA754" s="378">
        <f t="shared" si="2280"/>
        <v>0</v>
      </c>
      <c r="AB754" s="378">
        <f t="shared" si="2280"/>
        <v>0</v>
      </c>
      <c r="AC754" s="378">
        <f t="shared" si="2280"/>
        <v>0</v>
      </c>
      <c r="AD754" s="378">
        <f t="shared" si="2280"/>
        <v>0</v>
      </c>
      <c r="AE754" s="378">
        <f t="shared" si="2280"/>
        <v>0</v>
      </c>
      <c r="AF754" s="378">
        <f t="shared" si="2280"/>
        <v>0</v>
      </c>
      <c r="AG754" s="378">
        <f t="shared" si="2280"/>
        <v>0</v>
      </c>
      <c r="AH754" s="378">
        <f t="shared" si="2280"/>
        <v>0</v>
      </c>
      <c r="AI754" s="378">
        <f t="shared" si="2280"/>
        <v>0</v>
      </c>
      <c r="AJ754" s="378">
        <f t="shared" si="2280"/>
        <v>0</v>
      </c>
      <c r="AK754" s="378">
        <f t="shared" si="2280"/>
        <v>0</v>
      </c>
      <c r="AL754" s="378">
        <f t="shared" si="2280"/>
        <v>0</v>
      </c>
      <c r="AM754" s="629">
        <f t="shared" si="2277"/>
        <v>0</v>
      </c>
      <c r="AN754" s="443"/>
    </row>
    <row r="755" spans="1:40" ht="15">
      <c r="B755" s="324" t="s">
        <v>322</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378">
        <f>Y744*Y747</f>
        <v>0</v>
      </c>
      <c r="Z755" s="378">
        <f t="shared" ref="Z755:AL755" si="2281">Z744*Z747</f>
        <v>0</v>
      </c>
      <c r="AA755" s="378">
        <f t="shared" si="2281"/>
        <v>0</v>
      </c>
      <c r="AB755" s="378">
        <f t="shared" si="2281"/>
        <v>0</v>
      </c>
      <c r="AC755" s="378">
        <f t="shared" si="2281"/>
        <v>0</v>
      </c>
      <c r="AD755" s="378">
        <f t="shared" si="2281"/>
        <v>0</v>
      </c>
      <c r="AE755" s="378">
        <f t="shared" si="2281"/>
        <v>0</v>
      </c>
      <c r="AF755" s="378">
        <f t="shared" si="2281"/>
        <v>0</v>
      </c>
      <c r="AG755" s="378">
        <f t="shared" si="2281"/>
        <v>0</v>
      </c>
      <c r="AH755" s="378">
        <f t="shared" si="2281"/>
        <v>0</v>
      </c>
      <c r="AI755" s="378">
        <f t="shared" si="2281"/>
        <v>0</v>
      </c>
      <c r="AJ755" s="378">
        <f t="shared" si="2281"/>
        <v>0</v>
      </c>
      <c r="AK755" s="378">
        <f t="shared" si="2281"/>
        <v>0</v>
      </c>
      <c r="AL755" s="378">
        <f t="shared" si="2281"/>
        <v>0</v>
      </c>
      <c r="AM755" s="629">
        <f t="shared" si="2277"/>
        <v>0</v>
      </c>
      <c r="AN755" s="443"/>
    </row>
    <row r="756" spans="1:40" ht="15.6">
      <c r="B756" s="349" t="s">
        <v>323</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2">SUM(AA748:AA755)</f>
        <v>0</v>
      </c>
      <c r="AB756" s="346">
        <f t="shared" si="2282"/>
        <v>0</v>
      </c>
      <c r="AC756" s="346">
        <f t="shared" si="2282"/>
        <v>0</v>
      </c>
      <c r="AD756" s="346">
        <f t="shared" si="2282"/>
        <v>0</v>
      </c>
      <c r="AE756" s="346">
        <f t="shared" si="2282"/>
        <v>0</v>
      </c>
      <c r="AF756" s="346">
        <f t="shared" ref="AF756:AL756" si="2283">SUM(AF748:AF755)</f>
        <v>0</v>
      </c>
      <c r="AG756" s="346">
        <f t="shared" si="2283"/>
        <v>0</v>
      </c>
      <c r="AH756" s="346">
        <f t="shared" si="2283"/>
        <v>0</v>
      </c>
      <c r="AI756" s="346">
        <f t="shared" si="2283"/>
        <v>0</v>
      </c>
      <c r="AJ756" s="346">
        <f t="shared" si="2283"/>
        <v>0</v>
      </c>
      <c r="AK756" s="346">
        <f t="shared" si="2283"/>
        <v>0</v>
      </c>
      <c r="AL756" s="346">
        <f t="shared" si="2283"/>
        <v>0</v>
      </c>
      <c r="AM756" s="407">
        <f>SUM(AM748:AM755)</f>
        <v>0</v>
      </c>
      <c r="AN756" s="443"/>
    </row>
    <row r="757" spans="1:40" ht="15.6">
      <c r="B757" s="349" t="s">
        <v>324</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4">Z745*Z747</f>
        <v>0</v>
      </c>
      <c r="AA757" s="347">
        <f t="shared" si="2284"/>
        <v>0</v>
      </c>
      <c r="AB757" s="347">
        <f t="shared" si="2284"/>
        <v>0</v>
      </c>
      <c r="AC757" s="347">
        <f t="shared" si="2284"/>
        <v>0</v>
      </c>
      <c r="AD757" s="347">
        <f t="shared" si="2284"/>
        <v>0</v>
      </c>
      <c r="AE757" s="347">
        <f t="shared" si="2284"/>
        <v>0</v>
      </c>
      <c r="AF757" s="347">
        <f t="shared" ref="AF757:AL757" si="2285">AF745*AF747</f>
        <v>0</v>
      </c>
      <c r="AG757" s="347">
        <f t="shared" si="2285"/>
        <v>0</v>
      </c>
      <c r="AH757" s="347">
        <f t="shared" si="2285"/>
        <v>0</v>
      </c>
      <c r="AI757" s="347">
        <f t="shared" si="2285"/>
        <v>0</v>
      </c>
      <c r="AJ757" s="347">
        <f t="shared" si="2285"/>
        <v>0</v>
      </c>
      <c r="AK757" s="347">
        <f t="shared" si="2285"/>
        <v>0</v>
      </c>
      <c r="AL757" s="347">
        <f t="shared" si="2285"/>
        <v>0</v>
      </c>
      <c r="AM757" s="407">
        <f>SUM(Y757:AL757)</f>
        <v>0</v>
      </c>
      <c r="AN757" s="443"/>
    </row>
    <row r="758" spans="1:40" ht="15.6">
      <c r="B758" s="349" t="s">
        <v>325</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326</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0</v>
      </c>
      <c r="Z760" s="291">
        <f>SUMPRODUCT(E587:E742,Z587:Z742)</f>
        <v>0</v>
      </c>
      <c r="AA760" s="291">
        <f t="shared" ref="AA760:AL760" si="2286">IF(AA585="kw",SUMPRODUCT($N$587:$N$742,$P$587:$P$742,AA587:AA742),SUMPRODUCT($E$587:$E$742,AA587:AA742))</f>
        <v>0</v>
      </c>
      <c r="AB760" s="291">
        <f t="shared" si="2286"/>
        <v>0</v>
      </c>
      <c r="AC760" s="291">
        <f t="shared" si="2286"/>
        <v>0</v>
      </c>
      <c r="AD760" s="291">
        <f t="shared" si="2286"/>
        <v>0</v>
      </c>
      <c r="AE760" s="291">
        <f t="shared" si="2286"/>
        <v>0</v>
      </c>
      <c r="AF760" s="291">
        <f t="shared" si="2286"/>
        <v>0</v>
      </c>
      <c r="AG760" s="291">
        <f t="shared" si="2286"/>
        <v>0</v>
      </c>
      <c r="AH760" s="291">
        <f t="shared" si="2286"/>
        <v>0</v>
      </c>
      <c r="AI760" s="291">
        <f t="shared" si="2286"/>
        <v>0</v>
      </c>
      <c r="AJ760" s="291">
        <f t="shared" si="2286"/>
        <v>0</v>
      </c>
      <c r="AK760" s="291">
        <f t="shared" si="2286"/>
        <v>0</v>
      </c>
      <c r="AL760" s="291">
        <f t="shared" si="2286"/>
        <v>0</v>
      </c>
      <c r="AM760" s="337"/>
    </row>
    <row r="761" spans="1:40" ht="15">
      <c r="B761" s="440" t="s">
        <v>327</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0</v>
      </c>
      <c r="Z761" s="326">
        <f>SUMPRODUCT(F587:F742,Z587:Z742)</f>
        <v>0</v>
      </c>
      <c r="AA761" s="326">
        <f t="shared" ref="AA761:AL761" si="2287">IF(AA585="kw",SUMPRODUCT($N$587:$N$742,$Q$587:$Q$742,AA587:AA742),SUMPRODUCT($F$587:$F$742,AA587:AA742))</f>
        <v>0</v>
      </c>
      <c r="AB761" s="326">
        <f t="shared" si="2287"/>
        <v>0</v>
      </c>
      <c r="AC761" s="326">
        <f t="shared" si="2287"/>
        <v>0</v>
      </c>
      <c r="AD761" s="326">
        <f t="shared" si="2287"/>
        <v>0</v>
      </c>
      <c r="AE761" s="326">
        <f t="shared" si="2287"/>
        <v>0</v>
      </c>
      <c r="AF761" s="326">
        <f t="shared" si="2287"/>
        <v>0</v>
      </c>
      <c r="AG761" s="326">
        <f t="shared" si="2287"/>
        <v>0</v>
      </c>
      <c r="AH761" s="326">
        <f t="shared" si="2287"/>
        <v>0</v>
      </c>
      <c r="AI761" s="326">
        <f t="shared" si="2287"/>
        <v>0</v>
      </c>
      <c r="AJ761" s="326">
        <f t="shared" si="2287"/>
        <v>0</v>
      </c>
      <c r="AK761" s="326">
        <f t="shared" si="2287"/>
        <v>0</v>
      </c>
      <c r="AL761" s="326">
        <f t="shared" si="2287"/>
        <v>0</v>
      </c>
      <c r="AM761" s="386"/>
    </row>
    <row r="762" spans="1:40" ht="20.25" customHeight="1">
      <c r="B762" s="368" t="s">
        <v>593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328</v>
      </c>
      <c r="C765" s="281"/>
      <c r="D765" s="590" t="s">
        <v>529</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6" t="s">
        <v>211</v>
      </c>
      <c r="C766" s="908" t="s">
        <v>33</v>
      </c>
      <c r="D766" s="284" t="s">
        <v>423</v>
      </c>
      <c r="E766" s="910" t="s">
        <v>209</v>
      </c>
      <c r="F766" s="911"/>
      <c r="G766" s="911"/>
      <c r="H766" s="911"/>
      <c r="I766" s="911"/>
      <c r="J766" s="911"/>
      <c r="K766" s="911"/>
      <c r="L766" s="911"/>
      <c r="M766" s="912"/>
      <c r="N766" s="913" t="s">
        <v>213</v>
      </c>
      <c r="O766" s="284" t="s">
        <v>424</v>
      </c>
      <c r="P766" s="910" t="s">
        <v>212</v>
      </c>
      <c r="Q766" s="911"/>
      <c r="R766" s="911"/>
      <c r="S766" s="911"/>
      <c r="T766" s="911"/>
      <c r="U766" s="911"/>
      <c r="V766" s="911"/>
      <c r="W766" s="911"/>
      <c r="X766" s="912"/>
      <c r="Y766" s="903" t="s">
        <v>244</v>
      </c>
      <c r="Z766" s="904"/>
      <c r="AA766" s="904"/>
      <c r="AB766" s="904"/>
      <c r="AC766" s="904"/>
      <c r="AD766" s="904"/>
      <c r="AE766" s="904"/>
      <c r="AF766" s="904"/>
      <c r="AG766" s="904"/>
      <c r="AH766" s="904"/>
      <c r="AI766" s="904"/>
      <c r="AJ766" s="904"/>
      <c r="AK766" s="904"/>
      <c r="AL766" s="904"/>
      <c r="AM766" s="905"/>
    </row>
    <row r="767" spans="1:40" ht="65.25" customHeight="1">
      <c r="B767" s="907"/>
      <c r="C767" s="909"/>
      <c r="D767" s="285">
        <v>2019</v>
      </c>
      <c r="E767" s="285">
        <v>2020</v>
      </c>
      <c r="F767" s="285">
        <v>2021</v>
      </c>
      <c r="G767" s="285">
        <v>2022</v>
      </c>
      <c r="H767" s="285">
        <v>2023</v>
      </c>
      <c r="I767" s="285">
        <v>2024</v>
      </c>
      <c r="J767" s="285">
        <v>2025</v>
      </c>
      <c r="K767" s="285">
        <v>2026</v>
      </c>
      <c r="L767" s="285">
        <v>2027</v>
      </c>
      <c r="M767" s="285">
        <v>2028</v>
      </c>
      <c r="N767" s="914"/>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to 999 kW (I1 &amp; I4)</v>
      </c>
      <c r="AB767" s="285" t="str">
        <f>'1.  LRAMVA Summary'!G52</f>
        <v>GS 1,000 to 4,999 kW (I2)</v>
      </c>
      <c r="AC767" s="285" t="str">
        <f>'1.  LRAMVA Summary'!H52</f>
        <v>Large Use (I3)</v>
      </c>
      <c r="AD767" s="285" t="str">
        <f>'1.  LRAMVA Summary'!I52</f>
        <v>Street Lighting</v>
      </c>
      <c r="AE767" s="285" t="str">
        <f>'1.  LRAMVA Summary'!J52</f>
        <v>USL</v>
      </c>
      <c r="AF767" s="285" t="str">
        <f>'1.  LRAMVA Summary'!K52</f>
        <v>Sentinel Lights</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505</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t="str">
        <f>'1.  LRAMVA Summary'!J53</f>
        <v>kWh</v>
      </c>
      <c r="AF768" s="291" t="str">
        <f>'1.  LRAMVA Summary'!K53</f>
        <v>kW</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498</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343</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8">Z770</f>
        <v>0</v>
      </c>
      <c r="AA771" s="411">
        <f t="shared" ref="AA771" si="2289">AA770</f>
        <v>0</v>
      </c>
      <c r="AB771" s="411">
        <f t="shared" ref="AB771" si="2290">AB770</f>
        <v>0</v>
      </c>
      <c r="AC771" s="411">
        <f t="shared" ref="AC771" si="2291">AC770</f>
        <v>0</v>
      </c>
      <c r="AD771" s="411">
        <f t="shared" ref="AD771" si="2292">AD770</f>
        <v>0</v>
      </c>
      <c r="AE771" s="411">
        <f t="shared" ref="AE771" si="2293">AE770</f>
        <v>0</v>
      </c>
      <c r="AF771" s="411">
        <f t="shared" ref="AF771" si="2294">AF770</f>
        <v>0</v>
      </c>
      <c r="AG771" s="411">
        <f t="shared" ref="AG771" si="2295">AG770</f>
        <v>0</v>
      </c>
      <c r="AH771" s="411">
        <f t="shared" ref="AH771" si="2296">AH770</f>
        <v>0</v>
      </c>
      <c r="AI771" s="411">
        <f t="shared" ref="AI771" si="2297">AI770</f>
        <v>0</v>
      </c>
      <c r="AJ771" s="411">
        <f t="shared" ref="AJ771" si="2298">AJ770</f>
        <v>0</v>
      </c>
      <c r="AK771" s="411">
        <f t="shared" ref="AK771" si="2299">AK770</f>
        <v>0</v>
      </c>
      <c r="AL771" s="411">
        <f t="shared" ref="AL771" si="2300">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343</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301">Z773</f>
        <v>0</v>
      </c>
      <c r="AA774" s="411">
        <f t="shared" ref="AA774" si="2302">AA773</f>
        <v>0</v>
      </c>
      <c r="AB774" s="411">
        <f t="shared" ref="AB774" si="2303">AB773</f>
        <v>0</v>
      </c>
      <c r="AC774" s="411">
        <f t="shared" ref="AC774" si="2304">AC773</f>
        <v>0</v>
      </c>
      <c r="AD774" s="411">
        <f t="shared" ref="AD774" si="2305">AD773</f>
        <v>0</v>
      </c>
      <c r="AE774" s="411">
        <f t="shared" ref="AE774" si="2306">AE773</f>
        <v>0</v>
      </c>
      <c r="AF774" s="411">
        <f t="shared" ref="AF774" si="2307">AF773</f>
        <v>0</v>
      </c>
      <c r="AG774" s="411">
        <f t="shared" ref="AG774" si="2308">AG773</f>
        <v>0</v>
      </c>
      <c r="AH774" s="411">
        <f t="shared" ref="AH774" si="2309">AH773</f>
        <v>0</v>
      </c>
      <c r="AI774" s="411">
        <f t="shared" ref="AI774" si="2310">AI773</f>
        <v>0</v>
      </c>
      <c r="AJ774" s="411">
        <f t="shared" ref="AJ774" si="2311">AJ773</f>
        <v>0</v>
      </c>
      <c r="AK774" s="411">
        <f t="shared" ref="AK774" si="2312">AK773</f>
        <v>0</v>
      </c>
      <c r="AL774" s="411">
        <f t="shared" ref="AL774" si="2313">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343</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4">Z776</f>
        <v>0</v>
      </c>
      <c r="AA777" s="411">
        <f t="shared" ref="AA777" si="2315">AA776</f>
        <v>0</v>
      </c>
      <c r="AB777" s="411">
        <f t="shared" ref="AB777" si="2316">AB776</f>
        <v>0</v>
      </c>
      <c r="AC777" s="411">
        <f t="shared" ref="AC777" si="2317">AC776</f>
        <v>0</v>
      </c>
      <c r="AD777" s="411">
        <f t="shared" ref="AD777" si="2318">AD776</f>
        <v>0</v>
      </c>
      <c r="AE777" s="411">
        <f t="shared" ref="AE777" si="2319">AE776</f>
        <v>0</v>
      </c>
      <c r="AF777" s="411">
        <f t="shared" ref="AF777" si="2320">AF776</f>
        <v>0</v>
      </c>
      <c r="AG777" s="411">
        <f t="shared" ref="AG777" si="2321">AG776</f>
        <v>0</v>
      </c>
      <c r="AH777" s="411">
        <f t="shared" ref="AH777" si="2322">AH776</f>
        <v>0</v>
      </c>
      <c r="AI777" s="411">
        <f t="shared" ref="AI777" si="2323">AI776</f>
        <v>0</v>
      </c>
      <c r="AJ777" s="411">
        <f t="shared" ref="AJ777" si="2324">AJ776</f>
        <v>0</v>
      </c>
      <c r="AK777" s="411">
        <f t="shared" ref="AK777" si="2325">AK776</f>
        <v>0</v>
      </c>
      <c r="AL777" s="411">
        <f t="shared" ref="AL777" si="2326">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683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343</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7">Z779</f>
        <v>0</v>
      </c>
      <c r="AA780" s="411">
        <f t="shared" ref="AA780" si="2328">AA779</f>
        <v>0</v>
      </c>
      <c r="AB780" s="411">
        <f t="shared" ref="AB780" si="2329">AB779</f>
        <v>0</v>
      </c>
      <c r="AC780" s="411">
        <f t="shared" ref="AC780" si="2330">AC779</f>
        <v>0</v>
      </c>
      <c r="AD780" s="411">
        <f t="shared" ref="AD780" si="2331">AD779</f>
        <v>0</v>
      </c>
      <c r="AE780" s="411">
        <f t="shared" ref="AE780" si="2332">AE779</f>
        <v>0</v>
      </c>
      <c r="AF780" s="411">
        <f t="shared" ref="AF780" si="2333">AF779</f>
        <v>0</v>
      </c>
      <c r="AG780" s="411">
        <f t="shared" ref="AG780" si="2334">AG779</f>
        <v>0</v>
      </c>
      <c r="AH780" s="411">
        <f t="shared" ref="AH780" si="2335">AH779</f>
        <v>0</v>
      </c>
      <c r="AI780" s="411">
        <f t="shared" ref="AI780" si="2336">AI779</f>
        <v>0</v>
      </c>
      <c r="AJ780" s="411">
        <f t="shared" ref="AJ780" si="2337">AJ779</f>
        <v>0</v>
      </c>
      <c r="AK780" s="411">
        <f t="shared" ref="AK780" si="2338">AK779</f>
        <v>0</v>
      </c>
      <c r="AL780" s="411">
        <f t="shared" ref="AL780" si="2339">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343</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40">Z782</f>
        <v>0</v>
      </c>
      <c r="AA783" s="411">
        <f t="shared" ref="AA783" si="2341">AA782</f>
        <v>0</v>
      </c>
      <c r="AB783" s="411">
        <f t="shared" ref="AB783" si="2342">AB782</f>
        <v>0</v>
      </c>
      <c r="AC783" s="411">
        <f t="shared" ref="AC783" si="2343">AC782</f>
        <v>0</v>
      </c>
      <c r="AD783" s="411">
        <f t="shared" ref="AD783" si="2344">AD782</f>
        <v>0</v>
      </c>
      <c r="AE783" s="411">
        <f t="shared" ref="AE783" si="2345">AE782</f>
        <v>0</v>
      </c>
      <c r="AF783" s="411">
        <f t="shared" ref="AF783" si="2346">AF782</f>
        <v>0</v>
      </c>
      <c r="AG783" s="411">
        <f t="shared" ref="AG783" si="2347">AG782</f>
        <v>0</v>
      </c>
      <c r="AH783" s="411">
        <f t="shared" ref="AH783" si="2348">AH782</f>
        <v>0</v>
      </c>
      <c r="AI783" s="411">
        <f t="shared" ref="AI783" si="2349">AI782</f>
        <v>0</v>
      </c>
      <c r="AJ783" s="411">
        <f t="shared" ref="AJ783" si="2350">AJ782</f>
        <v>0</v>
      </c>
      <c r="AK783" s="411">
        <f t="shared" ref="AK783" si="2351">AK782</f>
        <v>0</v>
      </c>
      <c r="AL783" s="411">
        <f t="shared" ref="AL783" si="2352">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499</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343</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3">Z786</f>
        <v>0</v>
      </c>
      <c r="AA787" s="411">
        <f t="shared" ref="AA787" si="2354">AA786</f>
        <v>0</v>
      </c>
      <c r="AB787" s="411">
        <f t="shared" ref="AB787" si="2355">AB786</f>
        <v>0</v>
      </c>
      <c r="AC787" s="411">
        <f t="shared" ref="AC787" si="2356">AC786</f>
        <v>0</v>
      </c>
      <c r="AD787" s="411">
        <f t="shared" ref="AD787" si="2357">AD786</f>
        <v>0</v>
      </c>
      <c r="AE787" s="411">
        <f t="shared" ref="AE787" si="2358">AE786</f>
        <v>0</v>
      </c>
      <c r="AF787" s="411">
        <f t="shared" ref="AF787" si="2359">AF786</f>
        <v>0</v>
      </c>
      <c r="AG787" s="411">
        <f t="shared" ref="AG787" si="2360">AG786</f>
        <v>0</v>
      </c>
      <c r="AH787" s="411">
        <f t="shared" ref="AH787" si="2361">AH786</f>
        <v>0</v>
      </c>
      <c r="AI787" s="411">
        <f t="shared" ref="AI787" si="2362">AI786</f>
        <v>0</v>
      </c>
      <c r="AJ787" s="411">
        <f t="shared" ref="AJ787" si="2363">AJ786</f>
        <v>0</v>
      </c>
      <c r="AK787" s="411">
        <f t="shared" ref="AK787" si="2364">AK786</f>
        <v>0</v>
      </c>
      <c r="AL787" s="411">
        <f t="shared" ref="AL787" si="2365">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343</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6">Z789</f>
        <v>0</v>
      </c>
      <c r="AA790" s="411">
        <f t="shared" ref="AA790" si="2367">AA789</f>
        <v>0</v>
      </c>
      <c r="AB790" s="411">
        <f t="shared" ref="AB790" si="2368">AB789</f>
        <v>0</v>
      </c>
      <c r="AC790" s="411">
        <f t="shared" ref="AC790" si="2369">AC789</f>
        <v>0</v>
      </c>
      <c r="AD790" s="411">
        <f t="shared" ref="AD790" si="2370">AD789</f>
        <v>0</v>
      </c>
      <c r="AE790" s="411">
        <f t="shared" ref="AE790" si="2371">AE789</f>
        <v>0</v>
      </c>
      <c r="AF790" s="411">
        <f t="shared" ref="AF790" si="2372">AF789</f>
        <v>0</v>
      </c>
      <c r="AG790" s="411">
        <f t="shared" ref="AG790" si="2373">AG789</f>
        <v>0</v>
      </c>
      <c r="AH790" s="411">
        <f t="shared" ref="AH790" si="2374">AH789</f>
        <v>0</v>
      </c>
      <c r="AI790" s="411">
        <f t="shared" ref="AI790" si="2375">AI789</f>
        <v>0</v>
      </c>
      <c r="AJ790" s="411">
        <f t="shared" ref="AJ790" si="2376">AJ789</f>
        <v>0</v>
      </c>
      <c r="AK790" s="411">
        <f t="shared" ref="AK790" si="2377">AK789</f>
        <v>0</v>
      </c>
      <c r="AL790" s="411">
        <f t="shared" ref="AL790" si="2378">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343</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9">Z792</f>
        <v>0</v>
      </c>
      <c r="AA793" s="411">
        <f t="shared" ref="AA793" si="2380">AA792</f>
        <v>0</v>
      </c>
      <c r="AB793" s="411">
        <f t="shared" ref="AB793" si="2381">AB792</f>
        <v>0</v>
      </c>
      <c r="AC793" s="411">
        <f t="shared" ref="AC793" si="2382">AC792</f>
        <v>0</v>
      </c>
      <c r="AD793" s="411">
        <f t="shared" ref="AD793" si="2383">AD792</f>
        <v>0</v>
      </c>
      <c r="AE793" s="411">
        <f t="shared" ref="AE793" si="2384">AE792</f>
        <v>0</v>
      </c>
      <c r="AF793" s="411">
        <f t="shared" ref="AF793" si="2385">AF792</f>
        <v>0</v>
      </c>
      <c r="AG793" s="411">
        <f t="shared" ref="AG793" si="2386">AG792</f>
        <v>0</v>
      </c>
      <c r="AH793" s="411">
        <f t="shared" ref="AH793" si="2387">AH792</f>
        <v>0</v>
      </c>
      <c r="AI793" s="411">
        <f t="shared" ref="AI793" si="2388">AI792</f>
        <v>0</v>
      </c>
      <c r="AJ793" s="411">
        <f t="shared" ref="AJ793" si="2389">AJ792</f>
        <v>0</v>
      </c>
      <c r="AK793" s="411">
        <f t="shared" ref="AK793" si="2390">AK792</f>
        <v>0</v>
      </c>
      <c r="AL793" s="411">
        <f t="shared" ref="AL793" si="2391">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343</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2">Z795</f>
        <v>0</v>
      </c>
      <c r="AA796" s="411">
        <f t="shared" ref="AA796" si="2393">AA795</f>
        <v>0</v>
      </c>
      <c r="AB796" s="411">
        <f t="shared" ref="AB796" si="2394">AB795</f>
        <v>0</v>
      </c>
      <c r="AC796" s="411">
        <f t="shared" ref="AC796" si="2395">AC795</f>
        <v>0</v>
      </c>
      <c r="AD796" s="411">
        <f t="shared" ref="AD796" si="2396">AD795</f>
        <v>0</v>
      </c>
      <c r="AE796" s="411">
        <f t="shared" ref="AE796" si="2397">AE795</f>
        <v>0</v>
      </c>
      <c r="AF796" s="411">
        <f t="shared" ref="AF796" si="2398">AF795</f>
        <v>0</v>
      </c>
      <c r="AG796" s="411">
        <f t="shared" ref="AG796" si="2399">AG795</f>
        <v>0</v>
      </c>
      <c r="AH796" s="411">
        <f t="shared" ref="AH796" si="2400">AH795</f>
        <v>0</v>
      </c>
      <c r="AI796" s="411">
        <f t="shared" ref="AI796" si="2401">AI795</f>
        <v>0</v>
      </c>
      <c r="AJ796" s="411">
        <f t="shared" ref="AJ796" si="2402">AJ795</f>
        <v>0</v>
      </c>
      <c r="AK796" s="411">
        <f t="shared" ref="AK796" si="2403">AK795</f>
        <v>0</v>
      </c>
      <c r="AL796" s="411">
        <f t="shared" ref="AL796" si="2404">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343</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5">Z798</f>
        <v>0</v>
      </c>
      <c r="AA799" s="411">
        <f t="shared" ref="AA799" si="2406">AA798</f>
        <v>0</v>
      </c>
      <c r="AB799" s="411">
        <f t="shared" ref="AB799" si="2407">AB798</f>
        <v>0</v>
      </c>
      <c r="AC799" s="411">
        <f t="shared" ref="AC799" si="2408">AC798</f>
        <v>0</v>
      </c>
      <c r="AD799" s="411">
        <f t="shared" ref="AD799" si="2409">AD798</f>
        <v>0</v>
      </c>
      <c r="AE799" s="411">
        <f t="shared" ref="AE799" si="2410">AE798</f>
        <v>0</v>
      </c>
      <c r="AF799" s="411">
        <f t="shared" ref="AF799" si="2411">AF798</f>
        <v>0</v>
      </c>
      <c r="AG799" s="411">
        <f t="shared" ref="AG799" si="2412">AG798</f>
        <v>0</v>
      </c>
      <c r="AH799" s="411">
        <f t="shared" ref="AH799" si="2413">AH798</f>
        <v>0</v>
      </c>
      <c r="AI799" s="411">
        <f t="shared" ref="AI799" si="2414">AI798</f>
        <v>0</v>
      </c>
      <c r="AJ799" s="411">
        <f t="shared" ref="AJ799" si="2415">AJ798</f>
        <v>0</v>
      </c>
      <c r="AK799" s="411">
        <f t="shared" ref="AK799" si="2416">AK798</f>
        <v>0</v>
      </c>
      <c r="AL799" s="411">
        <f t="shared" ref="AL799" si="2417">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343</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8">Z802</f>
        <v>0</v>
      </c>
      <c r="AA803" s="411">
        <f t="shared" ref="AA803" si="2419">AA802</f>
        <v>0</v>
      </c>
      <c r="AB803" s="411">
        <f t="shared" ref="AB803" si="2420">AB802</f>
        <v>0</v>
      </c>
      <c r="AC803" s="411">
        <f t="shared" ref="AC803" si="2421">AC802</f>
        <v>0</v>
      </c>
      <c r="AD803" s="411">
        <f t="shared" ref="AD803" si="2422">AD802</f>
        <v>0</v>
      </c>
      <c r="AE803" s="411">
        <f t="shared" ref="AE803" si="2423">AE802</f>
        <v>0</v>
      </c>
      <c r="AF803" s="411">
        <f t="shared" ref="AF803" si="2424">AF802</f>
        <v>0</v>
      </c>
      <c r="AG803" s="411">
        <f t="shared" ref="AG803" si="2425">AG802</f>
        <v>0</v>
      </c>
      <c r="AH803" s="411">
        <f t="shared" ref="AH803" si="2426">AH802</f>
        <v>0</v>
      </c>
      <c r="AI803" s="411">
        <f t="shared" ref="AI803" si="2427">AI802</f>
        <v>0</v>
      </c>
      <c r="AJ803" s="411">
        <f t="shared" ref="AJ803" si="2428">AJ802</f>
        <v>0</v>
      </c>
      <c r="AK803" s="411">
        <f t="shared" ref="AK803" si="2429">AK802</f>
        <v>0</v>
      </c>
      <c r="AL803" s="411">
        <f t="shared" ref="AL803" si="2430">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343</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31">Z805</f>
        <v>0</v>
      </c>
      <c r="AA806" s="411">
        <f t="shared" ref="AA806" si="2432">AA805</f>
        <v>0</v>
      </c>
      <c r="AB806" s="411">
        <f t="shared" ref="AB806" si="2433">AB805</f>
        <v>0</v>
      </c>
      <c r="AC806" s="411">
        <f t="shared" ref="AC806" si="2434">AC805</f>
        <v>0</v>
      </c>
      <c r="AD806" s="411">
        <f t="shared" ref="AD806" si="2435">AD805</f>
        <v>0</v>
      </c>
      <c r="AE806" s="411">
        <f t="shared" ref="AE806" si="2436">AE805</f>
        <v>0</v>
      </c>
      <c r="AF806" s="411">
        <f t="shared" ref="AF806" si="2437">AF805</f>
        <v>0</v>
      </c>
      <c r="AG806" s="411">
        <f t="shared" ref="AG806" si="2438">AG805</f>
        <v>0</v>
      </c>
      <c r="AH806" s="411">
        <f t="shared" ref="AH806" si="2439">AH805</f>
        <v>0</v>
      </c>
      <c r="AI806" s="411">
        <f t="shared" ref="AI806" si="2440">AI805</f>
        <v>0</v>
      </c>
      <c r="AJ806" s="411">
        <f t="shared" ref="AJ806" si="2441">AJ805</f>
        <v>0</v>
      </c>
      <c r="AK806" s="411">
        <f t="shared" ref="AK806" si="2442">AK805</f>
        <v>0</v>
      </c>
      <c r="AL806" s="411">
        <f t="shared" ref="AL806" si="2443">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343</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4">Z808</f>
        <v>0</v>
      </c>
      <c r="AA809" s="411">
        <f t="shared" ref="AA809" si="2445">AA808</f>
        <v>0</v>
      </c>
      <c r="AB809" s="411">
        <f t="shared" ref="AB809" si="2446">AB808</f>
        <v>0</v>
      </c>
      <c r="AC809" s="411">
        <f t="shared" ref="AC809" si="2447">AC808</f>
        <v>0</v>
      </c>
      <c r="AD809" s="411">
        <f t="shared" ref="AD809" si="2448">AD808</f>
        <v>0</v>
      </c>
      <c r="AE809" s="411">
        <f t="shared" ref="AE809" si="2449">AE808</f>
        <v>0</v>
      </c>
      <c r="AF809" s="411">
        <f t="shared" ref="AF809" si="2450">AF808</f>
        <v>0</v>
      </c>
      <c r="AG809" s="411">
        <f t="shared" ref="AG809" si="2451">AG808</f>
        <v>0</v>
      </c>
      <c r="AH809" s="411">
        <f t="shared" ref="AH809" si="2452">AH808</f>
        <v>0</v>
      </c>
      <c r="AI809" s="411">
        <f t="shared" ref="AI809" si="2453">AI808</f>
        <v>0</v>
      </c>
      <c r="AJ809" s="411">
        <f t="shared" ref="AJ809" si="2454">AJ808</f>
        <v>0</v>
      </c>
      <c r="AK809" s="411">
        <f t="shared" ref="AK809" si="2455">AK808</f>
        <v>0</v>
      </c>
      <c r="AL809" s="411">
        <f t="shared" ref="AL809" si="2456">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343</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7">Z812</f>
        <v>0</v>
      </c>
      <c r="AA813" s="411">
        <f t="shared" ref="AA813" si="2458">AA812</f>
        <v>0</v>
      </c>
      <c r="AB813" s="411">
        <f t="shared" ref="AB813" si="2459">AB812</f>
        <v>0</v>
      </c>
      <c r="AC813" s="411">
        <f t="shared" ref="AC813" si="2460">AC812</f>
        <v>0</v>
      </c>
      <c r="AD813" s="411">
        <f t="shared" ref="AD813" si="2461">AD812</f>
        <v>0</v>
      </c>
      <c r="AE813" s="411">
        <f t="shared" ref="AE813" si="2462">AE812</f>
        <v>0</v>
      </c>
      <c r="AF813" s="411">
        <f t="shared" ref="AF813" si="2463">AF812</f>
        <v>0</v>
      </c>
      <c r="AG813" s="411">
        <f t="shared" ref="AG813" si="2464">AG812</f>
        <v>0</v>
      </c>
      <c r="AH813" s="411">
        <f t="shared" ref="AH813" si="2465">AH812</f>
        <v>0</v>
      </c>
      <c r="AI813" s="411">
        <f t="shared" ref="AI813" si="2466">AI812</f>
        <v>0</v>
      </c>
      <c r="AJ813" s="411">
        <f t="shared" ref="AJ813" si="2467">AJ812</f>
        <v>0</v>
      </c>
      <c r="AK813" s="411">
        <f t="shared" ref="AK813" si="2468">AK812</f>
        <v>0</v>
      </c>
      <c r="AL813" s="411">
        <f t="shared" ref="AL813" si="2469">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491</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496</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343</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70">Z816</f>
        <v>0</v>
      </c>
      <c r="AA817" s="411">
        <f t="shared" si="2470"/>
        <v>0</v>
      </c>
      <c r="AB817" s="411">
        <f t="shared" si="2470"/>
        <v>0</v>
      </c>
      <c r="AC817" s="411">
        <f t="shared" si="2470"/>
        <v>0</v>
      </c>
      <c r="AD817" s="411">
        <f t="shared" si="2470"/>
        <v>0</v>
      </c>
      <c r="AE817" s="411">
        <f t="shared" si="2470"/>
        <v>0</v>
      </c>
      <c r="AF817" s="411">
        <f t="shared" si="2470"/>
        <v>0</v>
      </c>
      <c r="AG817" s="411">
        <f t="shared" si="2470"/>
        <v>0</v>
      </c>
      <c r="AH817" s="411">
        <f t="shared" si="2470"/>
        <v>0</v>
      </c>
      <c r="AI817" s="411">
        <f t="shared" si="2470"/>
        <v>0</v>
      </c>
      <c r="AJ817" s="411">
        <f t="shared" si="2470"/>
        <v>0</v>
      </c>
      <c r="AK817" s="411">
        <f t="shared" si="2470"/>
        <v>0</v>
      </c>
      <c r="AL817" s="411">
        <f t="shared" si="2470"/>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492</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343</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71">Z819</f>
        <v>0</v>
      </c>
      <c r="AA820" s="411">
        <f t="shared" si="2471"/>
        <v>0</v>
      </c>
      <c r="AB820" s="411">
        <f t="shared" si="2471"/>
        <v>0</v>
      </c>
      <c r="AC820" s="411">
        <f t="shared" si="2471"/>
        <v>0</v>
      </c>
      <c r="AD820" s="411">
        <f t="shared" si="2471"/>
        <v>0</v>
      </c>
      <c r="AE820" s="411">
        <f t="shared" si="2471"/>
        <v>0</v>
      </c>
      <c r="AF820" s="411">
        <f t="shared" si="2471"/>
        <v>0</v>
      </c>
      <c r="AG820" s="411">
        <f t="shared" si="2471"/>
        <v>0</v>
      </c>
      <c r="AH820" s="411">
        <f t="shared" si="2471"/>
        <v>0</v>
      </c>
      <c r="AI820" s="411">
        <f t="shared" si="2471"/>
        <v>0</v>
      </c>
      <c r="AJ820" s="411">
        <f t="shared" si="2471"/>
        <v>0</v>
      </c>
      <c r="AK820" s="411">
        <f t="shared" si="2471"/>
        <v>0</v>
      </c>
      <c r="AL820" s="411">
        <f t="shared" si="2471"/>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497</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343</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2">Z823</f>
        <v>0</v>
      </c>
      <c r="AA824" s="411">
        <f t="shared" si="2472"/>
        <v>0</v>
      </c>
      <c r="AB824" s="411">
        <f t="shared" si="2472"/>
        <v>0</v>
      </c>
      <c r="AC824" s="411">
        <f t="shared" si="2472"/>
        <v>0</v>
      </c>
      <c r="AD824" s="411">
        <f t="shared" si="2472"/>
        <v>0</v>
      </c>
      <c r="AE824" s="411">
        <f t="shared" si="2472"/>
        <v>0</v>
      </c>
      <c r="AF824" s="411">
        <f t="shared" si="2472"/>
        <v>0</v>
      </c>
      <c r="AG824" s="411">
        <f t="shared" si="2472"/>
        <v>0</v>
      </c>
      <c r="AH824" s="411">
        <f t="shared" si="2472"/>
        <v>0</v>
      </c>
      <c r="AI824" s="411">
        <f t="shared" si="2472"/>
        <v>0</v>
      </c>
      <c r="AJ824" s="411">
        <f t="shared" si="2472"/>
        <v>0</v>
      </c>
      <c r="AK824" s="411">
        <f t="shared" si="2472"/>
        <v>0</v>
      </c>
      <c r="AL824" s="411">
        <f t="shared" si="2472"/>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343</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3">Z826</f>
        <v>0</v>
      </c>
      <c r="AA827" s="411">
        <f t="shared" si="2473"/>
        <v>0</v>
      </c>
      <c r="AB827" s="411">
        <f t="shared" si="2473"/>
        <v>0</v>
      </c>
      <c r="AC827" s="411">
        <f t="shared" si="2473"/>
        <v>0</v>
      </c>
      <c r="AD827" s="411">
        <f t="shared" si="2473"/>
        <v>0</v>
      </c>
      <c r="AE827" s="411">
        <f t="shared" si="2473"/>
        <v>0</v>
      </c>
      <c r="AF827" s="411">
        <f t="shared" si="2473"/>
        <v>0</v>
      </c>
      <c r="AG827" s="411">
        <f t="shared" si="2473"/>
        <v>0</v>
      </c>
      <c r="AH827" s="411">
        <f t="shared" si="2473"/>
        <v>0</v>
      </c>
      <c r="AI827" s="411">
        <f t="shared" si="2473"/>
        <v>0</v>
      </c>
      <c r="AJ827" s="411">
        <f t="shared" si="2473"/>
        <v>0</v>
      </c>
      <c r="AK827" s="411">
        <f t="shared" si="2473"/>
        <v>0</v>
      </c>
      <c r="AL827" s="411">
        <f t="shared" si="2473"/>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343</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4">Z829</f>
        <v>0</v>
      </c>
      <c r="AA830" s="411">
        <f t="shared" si="2474"/>
        <v>0</v>
      </c>
      <c r="AB830" s="411">
        <f t="shared" si="2474"/>
        <v>0</v>
      </c>
      <c r="AC830" s="411">
        <f t="shared" si="2474"/>
        <v>0</v>
      </c>
      <c r="AD830" s="411">
        <f t="shared" si="2474"/>
        <v>0</v>
      </c>
      <c r="AE830" s="411">
        <f t="shared" si="2474"/>
        <v>0</v>
      </c>
      <c r="AF830" s="411">
        <f t="shared" si="2474"/>
        <v>0</v>
      </c>
      <c r="AG830" s="411">
        <f t="shared" si="2474"/>
        <v>0</v>
      </c>
      <c r="AH830" s="411">
        <f t="shared" si="2474"/>
        <v>0</v>
      </c>
      <c r="AI830" s="411">
        <f t="shared" si="2474"/>
        <v>0</v>
      </c>
      <c r="AJ830" s="411">
        <f t="shared" si="2474"/>
        <v>0</v>
      </c>
      <c r="AK830" s="411">
        <f t="shared" si="2474"/>
        <v>0</v>
      </c>
      <c r="AL830" s="411">
        <f t="shared" si="2474"/>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343</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5">Z832</f>
        <v>0</v>
      </c>
      <c r="AA833" s="411">
        <f t="shared" si="2475"/>
        <v>0</v>
      </c>
      <c r="AB833" s="411">
        <f t="shared" si="2475"/>
        <v>0</v>
      </c>
      <c r="AC833" s="411">
        <f t="shared" si="2475"/>
        <v>0</v>
      </c>
      <c r="AD833" s="411">
        <f t="shared" si="2475"/>
        <v>0</v>
      </c>
      <c r="AE833" s="411">
        <f t="shared" si="2475"/>
        <v>0</v>
      </c>
      <c r="AF833" s="411">
        <f t="shared" si="2475"/>
        <v>0</v>
      </c>
      <c r="AG833" s="411">
        <f t="shared" si="2475"/>
        <v>0</v>
      </c>
      <c r="AH833" s="411">
        <f t="shared" si="2475"/>
        <v>0</v>
      </c>
      <c r="AI833" s="411">
        <f t="shared" si="2475"/>
        <v>0</v>
      </c>
      <c r="AJ833" s="411">
        <f t="shared" si="2475"/>
        <v>0</v>
      </c>
      <c r="AK833" s="411">
        <f t="shared" si="2475"/>
        <v>0</v>
      </c>
      <c r="AL833" s="411">
        <f t="shared" si="2475"/>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504</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500</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343</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6">Z837</f>
        <v>0</v>
      </c>
      <c r="AA838" s="411">
        <f t="shared" ref="AA838" si="2477">AA837</f>
        <v>0</v>
      </c>
      <c r="AB838" s="411">
        <f t="shared" ref="AB838" si="2478">AB837</f>
        <v>0</v>
      </c>
      <c r="AC838" s="411">
        <f t="shared" ref="AC838" si="2479">AC837</f>
        <v>0</v>
      </c>
      <c r="AD838" s="411">
        <f t="shared" ref="AD838" si="2480">AD837</f>
        <v>0</v>
      </c>
      <c r="AE838" s="411">
        <f t="shared" ref="AE838" si="2481">AE837</f>
        <v>0</v>
      </c>
      <c r="AF838" s="411">
        <f t="shared" ref="AF838" si="2482">AF837</f>
        <v>0</v>
      </c>
      <c r="AG838" s="411">
        <f t="shared" ref="AG838" si="2483">AG837</f>
        <v>0</v>
      </c>
      <c r="AH838" s="411">
        <f t="shared" ref="AH838" si="2484">AH837</f>
        <v>0</v>
      </c>
      <c r="AI838" s="411">
        <f t="shared" ref="AI838" si="2485">AI837</f>
        <v>0</v>
      </c>
      <c r="AJ838" s="411">
        <f t="shared" ref="AJ838" si="2486">AJ837</f>
        <v>0</v>
      </c>
      <c r="AK838" s="411">
        <f t="shared" ref="AK838" si="2487">AK837</f>
        <v>0</v>
      </c>
      <c r="AL838" s="411">
        <f t="shared" ref="AL838" si="2488">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5"/>
      <c r="Z840" s="415"/>
      <c r="AA840" s="415"/>
      <c r="AB840" s="415"/>
      <c r="AC840" s="415"/>
      <c r="AD840" s="415"/>
      <c r="AE840" s="415"/>
      <c r="AF840" s="410"/>
      <c r="AG840" s="410"/>
      <c r="AH840" s="410"/>
      <c r="AI840" s="410"/>
      <c r="AJ840" s="410"/>
      <c r="AK840" s="410"/>
      <c r="AL840" s="410"/>
      <c r="AM840" s="296">
        <f>SUM(Y840:AL840)</f>
        <v>0</v>
      </c>
    </row>
    <row r="841" spans="1:39" ht="15" outlineLevel="1">
      <c r="A841" s="532"/>
      <c r="B841" s="294" t="s">
        <v>343</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2489">Z840</f>
        <v>0</v>
      </c>
      <c r="AA841" s="411">
        <f t="shared" ref="AA841" si="2490">AA840</f>
        <v>0</v>
      </c>
      <c r="AB841" s="411">
        <f t="shared" ref="AB841" si="2491">AB840</f>
        <v>0</v>
      </c>
      <c r="AC841" s="411">
        <f t="shared" ref="AC841" si="2492">AC840</f>
        <v>0</v>
      </c>
      <c r="AD841" s="411">
        <f t="shared" ref="AD841" si="2493">AD840</f>
        <v>0</v>
      </c>
      <c r="AE841" s="411">
        <f t="shared" ref="AE841" si="2494">AE840</f>
        <v>0</v>
      </c>
      <c r="AF841" s="411">
        <f t="shared" ref="AF841" si="2495">AF840</f>
        <v>0</v>
      </c>
      <c r="AG841" s="411">
        <f t="shared" ref="AG841" si="2496">AG840</f>
        <v>0</v>
      </c>
      <c r="AH841" s="411">
        <f t="shared" ref="AH841" si="2497">AH840</f>
        <v>0</v>
      </c>
      <c r="AI841" s="411">
        <f t="shared" ref="AI841" si="2498">AI840</f>
        <v>0</v>
      </c>
      <c r="AJ841" s="411">
        <f t="shared" ref="AJ841" si="2499">AJ840</f>
        <v>0</v>
      </c>
      <c r="AK841" s="411">
        <f t="shared" ref="AK841" si="2500">AK840</f>
        <v>0</v>
      </c>
      <c r="AL841" s="411">
        <f t="shared" ref="AL841" si="2501">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343</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2">Z843</f>
        <v>0</v>
      </c>
      <c r="AA844" s="411">
        <f t="shared" ref="AA844" si="2503">AA843</f>
        <v>0</v>
      </c>
      <c r="AB844" s="411">
        <f t="shared" ref="AB844" si="2504">AB843</f>
        <v>0</v>
      </c>
      <c r="AC844" s="411">
        <f t="shared" ref="AC844" si="2505">AC843</f>
        <v>0</v>
      </c>
      <c r="AD844" s="411">
        <f t="shared" ref="AD844" si="2506">AD843</f>
        <v>0</v>
      </c>
      <c r="AE844" s="411">
        <f t="shared" ref="AE844" si="2507">AE843</f>
        <v>0</v>
      </c>
      <c r="AF844" s="411">
        <f t="shared" ref="AF844" si="2508">AF843</f>
        <v>0</v>
      </c>
      <c r="AG844" s="411">
        <f t="shared" ref="AG844" si="2509">AG843</f>
        <v>0</v>
      </c>
      <c r="AH844" s="411">
        <f t="shared" ref="AH844" si="2510">AH843</f>
        <v>0</v>
      </c>
      <c r="AI844" s="411">
        <f t="shared" ref="AI844" si="2511">AI843</f>
        <v>0</v>
      </c>
      <c r="AJ844" s="411">
        <f t="shared" ref="AJ844" si="2512">AJ843</f>
        <v>0</v>
      </c>
      <c r="AK844" s="411">
        <f t="shared" ref="AK844" si="2513">AK843</f>
        <v>0</v>
      </c>
      <c r="AL844" s="411">
        <f t="shared" ref="AL844" si="2514">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343</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5">Z846</f>
        <v>0</v>
      </c>
      <c r="AA847" s="411">
        <f t="shared" ref="AA847" si="2516">AA846</f>
        <v>0</v>
      </c>
      <c r="AB847" s="411">
        <f t="shared" ref="AB847" si="2517">AB846</f>
        <v>0</v>
      </c>
      <c r="AC847" s="411">
        <f t="shared" ref="AC847" si="2518">AC846</f>
        <v>0</v>
      </c>
      <c r="AD847" s="411">
        <f t="shared" ref="AD847" si="2519">AD846</f>
        <v>0</v>
      </c>
      <c r="AE847" s="411">
        <f t="shared" ref="AE847" si="2520">AE846</f>
        <v>0</v>
      </c>
      <c r="AF847" s="411">
        <f t="shared" ref="AF847" si="2521">AF846</f>
        <v>0</v>
      </c>
      <c r="AG847" s="411">
        <f t="shared" ref="AG847" si="2522">AG846</f>
        <v>0</v>
      </c>
      <c r="AH847" s="411">
        <f t="shared" ref="AH847" si="2523">AH846</f>
        <v>0</v>
      </c>
      <c r="AI847" s="411">
        <f t="shared" ref="AI847" si="2524">AI846</f>
        <v>0</v>
      </c>
      <c r="AJ847" s="411">
        <f t="shared" ref="AJ847" si="2525">AJ846</f>
        <v>0</v>
      </c>
      <c r="AK847" s="411">
        <f t="shared" ref="AK847" si="2526">AK846</f>
        <v>0</v>
      </c>
      <c r="AL847" s="411">
        <f t="shared" ref="AL847" si="2527">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501</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343</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8">Z850</f>
        <v>0</v>
      </c>
      <c r="AA851" s="411">
        <f t="shared" ref="AA851" si="2529">AA850</f>
        <v>0</v>
      </c>
      <c r="AB851" s="411">
        <f t="shared" ref="AB851" si="2530">AB850</f>
        <v>0</v>
      </c>
      <c r="AC851" s="411">
        <f t="shared" ref="AC851" si="2531">AC850</f>
        <v>0</v>
      </c>
      <c r="AD851" s="411">
        <f t="shared" ref="AD851" si="2532">AD850</f>
        <v>0</v>
      </c>
      <c r="AE851" s="411">
        <f t="shared" ref="AE851" si="2533">AE850</f>
        <v>0</v>
      </c>
      <c r="AF851" s="411">
        <f t="shared" ref="AF851" si="2534">AF850</f>
        <v>0</v>
      </c>
      <c r="AG851" s="411">
        <f t="shared" ref="AG851" si="2535">AG850</f>
        <v>0</v>
      </c>
      <c r="AH851" s="411">
        <f t="shared" ref="AH851" si="2536">AH850</f>
        <v>0</v>
      </c>
      <c r="AI851" s="411">
        <f t="shared" ref="AI851" si="2537">AI850</f>
        <v>0</v>
      </c>
      <c r="AJ851" s="411">
        <f t="shared" ref="AJ851" si="2538">AJ850</f>
        <v>0</v>
      </c>
      <c r="AK851" s="411">
        <f t="shared" ref="AK851" si="2539">AK850</f>
        <v>0</v>
      </c>
      <c r="AL851" s="411">
        <f t="shared" ref="AL851" si="2540">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26"/>
      <c r="Z853" s="415"/>
      <c r="AA853" s="415"/>
      <c r="AB853" s="415"/>
      <c r="AC853" s="415"/>
      <c r="AD853" s="415"/>
      <c r="AE853" s="415"/>
      <c r="AF853" s="415"/>
      <c r="AG853" s="415"/>
      <c r="AH853" s="415"/>
      <c r="AI853" s="415"/>
      <c r="AJ853" s="415"/>
      <c r="AK853" s="415"/>
      <c r="AL853" s="415"/>
      <c r="AM853" s="296">
        <f>SUM(Y853:AL853)</f>
        <v>0</v>
      </c>
    </row>
    <row r="854" spans="1:39" ht="15" outlineLevel="1">
      <c r="A854" s="532"/>
      <c r="B854" s="294" t="s">
        <v>343</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41">Z853</f>
        <v>0</v>
      </c>
      <c r="AA854" s="411">
        <f t="shared" ref="AA854" si="2542">AA853</f>
        <v>0</v>
      </c>
      <c r="AB854" s="411">
        <f t="shared" ref="AB854" si="2543">AB853</f>
        <v>0</v>
      </c>
      <c r="AC854" s="411">
        <f t="shared" ref="AC854" si="2544">AC853</f>
        <v>0</v>
      </c>
      <c r="AD854" s="411">
        <f t="shared" ref="AD854" si="2545">AD853</f>
        <v>0</v>
      </c>
      <c r="AE854" s="411">
        <f t="shared" ref="AE854" si="2546">AE853</f>
        <v>0</v>
      </c>
      <c r="AF854" s="411">
        <f t="shared" ref="AF854" si="2547">AF853</f>
        <v>0</v>
      </c>
      <c r="AG854" s="411">
        <f t="shared" ref="AG854" si="2548">AG853</f>
        <v>0</v>
      </c>
      <c r="AH854" s="411">
        <f t="shared" ref="AH854" si="2549">AH853</f>
        <v>0</v>
      </c>
      <c r="AI854" s="411">
        <f t="shared" ref="AI854" si="2550">AI853</f>
        <v>0</v>
      </c>
      <c r="AJ854" s="411">
        <f t="shared" ref="AJ854" si="2551">AJ853</f>
        <v>0</v>
      </c>
      <c r="AK854" s="411">
        <f t="shared" ref="AK854" si="2552">AK853</f>
        <v>0</v>
      </c>
      <c r="AL854" s="411">
        <f t="shared" ref="AL854" si="2553">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26"/>
      <c r="Z856" s="415"/>
      <c r="AA856" s="415"/>
      <c r="AB856" s="415"/>
      <c r="AC856" s="415"/>
      <c r="AD856" s="415"/>
      <c r="AE856" s="415"/>
      <c r="AF856" s="415"/>
      <c r="AG856" s="415"/>
      <c r="AH856" s="415"/>
      <c r="AI856" s="415"/>
      <c r="AJ856" s="415"/>
      <c r="AK856" s="415"/>
      <c r="AL856" s="415"/>
      <c r="AM856" s="296">
        <f>SUM(Y856:AL856)</f>
        <v>0</v>
      </c>
    </row>
    <row r="857" spans="1:39" ht="15" outlineLevel="1">
      <c r="A857" s="532"/>
      <c r="B857" s="294" t="s">
        <v>343</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4">Z856</f>
        <v>0</v>
      </c>
      <c r="AA857" s="411">
        <f t="shared" ref="AA857" si="2555">AA856</f>
        <v>0</v>
      </c>
      <c r="AB857" s="411">
        <f t="shared" ref="AB857" si="2556">AB856</f>
        <v>0</v>
      </c>
      <c r="AC857" s="411">
        <f t="shared" ref="AC857" si="2557">AC856</f>
        <v>0</v>
      </c>
      <c r="AD857" s="411">
        <f t="shared" ref="AD857" si="2558">AD856</f>
        <v>0</v>
      </c>
      <c r="AE857" s="411">
        <f t="shared" ref="AE857" si="2559">AE856</f>
        <v>0</v>
      </c>
      <c r="AF857" s="411">
        <f t="shared" ref="AF857" si="2560">AF856</f>
        <v>0</v>
      </c>
      <c r="AG857" s="411">
        <f t="shared" ref="AG857" si="2561">AG856</f>
        <v>0</v>
      </c>
      <c r="AH857" s="411">
        <f t="shared" ref="AH857" si="2562">AH856</f>
        <v>0</v>
      </c>
      <c r="AI857" s="411">
        <f t="shared" ref="AI857" si="2563">AI856</f>
        <v>0</v>
      </c>
      <c r="AJ857" s="411">
        <f t="shared" ref="AJ857" si="2564">AJ856</f>
        <v>0</v>
      </c>
      <c r="AK857" s="411">
        <f t="shared" ref="AK857" si="2565">AK856</f>
        <v>0</v>
      </c>
      <c r="AL857" s="411">
        <f t="shared" ref="AL857" si="2566">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26"/>
      <c r="Z859" s="415"/>
      <c r="AA859" s="415"/>
      <c r="AB859" s="415"/>
      <c r="AC859" s="415"/>
      <c r="AD859" s="415"/>
      <c r="AE859" s="415"/>
      <c r="AF859" s="415"/>
      <c r="AG859" s="415"/>
      <c r="AH859" s="415"/>
      <c r="AI859" s="415"/>
      <c r="AJ859" s="415"/>
      <c r="AK859" s="415"/>
      <c r="AL859" s="415"/>
      <c r="AM859" s="296">
        <f>SUM(Y859:AL859)</f>
        <v>0</v>
      </c>
    </row>
    <row r="860" spans="1:39" ht="15" outlineLevel="1">
      <c r="A860" s="532"/>
      <c r="B860" s="294" t="s">
        <v>343</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7">Z859</f>
        <v>0</v>
      </c>
      <c r="AA860" s="411">
        <f t="shared" ref="AA860" si="2568">AA859</f>
        <v>0</v>
      </c>
      <c r="AB860" s="411">
        <f t="shared" ref="AB860" si="2569">AB859</f>
        <v>0</v>
      </c>
      <c r="AC860" s="411">
        <f t="shared" ref="AC860" si="2570">AC859</f>
        <v>0</v>
      </c>
      <c r="AD860" s="411">
        <f t="shared" ref="AD860" si="2571">AD859</f>
        <v>0</v>
      </c>
      <c r="AE860" s="411">
        <f t="shared" ref="AE860" si="2572">AE859</f>
        <v>0</v>
      </c>
      <c r="AF860" s="411">
        <f t="shared" ref="AF860" si="2573">AF859</f>
        <v>0</v>
      </c>
      <c r="AG860" s="411">
        <f t="shared" ref="AG860" si="2574">AG859</f>
        <v>0</v>
      </c>
      <c r="AH860" s="411">
        <f t="shared" ref="AH860" si="2575">AH859</f>
        <v>0</v>
      </c>
      <c r="AI860" s="411">
        <f t="shared" ref="AI860" si="2576">AI859</f>
        <v>0</v>
      </c>
      <c r="AJ860" s="411">
        <f t="shared" ref="AJ860" si="2577">AJ859</f>
        <v>0</v>
      </c>
      <c r="AK860" s="411">
        <f t="shared" ref="AK860" si="2578">AK859</f>
        <v>0</v>
      </c>
      <c r="AL860" s="411">
        <f t="shared" ref="AL860" si="2579">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343</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80">Z862</f>
        <v>0</v>
      </c>
      <c r="AA863" s="411">
        <f t="shared" ref="AA863" si="2581">AA862</f>
        <v>0</v>
      </c>
      <c r="AB863" s="411">
        <f t="shared" ref="AB863" si="2582">AB862</f>
        <v>0</v>
      </c>
      <c r="AC863" s="411">
        <f t="shared" ref="AC863" si="2583">AC862</f>
        <v>0</v>
      </c>
      <c r="AD863" s="411">
        <f t="shared" ref="AD863" si="2584">AD862</f>
        <v>0</v>
      </c>
      <c r="AE863" s="411">
        <f t="shared" ref="AE863" si="2585">AE862</f>
        <v>0</v>
      </c>
      <c r="AF863" s="411">
        <f t="shared" ref="AF863" si="2586">AF862</f>
        <v>0</v>
      </c>
      <c r="AG863" s="411">
        <f t="shared" ref="AG863" si="2587">AG862</f>
        <v>0</v>
      </c>
      <c r="AH863" s="411">
        <f t="shared" ref="AH863" si="2588">AH862</f>
        <v>0</v>
      </c>
      <c r="AI863" s="411">
        <f t="shared" ref="AI863" si="2589">AI862</f>
        <v>0</v>
      </c>
      <c r="AJ863" s="411">
        <f t="shared" ref="AJ863" si="2590">AJ862</f>
        <v>0</v>
      </c>
      <c r="AK863" s="411">
        <f t="shared" ref="AK863" si="2591">AK862</f>
        <v>0</v>
      </c>
      <c r="AL863" s="411">
        <f t="shared" ref="AL863" si="2592">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343</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3">Z865</f>
        <v>0</v>
      </c>
      <c r="AA866" s="411">
        <f t="shared" ref="AA866" si="2594">AA865</f>
        <v>0</v>
      </c>
      <c r="AB866" s="411">
        <f t="shared" ref="AB866" si="2595">AB865</f>
        <v>0</v>
      </c>
      <c r="AC866" s="411">
        <f t="shared" ref="AC866" si="2596">AC865</f>
        <v>0</v>
      </c>
      <c r="AD866" s="411">
        <f t="shared" ref="AD866" si="2597">AD865</f>
        <v>0</v>
      </c>
      <c r="AE866" s="411">
        <f t="shared" ref="AE866" si="2598">AE865</f>
        <v>0</v>
      </c>
      <c r="AF866" s="411">
        <f t="shared" ref="AF866" si="2599">AF865</f>
        <v>0</v>
      </c>
      <c r="AG866" s="411">
        <f t="shared" ref="AG866" si="2600">AG865</f>
        <v>0</v>
      </c>
      <c r="AH866" s="411">
        <f t="shared" ref="AH866" si="2601">AH865</f>
        <v>0</v>
      </c>
      <c r="AI866" s="411">
        <f t="shared" ref="AI866" si="2602">AI865</f>
        <v>0</v>
      </c>
      <c r="AJ866" s="411">
        <f t="shared" ref="AJ866" si="2603">AJ865</f>
        <v>0</v>
      </c>
      <c r="AK866" s="411">
        <f t="shared" ref="AK866" si="2604">AK865</f>
        <v>0</v>
      </c>
      <c r="AL866" s="411">
        <f t="shared" ref="AL866" si="2605">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343</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6">Z868</f>
        <v>0</v>
      </c>
      <c r="AA869" s="411">
        <f t="shared" ref="AA869" si="2607">AA868</f>
        <v>0</v>
      </c>
      <c r="AB869" s="411">
        <f t="shared" ref="AB869" si="2608">AB868</f>
        <v>0</v>
      </c>
      <c r="AC869" s="411">
        <f t="shared" ref="AC869" si="2609">AC868</f>
        <v>0</v>
      </c>
      <c r="AD869" s="411">
        <f t="shared" ref="AD869" si="2610">AD868</f>
        <v>0</v>
      </c>
      <c r="AE869" s="411">
        <f t="shared" ref="AE869" si="2611">AE868</f>
        <v>0</v>
      </c>
      <c r="AF869" s="411">
        <f t="shared" ref="AF869" si="2612">AF868</f>
        <v>0</v>
      </c>
      <c r="AG869" s="411">
        <f t="shared" ref="AG869" si="2613">AG868</f>
        <v>0</v>
      </c>
      <c r="AH869" s="411">
        <f t="shared" ref="AH869" si="2614">AH868</f>
        <v>0</v>
      </c>
      <c r="AI869" s="411">
        <f t="shared" ref="AI869" si="2615">AI868</f>
        <v>0</v>
      </c>
      <c r="AJ869" s="411">
        <f t="shared" ref="AJ869" si="2616">AJ868</f>
        <v>0</v>
      </c>
      <c r="AK869" s="411">
        <f t="shared" ref="AK869" si="2617">AK868</f>
        <v>0</v>
      </c>
      <c r="AL869" s="411">
        <f t="shared" ref="AL869" si="2618">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343</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9">Z871</f>
        <v>0</v>
      </c>
      <c r="AA872" s="411">
        <f t="shared" ref="AA872" si="2620">AA871</f>
        <v>0</v>
      </c>
      <c r="AB872" s="411">
        <f t="shared" ref="AB872" si="2621">AB871</f>
        <v>0</v>
      </c>
      <c r="AC872" s="411">
        <f t="shared" ref="AC872" si="2622">AC871</f>
        <v>0</v>
      </c>
      <c r="AD872" s="411">
        <f t="shared" ref="AD872" si="2623">AD871</f>
        <v>0</v>
      </c>
      <c r="AE872" s="411">
        <f t="shared" ref="AE872" si="2624">AE871</f>
        <v>0</v>
      </c>
      <c r="AF872" s="411">
        <f t="shared" ref="AF872" si="2625">AF871</f>
        <v>0</v>
      </c>
      <c r="AG872" s="411">
        <f t="shared" ref="AG872" si="2626">AG871</f>
        <v>0</v>
      </c>
      <c r="AH872" s="411">
        <f t="shared" ref="AH872" si="2627">AH871</f>
        <v>0</v>
      </c>
      <c r="AI872" s="411">
        <f t="shared" ref="AI872" si="2628">AI871</f>
        <v>0</v>
      </c>
      <c r="AJ872" s="411">
        <f t="shared" ref="AJ872" si="2629">AJ871</f>
        <v>0</v>
      </c>
      <c r="AK872" s="411">
        <f t="shared" ref="AK872" si="2630">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502</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26"/>
      <c r="Z875" s="415"/>
      <c r="AA875" s="415"/>
      <c r="AB875" s="415"/>
      <c r="AC875" s="415"/>
      <c r="AD875" s="415"/>
      <c r="AE875" s="415"/>
      <c r="AF875" s="415"/>
      <c r="AG875" s="415"/>
      <c r="AH875" s="415"/>
      <c r="AI875" s="415"/>
      <c r="AJ875" s="415"/>
      <c r="AK875" s="415"/>
      <c r="AL875" s="415"/>
      <c r="AM875" s="296">
        <f>SUM(Y875:AL875)</f>
        <v>0</v>
      </c>
    </row>
    <row r="876" spans="1:39" ht="15" outlineLevel="1">
      <c r="A876" s="532"/>
      <c r="B876" s="294" t="s">
        <v>343</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31">Z875</f>
        <v>0</v>
      </c>
      <c r="AA876" s="411">
        <f t="shared" ref="AA876" si="2632">AA875</f>
        <v>0</v>
      </c>
      <c r="AB876" s="411">
        <f t="shared" ref="AB876" si="2633">AB875</f>
        <v>0</v>
      </c>
      <c r="AC876" s="411">
        <f t="shared" ref="AC876" si="2634">AC875</f>
        <v>0</v>
      </c>
      <c r="AD876" s="411">
        <f t="shared" ref="AD876" si="2635">AD875</f>
        <v>0</v>
      </c>
      <c r="AE876" s="411">
        <f t="shared" ref="AE876" si="2636">AE875</f>
        <v>0</v>
      </c>
      <c r="AF876" s="411">
        <f t="shared" ref="AF876" si="2637">AF875</f>
        <v>0</v>
      </c>
      <c r="AG876" s="411">
        <f t="shared" ref="AG876" si="2638">AG875</f>
        <v>0</v>
      </c>
      <c r="AH876" s="411">
        <f t="shared" ref="AH876" si="2639">AH875</f>
        <v>0</v>
      </c>
      <c r="AI876" s="411">
        <f t="shared" ref="AI876" si="2640">AI875</f>
        <v>0</v>
      </c>
      <c r="AJ876" s="411">
        <f t="shared" ref="AJ876" si="2641">AJ875</f>
        <v>0</v>
      </c>
      <c r="AK876" s="411">
        <f t="shared" ref="AK876" si="2642">AK875</f>
        <v>0</v>
      </c>
      <c r="AL876" s="411">
        <f t="shared" ref="AL876" si="2643">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343</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4">Z878</f>
        <v>0</v>
      </c>
      <c r="AA879" s="411">
        <f t="shared" ref="AA879" si="2645">AA878</f>
        <v>0</v>
      </c>
      <c r="AB879" s="411">
        <f t="shared" ref="AB879" si="2646">AB878</f>
        <v>0</v>
      </c>
      <c r="AC879" s="411">
        <f t="shared" ref="AC879" si="2647">AC878</f>
        <v>0</v>
      </c>
      <c r="AD879" s="411">
        <f t="shared" ref="AD879" si="2648">AD878</f>
        <v>0</v>
      </c>
      <c r="AE879" s="411">
        <f t="shared" ref="AE879" si="2649">AE878</f>
        <v>0</v>
      </c>
      <c r="AF879" s="411">
        <f t="shared" ref="AF879" si="2650">AF878</f>
        <v>0</v>
      </c>
      <c r="AG879" s="411">
        <f t="shared" ref="AG879" si="2651">AG878</f>
        <v>0</v>
      </c>
      <c r="AH879" s="411">
        <f t="shared" ref="AH879" si="2652">AH878</f>
        <v>0</v>
      </c>
      <c r="AI879" s="411">
        <f t="shared" ref="AI879" si="2653">AI878</f>
        <v>0</v>
      </c>
      <c r="AJ879" s="411">
        <f t="shared" ref="AJ879" si="2654">AJ878</f>
        <v>0</v>
      </c>
      <c r="AK879" s="411">
        <f t="shared" ref="AK879" si="2655">AK878</f>
        <v>0</v>
      </c>
      <c r="AL879" s="411">
        <f t="shared" ref="AL879" si="2656">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343</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7">Z881</f>
        <v>0</v>
      </c>
      <c r="AA882" s="411">
        <f t="shared" ref="AA882" si="2658">AA881</f>
        <v>0</v>
      </c>
      <c r="AB882" s="411">
        <f t="shared" ref="AB882" si="2659">AB881</f>
        <v>0</v>
      </c>
      <c r="AC882" s="411">
        <f t="shared" ref="AC882" si="2660">AC881</f>
        <v>0</v>
      </c>
      <c r="AD882" s="411">
        <f t="shared" ref="AD882" si="2661">AD881</f>
        <v>0</v>
      </c>
      <c r="AE882" s="411">
        <f t="shared" ref="AE882" si="2662">AE881</f>
        <v>0</v>
      </c>
      <c r="AF882" s="411">
        <f t="shared" ref="AF882" si="2663">AF881</f>
        <v>0</v>
      </c>
      <c r="AG882" s="411">
        <f t="shared" ref="AG882" si="2664">AG881</f>
        <v>0</v>
      </c>
      <c r="AH882" s="411">
        <f t="shared" ref="AH882" si="2665">AH881</f>
        <v>0</v>
      </c>
      <c r="AI882" s="411">
        <f t="shared" ref="AI882" si="2666">AI881</f>
        <v>0</v>
      </c>
      <c r="AJ882" s="411">
        <f t="shared" ref="AJ882" si="2667">AJ881</f>
        <v>0</v>
      </c>
      <c r="AK882" s="411">
        <f t="shared" ref="AK882" si="2668">AK881</f>
        <v>0</v>
      </c>
      <c r="AL882" s="411">
        <f t="shared" ref="AL882" si="2669">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503</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343</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70">Z885</f>
        <v>0</v>
      </c>
      <c r="AA886" s="411">
        <f t="shared" ref="AA886" si="2671">AA885</f>
        <v>0</v>
      </c>
      <c r="AB886" s="411">
        <f t="shared" ref="AB886" si="2672">AB885</f>
        <v>0</v>
      </c>
      <c r="AC886" s="411">
        <f t="shared" ref="AC886" si="2673">AC885</f>
        <v>0</v>
      </c>
      <c r="AD886" s="411">
        <f t="shared" ref="AD886" si="2674">AD885</f>
        <v>0</v>
      </c>
      <c r="AE886" s="411">
        <f t="shared" ref="AE886" si="2675">AE885</f>
        <v>0</v>
      </c>
      <c r="AF886" s="411">
        <f t="shared" ref="AF886" si="2676">AF885</f>
        <v>0</v>
      </c>
      <c r="AG886" s="411">
        <f t="shared" ref="AG886" si="2677">AG885</f>
        <v>0</v>
      </c>
      <c r="AH886" s="411">
        <f t="shared" ref="AH886" si="2678">AH885</f>
        <v>0</v>
      </c>
      <c r="AI886" s="411">
        <f t="shared" ref="AI886" si="2679">AI885</f>
        <v>0</v>
      </c>
      <c r="AJ886" s="411">
        <f t="shared" ref="AJ886" si="2680">AJ885</f>
        <v>0</v>
      </c>
      <c r="AK886" s="411">
        <f t="shared" ref="AK886" si="2681">AK885</f>
        <v>0</v>
      </c>
      <c r="AL886" s="411">
        <f t="shared" ref="AL886" si="2682">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343</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3">Z888</f>
        <v>0</v>
      </c>
      <c r="AA889" s="411">
        <f t="shared" ref="AA889" si="2684">AA888</f>
        <v>0</v>
      </c>
      <c r="AB889" s="411">
        <f t="shared" ref="AB889" si="2685">AB888</f>
        <v>0</v>
      </c>
      <c r="AC889" s="411">
        <f t="shared" ref="AC889" si="2686">AC888</f>
        <v>0</v>
      </c>
      <c r="AD889" s="411">
        <f t="shared" ref="AD889" si="2687">AD888</f>
        <v>0</v>
      </c>
      <c r="AE889" s="411">
        <f t="shared" ref="AE889" si="2688">AE888</f>
        <v>0</v>
      </c>
      <c r="AF889" s="411">
        <f t="shared" ref="AF889" si="2689">AF888</f>
        <v>0</v>
      </c>
      <c r="AG889" s="411">
        <f t="shared" ref="AG889" si="2690">AG888</f>
        <v>0</v>
      </c>
      <c r="AH889" s="411">
        <f t="shared" ref="AH889" si="2691">AH888</f>
        <v>0</v>
      </c>
      <c r="AI889" s="411">
        <f t="shared" ref="AI889" si="2692">AI888</f>
        <v>0</v>
      </c>
      <c r="AJ889" s="411">
        <f t="shared" ref="AJ889" si="2693">AJ888</f>
        <v>0</v>
      </c>
      <c r="AK889" s="411">
        <f t="shared" ref="AK889" si="2694">AK888</f>
        <v>0</v>
      </c>
      <c r="AL889" s="411">
        <f t="shared" ref="AL889" si="2695">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343</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6">Z891</f>
        <v>0</v>
      </c>
      <c r="AA892" s="411">
        <f t="shared" ref="AA892" si="2697">AA891</f>
        <v>0</v>
      </c>
      <c r="AB892" s="411">
        <f t="shared" ref="AB892" si="2698">AB891</f>
        <v>0</v>
      </c>
      <c r="AC892" s="411">
        <f t="shared" ref="AC892" si="2699">AC891</f>
        <v>0</v>
      </c>
      <c r="AD892" s="411">
        <f t="shared" ref="AD892" si="2700">AD891</f>
        <v>0</v>
      </c>
      <c r="AE892" s="411">
        <f t="shared" ref="AE892" si="2701">AE891</f>
        <v>0</v>
      </c>
      <c r="AF892" s="411">
        <f t="shared" ref="AF892" si="2702">AF891</f>
        <v>0</v>
      </c>
      <c r="AG892" s="411">
        <f t="shared" ref="AG892" si="2703">AG891</f>
        <v>0</v>
      </c>
      <c r="AH892" s="411">
        <f t="shared" ref="AH892" si="2704">AH891</f>
        <v>0</v>
      </c>
      <c r="AI892" s="411">
        <f t="shared" ref="AI892" si="2705">AI891</f>
        <v>0</v>
      </c>
      <c r="AJ892" s="411">
        <f t="shared" ref="AJ892" si="2706">AJ891</f>
        <v>0</v>
      </c>
      <c r="AK892" s="411">
        <f t="shared" ref="AK892" si="2707">AK891</f>
        <v>0</v>
      </c>
      <c r="AL892" s="411">
        <f t="shared" ref="AL892" si="2708">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343</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9">Z894</f>
        <v>0</v>
      </c>
      <c r="AA895" s="411">
        <f t="shared" ref="AA895" si="2710">AA894</f>
        <v>0</v>
      </c>
      <c r="AB895" s="411">
        <f t="shared" ref="AB895" si="2711">AB894</f>
        <v>0</v>
      </c>
      <c r="AC895" s="411">
        <f t="shared" ref="AC895" si="2712">AC894</f>
        <v>0</v>
      </c>
      <c r="AD895" s="411">
        <f t="shared" ref="AD895" si="2713">AD894</f>
        <v>0</v>
      </c>
      <c r="AE895" s="411">
        <f t="shared" ref="AE895" si="2714">AE894</f>
        <v>0</v>
      </c>
      <c r="AF895" s="411">
        <f t="shared" ref="AF895" si="2715">AF894</f>
        <v>0</v>
      </c>
      <c r="AG895" s="411">
        <f t="shared" ref="AG895" si="2716">AG894</f>
        <v>0</v>
      </c>
      <c r="AH895" s="411">
        <f t="shared" ref="AH895" si="2717">AH894</f>
        <v>0</v>
      </c>
      <c r="AI895" s="411">
        <f t="shared" ref="AI895" si="2718">AI894</f>
        <v>0</v>
      </c>
      <c r="AJ895" s="411">
        <f t="shared" ref="AJ895" si="2719">AJ894</f>
        <v>0</v>
      </c>
      <c r="AK895" s="411">
        <f t="shared" ref="AK895" si="2720">AK894</f>
        <v>0</v>
      </c>
      <c r="AL895" s="411">
        <f t="shared" ref="AL895" si="2721">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343</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2">Z897</f>
        <v>0</v>
      </c>
      <c r="AA898" s="411">
        <f t="shared" ref="AA898" si="2723">AA897</f>
        <v>0</v>
      </c>
      <c r="AB898" s="411">
        <f t="shared" ref="AB898" si="2724">AB897</f>
        <v>0</v>
      </c>
      <c r="AC898" s="411">
        <f t="shared" ref="AC898" si="2725">AC897</f>
        <v>0</v>
      </c>
      <c r="AD898" s="411">
        <f t="shared" ref="AD898" si="2726">AD897</f>
        <v>0</v>
      </c>
      <c r="AE898" s="411">
        <f t="shared" ref="AE898" si="2727">AE897</f>
        <v>0</v>
      </c>
      <c r="AF898" s="411">
        <f t="shared" ref="AF898" si="2728">AF897</f>
        <v>0</v>
      </c>
      <c r="AG898" s="411">
        <f t="shared" ref="AG898" si="2729">AG897</f>
        <v>0</v>
      </c>
      <c r="AH898" s="411">
        <f t="shared" ref="AH898" si="2730">AH897</f>
        <v>0</v>
      </c>
      <c r="AI898" s="411">
        <f t="shared" ref="AI898" si="2731">AI897</f>
        <v>0</v>
      </c>
      <c r="AJ898" s="411">
        <f t="shared" ref="AJ898" si="2732">AJ897</f>
        <v>0</v>
      </c>
      <c r="AK898" s="411">
        <f t="shared" ref="AK898" si="2733">AK897</f>
        <v>0</v>
      </c>
      <c r="AL898" s="411">
        <f t="shared" ref="AL898" si="2734">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343</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5">Z900</f>
        <v>0</v>
      </c>
      <c r="AA901" s="411">
        <f t="shared" ref="AA901" si="2736">AA900</f>
        <v>0</v>
      </c>
      <c r="AB901" s="411">
        <f t="shared" ref="AB901" si="2737">AB900</f>
        <v>0</v>
      </c>
      <c r="AC901" s="411">
        <f t="shared" ref="AC901" si="2738">AC900</f>
        <v>0</v>
      </c>
      <c r="AD901" s="411">
        <f t="shared" ref="AD901" si="2739">AD900</f>
        <v>0</v>
      </c>
      <c r="AE901" s="411">
        <f t="shared" ref="AE901" si="2740">AE900</f>
        <v>0</v>
      </c>
      <c r="AF901" s="411">
        <f t="shared" ref="AF901" si="2741">AF900</f>
        <v>0</v>
      </c>
      <c r="AG901" s="411">
        <f t="shared" ref="AG901" si="2742">AG900</f>
        <v>0</v>
      </c>
      <c r="AH901" s="411">
        <f t="shared" ref="AH901" si="2743">AH900</f>
        <v>0</v>
      </c>
      <c r="AI901" s="411">
        <f t="shared" ref="AI901" si="2744">AI900</f>
        <v>0</v>
      </c>
      <c r="AJ901" s="411">
        <f t="shared" ref="AJ901" si="2745">AJ900</f>
        <v>0</v>
      </c>
      <c r="AK901" s="411">
        <f t="shared" ref="AK901" si="2746">AK900</f>
        <v>0</v>
      </c>
      <c r="AL901" s="411">
        <f t="shared" ref="AL901" si="2747">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343</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8">Z903</f>
        <v>0</v>
      </c>
      <c r="AA904" s="411">
        <f t="shared" ref="AA904" si="2749">AA903</f>
        <v>0</v>
      </c>
      <c r="AB904" s="411">
        <f t="shared" ref="AB904" si="2750">AB903</f>
        <v>0</v>
      </c>
      <c r="AC904" s="411">
        <f t="shared" ref="AC904" si="2751">AC903</f>
        <v>0</v>
      </c>
      <c r="AD904" s="411">
        <f t="shared" ref="AD904" si="2752">AD903</f>
        <v>0</v>
      </c>
      <c r="AE904" s="411">
        <f t="shared" ref="AE904" si="2753">AE903</f>
        <v>0</v>
      </c>
      <c r="AF904" s="411">
        <f t="shared" ref="AF904" si="2754">AF903</f>
        <v>0</v>
      </c>
      <c r="AG904" s="411">
        <f t="shared" ref="AG904" si="2755">AG903</f>
        <v>0</v>
      </c>
      <c r="AH904" s="411">
        <f t="shared" ref="AH904" si="2756">AH903</f>
        <v>0</v>
      </c>
      <c r="AI904" s="411">
        <f t="shared" ref="AI904" si="2757">AI903</f>
        <v>0</v>
      </c>
      <c r="AJ904" s="411">
        <f t="shared" ref="AJ904" si="2758">AJ903</f>
        <v>0</v>
      </c>
      <c r="AK904" s="411">
        <f t="shared" ref="AK904" si="2759">AK903</f>
        <v>0</v>
      </c>
      <c r="AL904" s="411">
        <f t="shared" ref="AL904" si="2760">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343</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61">Z906</f>
        <v>0</v>
      </c>
      <c r="AA907" s="411">
        <f t="shared" ref="AA907" si="2762">AA906</f>
        <v>0</v>
      </c>
      <c r="AB907" s="411">
        <f t="shared" ref="AB907" si="2763">AB906</f>
        <v>0</v>
      </c>
      <c r="AC907" s="411">
        <f t="shared" ref="AC907" si="2764">AC906</f>
        <v>0</v>
      </c>
      <c r="AD907" s="411">
        <f t="shared" ref="AD907" si="2765">AD906</f>
        <v>0</v>
      </c>
      <c r="AE907" s="411">
        <f t="shared" ref="AE907" si="2766">AE906</f>
        <v>0</v>
      </c>
      <c r="AF907" s="411">
        <f t="shared" ref="AF907" si="2767">AF906</f>
        <v>0</v>
      </c>
      <c r="AG907" s="411">
        <f t="shared" ref="AG907" si="2768">AG906</f>
        <v>0</v>
      </c>
      <c r="AH907" s="411">
        <f t="shared" ref="AH907" si="2769">AH906</f>
        <v>0</v>
      </c>
      <c r="AI907" s="411">
        <f t="shared" ref="AI907" si="2770">AI906</f>
        <v>0</v>
      </c>
      <c r="AJ907" s="411">
        <f t="shared" ref="AJ907" si="2771">AJ906</f>
        <v>0</v>
      </c>
      <c r="AK907" s="411">
        <f t="shared" ref="AK907" si="2772">AK906</f>
        <v>0</v>
      </c>
      <c r="AL907" s="411">
        <f t="shared" ref="AL907" si="2773">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343</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4">Z909</f>
        <v>0</v>
      </c>
      <c r="AA910" s="411">
        <f t="shared" ref="AA910" si="2775">AA909</f>
        <v>0</v>
      </c>
      <c r="AB910" s="411">
        <f t="shared" ref="AB910" si="2776">AB909</f>
        <v>0</v>
      </c>
      <c r="AC910" s="411">
        <f t="shared" ref="AC910" si="2777">AC909</f>
        <v>0</v>
      </c>
      <c r="AD910" s="411">
        <f t="shared" ref="AD910" si="2778">AD909</f>
        <v>0</v>
      </c>
      <c r="AE910" s="411">
        <f t="shared" ref="AE910" si="2779">AE909</f>
        <v>0</v>
      </c>
      <c r="AF910" s="411">
        <f t="shared" ref="AF910" si="2780">AF909</f>
        <v>0</v>
      </c>
      <c r="AG910" s="411">
        <f t="shared" ref="AG910" si="2781">AG909</f>
        <v>0</v>
      </c>
      <c r="AH910" s="411">
        <f t="shared" ref="AH910" si="2782">AH909</f>
        <v>0</v>
      </c>
      <c r="AI910" s="411">
        <f t="shared" ref="AI910" si="2783">AI909</f>
        <v>0</v>
      </c>
      <c r="AJ910" s="411">
        <f t="shared" ref="AJ910" si="2784">AJ909</f>
        <v>0</v>
      </c>
      <c r="AK910" s="411">
        <f t="shared" ref="AK910" si="2785">AK909</f>
        <v>0</v>
      </c>
      <c r="AL910" s="411">
        <f t="shared" ref="AL910" si="2786">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343</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7">Z912</f>
        <v>0</v>
      </c>
      <c r="AA913" s="411">
        <f t="shared" ref="AA913" si="2788">AA912</f>
        <v>0</v>
      </c>
      <c r="AB913" s="411">
        <f t="shared" ref="AB913" si="2789">AB912</f>
        <v>0</v>
      </c>
      <c r="AC913" s="411">
        <f t="shared" ref="AC913" si="2790">AC912</f>
        <v>0</v>
      </c>
      <c r="AD913" s="411">
        <f t="shared" ref="AD913" si="2791">AD912</f>
        <v>0</v>
      </c>
      <c r="AE913" s="411">
        <f t="shared" ref="AE913" si="2792">AE912</f>
        <v>0</v>
      </c>
      <c r="AF913" s="411">
        <f t="shared" ref="AF913" si="2793">AF912</f>
        <v>0</v>
      </c>
      <c r="AG913" s="411">
        <f t="shared" ref="AG913" si="2794">AG912</f>
        <v>0</v>
      </c>
      <c r="AH913" s="411">
        <f t="shared" ref="AH913" si="2795">AH912</f>
        <v>0</v>
      </c>
      <c r="AI913" s="411">
        <f t="shared" ref="AI913" si="2796">AI912</f>
        <v>0</v>
      </c>
      <c r="AJ913" s="411">
        <f t="shared" ref="AJ913" si="2797">AJ912</f>
        <v>0</v>
      </c>
      <c r="AK913" s="411">
        <f t="shared" ref="AK913" si="2798">AK912</f>
        <v>0</v>
      </c>
      <c r="AL913" s="411">
        <f t="shared" ref="AL913" si="2799">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343</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800">Z915</f>
        <v>0</v>
      </c>
      <c r="AA916" s="411">
        <f t="shared" ref="AA916" si="2801">AA915</f>
        <v>0</v>
      </c>
      <c r="AB916" s="411">
        <f t="shared" ref="AB916" si="2802">AB915</f>
        <v>0</v>
      </c>
      <c r="AC916" s="411">
        <f t="shared" ref="AC916" si="2803">AC915</f>
        <v>0</v>
      </c>
      <c r="AD916" s="411">
        <f t="shared" ref="AD916" si="2804">AD915</f>
        <v>0</v>
      </c>
      <c r="AE916" s="411">
        <f t="shared" ref="AE916" si="2805">AE915</f>
        <v>0</v>
      </c>
      <c r="AF916" s="411">
        <f t="shared" ref="AF916" si="2806">AF915</f>
        <v>0</v>
      </c>
      <c r="AG916" s="411">
        <f t="shared" ref="AG916" si="2807">AG915</f>
        <v>0</v>
      </c>
      <c r="AH916" s="411">
        <f t="shared" ref="AH916" si="2808">AH915</f>
        <v>0</v>
      </c>
      <c r="AI916" s="411">
        <f t="shared" ref="AI916" si="2809">AI915</f>
        <v>0</v>
      </c>
      <c r="AJ916" s="411">
        <f t="shared" ref="AJ916" si="2810">AJ915</f>
        <v>0</v>
      </c>
      <c r="AK916" s="411">
        <f t="shared" ref="AK916" si="2811">AK915</f>
        <v>0</v>
      </c>
      <c r="AL916" s="411">
        <f t="shared" ref="AL916" si="2812">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343</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3">Z918</f>
        <v>0</v>
      </c>
      <c r="AA919" s="411">
        <f t="shared" ref="AA919" si="2814">AA918</f>
        <v>0</v>
      </c>
      <c r="AB919" s="411">
        <f t="shared" ref="AB919" si="2815">AB918</f>
        <v>0</v>
      </c>
      <c r="AC919" s="411">
        <f t="shared" ref="AC919" si="2816">AC918</f>
        <v>0</v>
      </c>
      <c r="AD919" s="411">
        <f t="shared" ref="AD919" si="2817">AD918</f>
        <v>0</v>
      </c>
      <c r="AE919" s="411">
        <f t="shared" ref="AE919" si="2818">AE918</f>
        <v>0</v>
      </c>
      <c r="AF919" s="411">
        <f t="shared" ref="AF919" si="2819">AF918</f>
        <v>0</v>
      </c>
      <c r="AG919" s="411">
        <f t="shared" ref="AG919" si="2820">AG918</f>
        <v>0</v>
      </c>
      <c r="AH919" s="411">
        <f t="shared" ref="AH919" si="2821">AH918</f>
        <v>0</v>
      </c>
      <c r="AI919" s="411">
        <f t="shared" ref="AI919" si="2822">AI918</f>
        <v>0</v>
      </c>
      <c r="AJ919" s="411">
        <f t="shared" ref="AJ919" si="2823">AJ918</f>
        <v>0</v>
      </c>
      <c r="AK919" s="411">
        <f t="shared" ref="AK919" si="2824">AK918</f>
        <v>0</v>
      </c>
      <c r="AL919" s="411">
        <f t="shared" ref="AL919" si="2825">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343</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6">Z921</f>
        <v>0</v>
      </c>
      <c r="AA922" s="411">
        <f t="shared" ref="AA922" si="2827">AA921</f>
        <v>0</v>
      </c>
      <c r="AB922" s="411">
        <f t="shared" ref="AB922" si="2828">AB921</f>
        <v>0</v>
      </c>
      <c r="AC922" s="411">
        <f t="shared" ref="AC922" si="2829">AC921</f>
        <v>0</v>
      </c>
      <c r="AD922" s="411">
        <f t="shared" ref="AD922" si="2830">AD921</f>
        <v>0</v>
      </c>
      <c r="AE922" s="411">
        <f t="shared" ref="AE922" si="2831">AE921</f>
        <v>0</v>
      </c>
      <c r="AF922" s="411">
        <f t="shared" ref="AF922" si="2832">AF921</f>
        <v>0</v>
      </c>
      <c r="AG922" s="411">
        <f t="shared" ref="AG922" si="2833">AG921</f>
        <v>0</v>
      </c>
      <c r="AH922" s="411">
        <f t="shared" ref="AH922" si="2834">AH921</f>
        <v>0</v>
      </c>
      <c r="AI922" s="411">
        <f t="shared" ref="AI922" si="2835">AI921</f>
        <v>0</v>
      </c>
      <c r="AJ922" s="411">
        <f t="shared" ref="AJ922" si="2836">AJ921</f>
        <v>0</v>
      </c>
      <c r="AK922" s="411">
        <f t="shared" ref="AK922" si="2837">AK921</f>
        <v>0</v>
      </c>
      <c r="AL922" s="411">
        <f t="shared" ref="AL922" si="2838">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343</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9">Z924</f>
        <v>0</v>
      </c>
      <c r="AA925" s="411">
        <f t="shared" ref="AA925" si="2840">AA924</f>
        <v>0</v>
      </c>
      <c r="AB925" s="411">
        <f t="shared" ref="AB925" si="2841">AB924</f>
        <v>0</v>
      </c>
      <c r="AC925" s="411">
        <f t="shared" ref="AC925" si="2842">AC924</f>
        <v>0</v>
      </c>
      <c r="AD925" s="411">
        <f t="shared" ref="AD925" si="2843">AD924</f>
        <v>0</v>
      </c>
      <c r="AE925" s="411">
        <f t="shared" ref="AE925" si="2844">AE924</f>
        <v>0</v>
      </c>
      <c r="AF925" s="411">
        <f t="shared" ref="AF925" si="2845">AF924</f>
        <v>0</v>
      </c>
      <c r="AG925" s="411">
        <f t="shared" ref="AG925" si="2846">AG924</f>
        <v>0</v>
      </c>
      <c r="AH925" s="411">
        <f t="shared" ref="AH925" si="2847">AH924</f>
        <v>0</v>
      </c>
      <c r="AI925" s="411">
        <f t="shared" ref="AI925" si="2848">AI924</f>
        <v>0</v>
      </c>
      <c r="AJ925" s="411">
        <f t="shared" ref="AJ925" si="2849">AJ924</f>
        <v>0</v>
      </c>
      <c r="AK925" s="411">
        <f t="shared" ref="AK925" si="2850">AK924</f>
        <v>0</v>
      </c>
      <c r="AL925" s="411">
        <f t="shared" ref="AL925" si="2851">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329</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330</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39"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39" ht="15">
      <c r="B930" s="324" t="s">
        <v>331</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ht="15">
      <c r="B931" s="324" t="s">
        <v>332</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2">SUM(Y931:AL931)</f>
        <v>0</v>
      </c>
    </row>
    <row r="932" spans="2:39" ht="15">
      <c r="B932" s="324" t="s">
        <v>333</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2"/>
        <v>0</v>
      </c>
    </row>
    <row r="933" spans="2:39" ht="15">
      <c r="B933" s="324" t="s">
        <v>334</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2"/>
        <v>0</v>
      </c>
    </row>
    <row r="934" spans="2:39" ht="15">
      <c r="B934" s="324" t="s">
        <v>335</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2"/>
        <v>0</v>
      </c>
    </row>
    <row r="935" spans="2:39" ht="15">
      <c r="B935" s="324" t="s">
        <v>336</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378">
        <f t="shared" ref="Y935:AL935" si="2853">Y211*Y930</f>
        <v>0</v>
      </c>
      <c r="Z935" s="378">
        <f t="shared" si="2853"/>
        <v>0</v>
      </c>
      <c r="AA935" s="378">
        <f t="shared" si="2853"/>
        <v>0</v>
      </c>
      <c r="AB935" s="378">
        <f t="shared" si="2853"/>
        <v>0</v>
      </c>
      <c r="AC935" s="378">
        <f t="shared" si="2853"/>
        <v>0</v>
      </c>
      <c r="AD935" s="378">
        <f t="shared" si="2853"/>
        <v>0</v>
      </c>
      <c r="AE935" s="378">
        <f t="shared" si="2853"/>
        <v>0</v>
      </c>
      <c r="AF935" s="378">
        <f t="shared" si="2853"/>
        <v>0</v>
      </c>
      <c r="AG935" s="378">
        <f t="shared" si="2853"/>
        <v>0</v>
      </c>
      <c r="AH935" s="378">
        <f t="shared" si="2853"/>
        <v>0</v>
      </c>
      <c r="AI935" s="378">
        <f t="shared" si="2853"/>
        <v>0</v>
      </c>
      <c r="AJ935" s="378">
        <f t="shared" si="2853"/>
        <v>0</v>
      </c>
      <c r="AK935" s="378">
        <f t="shared" si="2853"/>
        <v>0</v>
      </c>
      <c r="AL935" s="378">
        <f t="shared" si="2853"/>
        <v>0</v>
      </c>
      <c r="AM935" s="629">
        <f t="shared" si="2852"/>
        <v>0</v>
      </c>
    </row>
    <row r="936" spans="2:39" ht="15">
      <c r="B936" s="324" t="s">
        <v>337</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378">
        <f t="shared" ref="Y936:AL936" si="2854">Y394*Y930</f>
        <v>0</v>
      </c>
      <c r="Z936" s="378">
        <f t="shared" si="2854"/>
        <v>0</v>
      </c>
      <c r="AA936" s="378">
        <f t="shared" si="2854"/>
        <v>0</v>
      </c>
      <c r="AB936" s="378">
        <f t="shared" si="2854"/>
        <v>0</v>
      </c>
      <c r="AC936" s="378">
        <f t="shared" si="2854"/>
        <v>0</v>
      </c>
      <c r="AD936" s="378">
        <f t="shared" si="2854"/>
        <v>0</v>
      </c>
      <c r="AE936" s="378">
        <f t="shared" si="2854"/>
        <v>0</v>
      </c>
      <c r="AF936" s="378">
        <f t="shared" si="2854"/>
        <v>0</v>
      </c>
      <c r="AG936" s="378">
        <f t="shared" si="2854"/>
        <v>0</v>
      </c>
      <c r="AH936" s="378">
        <f t="shared" si="2854"/>
        <v>0</v>
      </c>
      <c r="AI936" s="378">
        <f t="shared" si="2854"/>
        <v>0</v>
      </c>
      <c r="AJ936" s="378">
        <f t="shared" si="2854"/>
        <v>0</v>
      </c>
      <c r="AK936" s="378">
        <f t="shared" si="2854"/>
        <v>0</v>
      </c>
      <c r="AL936" s="378">
        <f t="shared" si="2854"/>
        <v>0</v>
      </c>
      <c r="AM936" s="629">
        <f t="shared" si="2852"/>
        <v>0</v>
      </c>
    </row>
    <row r="937" spans="2:39" ht="15">
      <c r="B937" s="324" t="s">
        <v>338</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 t="shared" ref="Y937:AL937" si="2855">Y577*Y930</f>
        <v>0</v>
      </c>
      <c r="Z937" s="378">
        <f t="shared" si="2855"/>
        <v>0</v>
      </c>
      <c r="AA937" s="378">
        <f t="shared" si="2855"/>
        <v>0</v>
      </c>
      <c r="AB937" s="378">
        <f t="shared" si="2855"/>
        <v>0</v>
      </c>
      <c r="AC937" s="378">
        <f t="shared" si="2855"/>
        <v>0</v>
      </c>
      <c r="AD937" s="378">
        <f t="shared" si="2855"/>
        <v>0</v>
      </c>
      <c r="AE937" s="378">
        <f t="shared" si="2855"/>
        <v>0</v>
      </c>
      <c r="AF937" s="378">
        <f t="shared" si="2855"/>
        <v>0</v>
      </c>
      <c r="AG937" s="378">
        <f t="shared" si="2855"/>
        <v>0</v>
      </c>
      <c r="AH937" s="378">
        <f t="shared" si="2855"/>
        <v>0</v>
      </c>
      <c r="AI937" s="378">
        <f t="shared" si="2855"/>
        <v>0</v>
      </c>
      <c r="AJ937" s="378">
        <f t="shared" si="2855"/>
        <v>0</v>
      </c>
      <c r="AK937" s="378">
        <f t="shared" si="2855"/>
        <v>0</v>
      </c>
      <c r="AL937" s="378">
        <f t="shared" si="2855"/>
        <v>0</v>
      </c>
      <c r="AM937" s="629">
        <f t="shared" si="2852"/>
        <v>0</v>
      </c>
    </row>
    <row r="938" spans="2:39" ht="15">
      <c r="B938" s="324" t="s">
        <v>339</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 t="shared" ref="Y938:AL938" si="2856">Y760*Y930</f>
        <v>0</v>
      </c>
      <c r="Z938" s="378">
        <f t="shared" si="2856"/>
        <v>0</v>
      </c>
      <c r="AA938" s="378">
        <f t="shared" si="2856"/>
        <v>0</v>
      </c>
      <c r="AB938" s="378">
        <f t="shared" si="2856"/>
        <v>0</v>
      </c>
      <c r="AC938" s="378">
        <f t="shared" si="2856"/>
        <v>0</v>
      </c>
      <c r="AD938" s="378">
        <f t="shared" si="2856"/>
        <v>0</v>
      </c>
      <c r="AE938" s="378">
        <f t="shared" si="2856"/>
        <v>0</v>
      </c>
      <c r="AF938" s="378">
        <f t="shared" si="2856"/>
        <v>0</v>
      </c>
      <c r="AG938" s="378">
        <f t="shared" si="2856"/>
        <v>0</v>
      </c>
      <c r="AH938" s="378">
        <f t="shared" si="2856"/>
        <v>0</v>
      </c>
      <c r="AI938" s="378">
        <f t="shared" si="2856"/>
        <v>0</v>
      </c>
      <c r="AJ938" s="378">
        <f t="shared" si="2856"/>
        <v>0</v>
      </c>
      <c r="AK938" s="378">
        <f t="shared" si="2856"/>
        <v>0</v>
      </c>
      <c r="AL938" s="378">
        <f t="shared" si="2856"/>
        <v>0</v>
      </c>
      <c r="AM938" s="629">
        <f t="shared" si="2852"/>
        <v>0</v>
      </c>
    </row>
    <row r="939" spans="2:39" ht="15">
      <c r="B939" s="324" t="s">
        <v>340</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f>
        <v>0</v>
      </c>
      <c r="Z939" s="378">
        <f t="shared" ref="Z939:AL939" si="2857">Z927*Z930</f>
        <v>0</v>
      </c>
      <c r="AA939" s="378">
        <f t="shared" si="2857"/>
        <v>0</v>
      </c>
      <c r="AB939" s="378">
        <f t="shared" si="2857"/>
        <v>0</v>
      </c>
      <c r="AC939" s="378">
        <f t="shared" si="2857"/>
        <v>0</v>
      </c>
      <c r="AD939" s="378">
        <f t="shared" si="2857"/>
        <v>0</v>
      </c>
      <c r="AE939" s="378">
        <f t="shared" si="2857"/>
        <v>0</v>
      </c>
      <c r="AF939" s="378">
        <f t="shared" si="2857"/>
        <v>0</v>
      </c>
      <c r="AG939" s="378">
        <f t="shared" si="2857"/>
        <v>0</v>
      </c>
      <c r="AH939" s="378">
        <f t="shared" si="2857"/>
        <v>0</v>
      </c>
      <c r="AI939" s="378">
        <f t="shared" si="2857"/>
        <v>0</v>
      </c>
      <c r="AJ939" s="378">
        <f t="shared" si="2857"/>
        <v>0</v>
      </c>
      <c r="AK939" s="378">
        <f t="shared" si="2857"/>
        <v>0</v>
      </c>
      <c r="AL939" s="378">
        <f t="shared" si="2857"/>
        <v>0</v>
      </c>
      <c r="AM939" s="629">
        <f t="shared" si="2852"/>
        <v>0</v>
      </c>
    </row>
    <row r="940" spans="2:39" ht="15.6">
      <c r="B940" s="349" t="s">
        <v>344</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8">SUM(Z931:Z939)</f>
        <v>0</v>
      </c>
      <c r="AA940" s="346">
        <f t="shared" si="2858"/>
        <v>0</v>
      </c>
      <c r="AB940" s="346">
        <f t="shared" si="2858"/>
        <v>0</v>
      </c>
      <c r="AC940" s="346">
        <f t="shared" si="2858"/>
        <v>0</v>
      </c>
      <c r="AD940" s="346">
        <f t="shared" si="2858"/>
        <v>0</v>
      </c>
      <c r="AE940" s="346">
        <f t="shared" si="2858"/>
        <v>0</v>
      </c>
      <c r="AF940" s="346">
        <f>SUM(AF931:AF939)</f>
        <v>0</v>
      </c>
      <c r="AG940" s="346">
        <f t="shared" ref="AG940:AL940" si="2859">SUM(AG931:AG939)</f>
        <v>0</v>
      </c>
      <c r="AH940" s="346">
        <f t="shared" si="2859"/>
        <v>0</v>
      </c>
      <c r="AI940" s="346">
        <f t="shared" si="2859"/>
        <v>0</v>
      </c>
      <c r="AJ940" s="346">
        <f t="shared" si="2859"/>
        <v>0</v>
      </c>
      <c r="AK940" s="346">
        <f t="shared" si="2859"/>
        <v>0</v>
      </c>
      <c r="AL940" s="346">
        <f t="shared" si="2859"/>
        <v>0</v>
      </c>
      <c r="AM940" s="407">
        <f>SUM(AM931:AM939)</f>
        <v>0</v>
      </c>
    </row>
    <row r="941" spans="2:39" ht="15.6">
      <c r="B941" s="349" t="s">
        <v>345</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60">Z928*Z930</f>
        <v>0</v>
      </c>
      <c r="AA941" s="347">
        <f t="shared" si="2860"/>
        <v>0</v>
      </c>
      <c r="AB941" s="347">
        <f t="shared" si="2860"/>
        <v>0</v>
      </c>
      <c r="AC941" s="347">
        <f t="shared" si="2860"/>
        <v>0</v>
      </c>
      <c r="AD941" s="347">
        <f t="shared" si="2860"/>
        <v>0</v>
      </c>
      <c r="AE941" s="347">
        <f t="shared" si="2860"/>
        <v>0</v>
      </c>
      <c r="AF941" s="347">
        <f>AF928*AF930</f>
        <v>0</v>
      </c>
      <c r="AG941" s="347">
        <f t="shared" ref="AG941:AL941" si="2861">AG928*AG930</f>
        <v>0</v>
      </c>
      <c r="AH941" s="347">
        <f t="shared" si="2861"/>
        <v>0</v>
      </c>
      <c r="AI941" s="347">
        <f t="shared" si="2861"/>
        <v>0</v>
      </c>
      <c r="AJ941" s="347">
        <f t="shared" si="2861"/>
        <v>0</v>
      </c>
      <c r="AK941" s="347">
        <f t="shared" si="2861"/>
        <v>0</v>
      </c>
      <c r="AL941" s="347">
        <f t="shared" si="2861"/>
        <v>0</v>
      </c>
      <c r="AM941" s="407">
        <f>SUM(Y941:AL941)</f>
        <v>0</v>
      </c>
    </row>
    <row r="942" spans="2:39" ht="15.6">
      <c r="B942" s="349" t="s">
        <v>346</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ht="15">
      <c r="B944" s="440" t="s">
        <v>341</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0</v>
      </c>
      <c r="Z944" s="326">
        <f>SUMPRODUCT(E770:E925,Z770:Z925)</f>
        <v>0</v>
      </c>
      <c r="AA944" s="326">
        <f t="shared" ref="AA944:AL944" si="2862">IF(AA768="kw",SUMPRODUCT($N$770:$N$925,$P$770:$P$925,AA770:AA925),SUMPRODUCT($E$770:$E$925,AA770:AA925))</f>
        <v>0</v>
      </c>
      <c r="AB944" s="326">
        <f t="shared" si="2862"/>
        <v>0</v>
      </c>
      <c r="AC944" s="326">
        <f t="shared" si="2862"/>
        <v>0</v>
      </c>
      <c r="AD944" s="326">
        <f t="shared" si="2862"/>
        <v>0</v>
      </c>
      <c r="AE944" s="326">
        <f t="shared" si="2862"/>
        <v>0</v>
      </c>
      <c r="AF944" s="326">
        <f t="shared" si="2862"/>
        <v>0</v>
      </c>
      <c r="AG944" s="326">
        <f t="shared" si="2862"/>
        <v>0</v>
      </c>
      <c r="AH944" s="326">
        <f t="shared" si="2862"/>
        <v>0</v>
      </c>
      <c r="AI944" s="326">
        <f t="shared" si="2862"/>
        <v>0</v>
      </c>
      <c r="AJ944" s="326">
        <f t="shared" si="2862"/>
        <v>0</v>
      </c>
      <c r="AK944" s="326">
        <f t="shared" si="2862"/>
        <v>0</v>
      </c>
      <c r="AL944" s="326">
        <f t="shared" si="2862"/>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342</v>
      </c>
      <c r="C948" s="281"/>
      <c r="D948" s="590" t="s">
        <v>529</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6" t="s">
        <v>211</v>
      </c>
      <c r="C949" s="908" t="s">
        <v>33</v>
      </c>
      <c r="D949" s="284" t="s">
        <v>423</v>
      </c>
      <c r="E949" s="910" t="s">
        <v>209</v>
      </c>
      <c r="F949" s="911"/>
      <c r="G949" s="911"/>
      <c r="H949" s="911"/>
      <c r="I949" s="911"/>
      <c r="J949" s="911"/>
      <c r="K949" s="911"/>
      <c r="L949" s="911"/>
      <c r="M949" s="912"/>
      <c r="N949" s="913" t="s">
        <v>213</v>
      </c>
      <c r="O949" s="284" t="s">
        <v>424</v>
      </c>
      <c r="P949" s="910" t="s">
        <v>212</v>
      </c>
      <c r="Q949" s="911"/>
      <c r="R949" s="911"/>
      <c r="S949" s="911"/>
      <c r="T949" s="911"/>
      <c r="U949" s="911"/>
      <c r="V949" s="911"/>
      <c r="W949" s="911"/>
      <c r="X949" s="912"/>
      <c r="Y949" s="903" t="s">
        <v>244</v>
      </c>
      <c r="Z949" s="904"/>
      <c r="AA949" s="904"/>
      <c r="AB949" s="904"/>
      <c r="AC949" s="904"/>
      <c r="AD949" s="904"/>
      <c r="AE949" s="904"/>
      <c r="AF949" s="904"/>
      <c r="AG949" s="904"/>
      <c r="AH949" s="904"/>
      <c r="AI949" s="904"/>
      <c r="AJ949" s="904"/>
      <c r="AK949" s="904"/>
      <c r="AL949" s="904"/>
      <c r="AM949" s="905"/>
    </row>
    <row r="950" spans="1:39" ht="65.25" customHeight="1">
      <c r="B950" s="907"/>
      <c r="C950" s="909"/>
      <c r="D950" s="285">
        <v>2020</v>
      </c>
      <c r="E950" s="285">
        <v>2021</v>
      </c>
      <c r="F950" s="285">
        <v>2022</v>
      </c>
      <c r="G950" s="285">
        <v>2023</v>
      </c>
      <c r="H950" s="285">
        <v>2024</v>
      </c>
      <c r="I950" s="285">
        <v>2025</v>
      </c>
      <c r="J950" s="285">
        <v>2026</v>
      </c>
      <c r="K950" s="285">
        <v>2027</v>
      </c>
      <c r="L950" s="285">
        <v>2028</v>
      </c>
      <c r="M950" s="285">
        <v>2029</v>
      </c>
      <c r="N950" s="914"/>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to 999 kW (I1 &amp; I4)</v>
      </c>
      <c r="AB950" s="285" t="str">
        <f>'1.  LRAMVA Summary'!G52</f>
        <v>GS 1,000 to 4,999 kW (I2)</v>
      </c>
      <c r="AC950" s="285" t="str">
        <f>'1.  LRAMVA Summary'!H52</f>
        <v>Large Use (I3)</v>
      </c>
      <c r="AD950" s="285" t="str">
        <f>'1.  LRAMVA Summary'!I52</f>
        <v>Street Lighting</v>
      </c>
      <c r="AE950" s="285" t="str">
        <f>'1.  LRAMVA Summary'!J52</f>
        <v>USL</v>
      </c>
      <c r="AF950" s="285" t="str">
        <f>'1.  LRAMVA Summary'!K52</f>
        <v>Sentinel Lights</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505</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t="str">
        <f>'1.  LRAMVA Summary'!J53</f>
        <v>kWh</v>
      </c>
      <c r="AF951" s="291" t="str">
        <f>'1.  LRAMVA Summary'!K53</f>
        <v>kW</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customHeight="1" outlineLevel="1">
      <c r="A952" s="532"/>
      <c r="B952" s="504" t="s">
        <v>498</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customHeight="1" outlineLevel="1">
      <c r="A954" s="532"/>
      <c r="B954" s="294" t="s">
        <v>347</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3">Z953</f>
        <v>0</v>
      </c>
      <c r="AA954" s="411">
        <f t="shared" ref="AA954" si="2864">AA953</f>
        <v>0</v>
      </c>
      <c r="AB954" s="411">
        <f t="shared" ref="AB954" si="2865">AB953</f>
        <v>0</v>
      </c>
      <c r="AC954" s="411">
        <f t="shared" ref="AC954" si="2866">AC953</f>
        <v>0</v>
      </c>
      <c r="AD954" s="411">
        <f t="shared" ref="AD954" si="2867">AD953</f>
        <v>0</v>
      </c>
      <c r="AE954" s="411">
        <f t="shared" ref="AE954" si="2868">AE953</f>
        <v>0</v>
      </c>
      <c r="AF954" s="411">
        <f t="shared" ref="AF954" si="2869">AF953</f>
        <v>0</v>
      </c>
      <c r="AG954" s="411">
        <f t="shared" ref="AG954" si="2870">AG953</f>
        <v>0</v>
      </c>
      <c r="AH954" s="411">
        <f t="shared" ref="AH954" si="2871">AH953</f>
        <v>0</v>
      </c>
      <c r="AI954" s="411">
        <f t="shared" ref="AI954" si="2872">AI953</f>
        <v>0</v>
      </c>
      <c r="AJ954" s="411">
        <f t="shared" ref="AJ954" si="2873">AJ953</f>
        <v>0</v>
      </c>
      <c r="AK954" s="411">
        <f t="shared" ref="AK954" si="2874">AK953</f>
        <v>0</v>
      </c>
      <c r="AL954" s="411">
        <f t="shared" ref="AL954" si="2875">AL953</f>
        <v>0</v>
      </c>
      <c r="AM954" s="297"/>
    </row>
    <row r="955" spans="1:39" ht="15"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customHeight="1" outlineLevel="1">
      <c r="A957" s="532"/>
      <c r="B957" s="294" t="s">
        <v>347</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6">Z956</f>
        <v>0</v>
      </c>
      <c r="AA957" s="411">
        <f t="shared" ref="AA957" si="2877">AA956</f>
        <v>0</v>
      </c>
      <c r="AB957" s="411">
        <f t="shared" ref="AB957" si="2878">AB956</f>
        <v>0</v>
      </c>
      <c r="AC957" s="411">
        <f t="shared" ref="AC957" si="2879">AC956</f>
        <v>0</v>
      </c>
      <c r="AD957" s="411">
        <f t="shared" ref="AD957" si="2880">AD956</f>
        <v>0</v>
      </c>
      <c r="AE957" s="411">
        <f t="shared" ref="AE957" si="2881">AE956</f>
        <v>0</v>
      </c>
      <c r="AF957" s="411">
        <f t="shared" ref="AF957" si="2882">AF956</f>
        <v>0</v>
      </c>
      <c r="AG957" s="411">
        <f t="shared" ref="AG957" si="2883">AG956</f>
        <v>0</v>
      </c>
      <c r="AH957" s="411">
        <f t="shared" ref="AH957" si="2884">AH956</f>
        <v>0</v>
      </c>
      <c r="AI957" s="411">
        <f t="shared" ref="AI957" si="2885">AI956</f>
        <v>0</v>
      </c>
      <c r="AJ957" s="411">
        <f t="shared" ref="AJ957" si="2886">AJ956</f>
        <v>0</v>
      </c>
      <c r="AK957" s="411">
        <f t="shared" ref="AK957" si="2887">AK956</f>
        <v>0</v>
      </c>
      <c r="AL957" s="411">
        <f t="shared" ref="AL957" si="2888">AL956</f>
        <v>0</v>
      </c>
      <c r="AM957" s="297"/>
    </row>
    <row r="958" spans="1:39" ht="15"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customHeight="1" outlineLevel="1">
      <c r="A960" s="532"/>
      <c r="B960" s="294" t="s">
        <v>347</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9">Z959</f>
        <v>0</v>
      </c>
      <c r="AA960" s="411">
        <f t="shared" ref="AA960" si="2890">AA959</f>
        <v>0</v>
      </c>
      <c r="AB960" s="411">
        <f t="shared" ref="AB960" si="2891">AB959</f>
        <v>0</v>
      </c>
      <c r="AC960" s="411">
        <f t="shared" ref="AC960" si="2892">AC959</f>
        <v>0</v>
      </c>
      <c r="AD960" s="411">
        <f t="shared" ref="AD960" si="2893">AD959</f>
        <v>0</v>
      </c>
      <c r="AE960" s="411">
        <f t="shared" ref="AE960" si="2894">AE959</f>
        <v>0</v>
      </c>
      <c r="AF960" s="411">
        <f t="shared" ref="AF960" si="2895">AF959</f>
        <v>0</v>
      </c>
      <c r="AG960" s="411">
        <f t="shared" ref="AG960" si="2896">AG959</f>
        <v>0</v>
      </c>
      <c r="AH960" s="411">
        <f t="shared" ref="AH960" si="2897">AH959</f>
        <v>0</v>
      </c>
      <c r="AI960" s="411">
        <f t="shared" ref="AI960" si="2898">AI959</f>
        <v>0</v>
      </c>
      <c r="AJ960" s="411">
        <f t="shared" ref="AJ960" si="2899">AJ959</f>
        <v>0</v>
      </c>
      <c r="AK960" s="411">
        <f t="shared" ref="AK960" si="2900">AK959</f>
        <v>0</v>
      </c>
      <c r="AL960" s="411">
        <f t="shared" ref="AL960" si="2901">AL959</f>
        <v>0</v>
      </c>
      <c r="AM960" s="297"/>
    </row>
    <row r="961" spans="1:39" ht="15"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customHeight="1" outlineLevel="1">
      <c r="A962" s="532">
        <v>4</v>
      </c>
      <c r="B962" s="520" t="s">
        <v>683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customHeight="1" outlineLevel="1">
      <c r="A963" s="532"/>
      <c r="B963" s="294" t="s">
        <v>347</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2">Z962</f>
        <v>0</v>
      </c>
      <c r="AA963" s="411">
        <f t="shared" ref="AA963" si="2903">AA962</f>
        <v>0</v>
      </c>
      <c r="AB963" s="411">
        <f t="shared" ref="AB963" si="2904">AB962</f>
        <v>0</v>
      </c>
      <c r="AC963" s="411">
        <f t="shared" ref="AC963" si="2905">AC962</f>
        <v>0</v>
      </c>
      <c r="AD963" s="411">
        <f t="shared" ref="AD963" si="2906">AD962</f>
        <v>0</v>
      </c>
      <c r="AE963" s="411">
        <f t="shared" ref="AE963" si="2907">AE962</f>
        <v>0</v>
      </c>
      <c r="AF963" s="411">
        <f t="shared" ref="AF963" si="2908">AF962</f>
        <v>0</v>
      </c>
      <c r="AG963" s="411">
        <f t="shared" ref="AG963" si="2909">AG962</f>
        <v>0</v>
      </c>
      <c r="AH963" s="411">
        <f t="shared" ref="AH963" si="2910">AH962</f>
        <v>0</v>
      </c>
      <c r="AI963" s="411">
        <f t="shared" ref="AI963" si="2911">AI962</f>
        <v>0</v>
      </c>
      <c r="AJ963" s="411">
        <f t="shared" ref="AJ963" si="2912">AJ962</f>
        <v>0</v>
      </c>
      <c r="AK963" s="411">
        <f t="shared" ref="AK963" si="2913">AK962</f>
        <v>0</v>
      </c>
      <c r="AL963" s="411">
        <f t="shared" ref="AL963" si="2914">AL962</f>
        <v>0</v>
      </c>
      <c r="AM963" s="297"/>
    </row>
    <row r="964" spans="1:39" ht="15"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customHeight="1" outlineLevel="1">
      <c r="A966" s="532"/>
      <c r="B966" s="294" t="s">
        <v>347</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5">Z965</f>
        <v>0</v>
      </c>
      <c r="AA966" s="411">
        <f t="shared" ref="AA966" si="2916">AA965</f>
        <v>0</v>
      </c>
      <c r="AB966" s="411">
        <f t="shared" ref="AB966" si="2917">AB965</f>
        <v>0</v>
      </c>
      <c r="AC966" s="411">
        <f t="shared" ref="AC966" si="2918">AC965</f>
        <v>0</v>
      </c>
      <c r="AD966" s="411">
        <f t="shared" ref="AD966" si="2919">AD965</f>
        <v>0</v>
      </c>
      <c r="AE966" s="411">
        <f t="shared" ref="AE966" si="2920">AE965</f>
        <v>0</v>
      </c>
      <c r="AF966" s="411">
        <f t="shared" ref="AF966" si="2921">AF965</f>
        <v>0</v>
      </c>
      <c r="AG966" s="411">
        <f t="shared" ref="AG966" si="2922">AG965</f>
        <v>0</v>
      </c>
      <c r="AH966" s="411">
        <f t="shared" ref="AH966" si="2923">AH965</f>
        <v>0</v>
      </c>
      <c r="AI966" s="411">
        <f t="shared" ref="AI966" si="2924">AI965</f>
        <v>0</v>
      </c>
      <c r="AJ966" s="411">
        <f t="shared" ref="AJ966" si="2925">AJ965</f>
        <v>0</v>
      </c>
      <c r="AK966" s="411">
        <f t="shared" ref="AK966" si="2926">AK965</f>
        <v>0</v>
      </c>
      <c r="AL966" s="411">
        <f t="shared" ref="AL966" si="2927">AL965</f>
        <v>0</v>
      </c>
      <c r="AM966" s="297"/>
    </row>
    <row r="967" spans="1:39" ht="15"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outlineLevel="1">
      <c r="A968" s="532"/>
      <c r="B968" s="319" t="s">
        <v>499</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customHeight="1" outlineLevel="1">
      <c r="A970" s="532"/>
      <c r="B970" s="294" t="s">
        <v>347</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8">Z969</f>
        <v>0</v>
      </c>
      <c r="AA970" s="411">
        <f t="shared" ref="AA970" si="2929">AA969</f>
        <v>0</v>
      </c>
      <c r="AB970" s="411">
        <f t="shared" ref="AB970" si="2930">AB969</f>
        <v>0</v>
      </c>
      <c r="AC970" s="411">
        <f t="shared" ref="AC970" si="2931">AC969</f>
        <v>0</v>
      </c>
      <c r="AD970" s="411">
        <f t="shared" ref="AD970" si="2932">AD969</f>
        <v>0</v>
      </c>
      <c r="AE970" s="411">
        <f t="shared" ref="AE970" si="2933">AE969</f>
        <v>0</v>
      </c>
      <c r="AF970" s="411">
        <f t="shared" ref="AF970" si="2934">AF969</f>
        <v>0</v>
      </c>
      <c r="AG970" s="411">
        <f t="shared" ref="AG970" si="2935">AG969</f>
        <v>0</v>
      </c>
      <c r="AH970" s="411">
        <f t="shared" ref="AH970" si="2936">AH969</f>
        <v>0</v>
      </c>
      <c r="AI970" s="411">
        <f t="shared" ref="AI970" si="2937">AI969</f>
        <v>0</v>
      </c>
      <c r="AJ970" s="411">
        <f t="shared" ref="AJ970" si="2938">AJ969</f>
        <v>0</v>
      </c>
      <c r="AK970" s="411">
        <f t="shared" ref="AK970" si="2939">AK969</f>
        <v>0</v>
      </c>
      <c r="AL970" s="411">
        <f t="shared" ref="AL970" si="2940">AL969</f>
        <v>0</v>
      </c>
      <c r="AM970" s="311"/>
    </row>
    <row r="971" spans="1:39" ht="15"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customHeight="1" outlineLevel="1">
      <c r="A973" s="532"/>
      <c r="B973" s="294" t="s">
        <v>347</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41">Z972</f>
        <v>0</v>
      </c>
      <c r="AA973" s="411">
        <f t="shared" ref="AA973" si="2942">AA972</f>
        <v>0</v>
      </c>
      <c r="AB973" s="411">
        <f t="shared" ref="AB973" si="2943">AB972</f>
        <v>0</v>
      </c>
      <c r="AC973" s="411">
        <f t="shared" ref="AC973" si="2944">AC972</f>
        <v>0</v>
      </c>
      <c r="AD973" s="411">
        <f t="shared" ref="AD973" si="2945">AD972</f>
        <v>0</v>
      </c>
      <c r="AE973" s="411">
        <f t="shared" ref="AE973" si="2946">AE972</f>
        <v>0</v>
      </c>
      <c r="AF973" s="411">
        <f t="shared" ref="AF973" si="2947">AF972</f>
        <v>0</v>
      </c>
      <c r="AG973" s="411">
        <f t="shared" ref="AG973" si="2948">AG972</f>
        <v>0</v>
      </c>
      <c r="AH973" s="411">
        <f t="shared" ref="AH973" si="2949">AH972</f>
        <v>0</v>
      </c>
      <c r="AI973" s="411">
        <f t="shared" ref="AI973" si="2950">AI972</f>
        <v>0</v>
      </c>
      <c r="AJ973" s="411">
        <f t="shared" ref="AJ973" si="2951">AJ972</f>
        <v>0</v>
      </c>
      <c r="AK973" s="411">
        <f t="shared" ref="AK973" si="2952">AK972</f>
        <v>0</v>
      </c>
      <c r="AL973" s="411">
        <f t="shared" ref="AL973" si="2953">AL972</f>
        <v>0</v>
      </c>
      <c r="AM973" s="311"/>
    </row>
    <row r="974" spans="1:39" ht="15"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customHeight="1" outlineLevel="1">
      <c r="A976" s="532"/>
      <c r="B976" s="294" t="s">
        <v>347</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4">Z975</f>
        <v>0</v>
      </c>
      <c r="AA976" s="411">
        <f t="shared" ref="AA976" si="2955">AA975</f>
        <v>0</v>
      </c>
      <c r="AB976" s="411">
        <f t="shared" ref="AB976" si="2956">AB975</f>
        <v>0</v>
      </c>
      <c r="AC976" s="411">
        <f t="shared" ref="AC976" si="2957">AC975</f>
        <v>0</v>
      </c>
      <c r="AD976" s="411">
        <f t="shared" ref="AD976" si="2958">AD975</f>
        <v>0</v>
      </c>
      <c r="AE976" s="411">
        <f t="shared" ref="AE976" si="2959">AE975</f>
        <v>0</v>
      </c>
      <c r="AF976" s="411">
        <f t="shared" ref="AF976" si="2960">AF975</f>
        <v>0</v>
      </c>
      <c r="AG976" s="411">
        <f t="shared" ref="AG976" si="2961">AG975</f>
        <v>0</v>
      </c>
      <c r="AH976" s="411">
        <f t="shared" ref="AH976" si="2962">AH975</f>
        <v>0</v>
      </c>
      <c r="AI976" s="411">
        <f t="shared" ref="AI976" si="2963">AI975</f>
        <v>0</v>
      </c>
      <c r="AJ976" s="411">
        <f t="shared" ref="AJ976" si="2964">AJ975</f>
        <v>0</v>
      </c>
      <c r="AK976" s="411">
        <f t="shared" ref="AK976" si="2965">AK975</f>
        <v>0</v>
      </c>
      <c r="AL976" s="411">
        <f t="shared" ref="AL976" si="2966">AL975</f>
        <v>0</v>
      </c>
      <c r="AM976" s="311"/>
    </row>
    <row r="977" spans="1:39" ht="15"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customHeight="1" outlineLevel="1">
      <c r="A979" s="532"/>
      <c r="B979" s="294" t="s">
        <v>347</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7">Z978</f>
        <v>0</v>
      </c>
      <c r="AA979" s="411">
        <f t="shared" ref="AA979" si="2968">AA978</f>
        <v>0</v>
      </c>
      <c r="AB979" s="411">
        <f t="shared" ref="AB979" si="2969">AB978</f>
        <v>0</v>
      </c>
      <c r="AC979" s="411">
        <f t="shared" ref="AC979" si="2970">AC978</f>
        <v>0</v>
      </c>
      <c r="AD979" s="411">
        <f t="shared" ref="AD979" si="2971">AD978</f>
        <v>0</v>
      </c>
      <c r="AE979" s="411">
        <f t="shared" ref="AE979" si="2972">AE978</f>
        <v>0</v>
      </c>
      <c r="AF979" s="411">
        <f t="shared" ref="AF979" si="2973">AF978</f>
        <v>0</v>
      </c>
      <c r="AG979" s="411">
        <f t="shared" ref="AG979" si="2974">AG978</f>
        <v>0</v>
      </c>
      <c r="AH979" s="411">
        <f t="shared" ref="AH979" si="2975">AH978</f>
        <v>0</v>
      </c>
      <c r="AI979" s="411">
        <f t="shared" ref="AI979" si="2976">AI978</f>
        <v>0</v>
      </c>
      <c r="AJ979" s="411">
        <f t="shared" ref="AJ979" si="2977">AJ978</f>
        <v>0</v>
      </c>
      <c r="AK979" s="411">
        <f t="shared" ref="AK979" si="2978">AK978</f>
        <v>0</v>
      </c>
      <c r="AL979" s="411">
        <f t="shared" ref="AL979" si="2979">AL978</f>
        <v>0</v>
      </c>
      <c r="AM979" s="311"/>
    </row>
    <row r="980" spans="1:39" ht="15"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customHeight="1" outlineLevel="1">
      <c r="A982" s="532"/>
      <c r="B982" s="294" t="s">
        <v>347</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80">Z981</f>
        <v>0</v>
      </c>
      <c r="AA982" s="411">
        <f t="shared" ref="AA982" si="2981">AA981</f>
        <v>0</v>
      </c>
      <c r="AB982" s="411">
        <f t="shared" ref="AB982" si="2982">AB981</f>
        <v>0</v>
      </c>
      <c r="AC982" s="411">
        <f t="shared" ref="AC982" si="2983">AC981</f>
        <v>0</v>
      </c>
      <c r="AD982" s="411">
        <f t="shared" ref="AD982" si="2984">AD981</f>
        <v>0</v>
      </c>
      <c r="AE982" s="411">
        <f t="shared" ref="AE982" si="2985">AE981</f>
        <v>0</v>
      </c>
      <c r="AF982" s="411">
        <f t="shared" ref="AF982" si="2986">AF981</f>
        <v>0</v>
      </c>
      <c r="AG982" s="411">
        <f t="shared" ref="AG982" si="2987">AG981</f>
        <v>0</v>
      </c>
      <c r="AH982" s="411">
        <f t="shared" ref="AH982" si="2988">AH981</f>
        <v>0</v>
      </c>
      <c r="AI982" s="411">
        <f t="shared" ref="AI982" si="2989">AI981</f>
        <v>0</v>
      </c>
      <c r="AJ982" s="411">
        <f t="shared" ref="AJ982" si="2990">AJ981</f>
        <v>0</v>
      </c>
      <c r="AK982" s="411">
        <f t="shared" ref="AK982" si="2991">AK981</f>
        <v>0</v>
      </c>
      <c r="AL982" s="411">
        <f t="shared" ref="AL982" si="2992">AL981</f>
        <v>0</v>
      </c>
      <c r="AM982" s="311"/>
    </row>
    <row r="983" spans="1:39" ht="15"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customHeight="1" outlineLevel="1">
      <c r="A986" s="532"/>
      <c r="B986" s="294" t="s">
        <v>347</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3">Z985</f>
        <v>0</v>
      </c>
      <c r="AA986" s="411">
        <f t="shared" ref="AA986" si="2994">AA985</f>
        <v>0</v>
      </c>
      <c r="AB986" s="411">
        <f t="shared" ref="AB986" si="2995">AB985</f>
        <v>0</v>
      </c>
      <c r="AC986" s="411">
        <f t="shared" ref="AC986" si="2996">AC985</f>
        <v>0</v>
      </c>
      <c r="AD986" s="411">
        <f t="shared" ref="AD986" si="2997">AD985</f>
        <v>0</v>
      </c>
      <c r="AE986" s="411">
        <f t="shared" ref="AE986" si="2998">AE985</f>
        <v>0</v>
      </c>
      <c r="AF986" s="411">
        <f t="shared" ref="AF986" si="2999">AF985</f>
        <v>0</v>
      </c>
      <c r="AG986" s="411">
        <f t="shared" ref="AG986" si="3000">AG985</f>
        <v>0</v>
      </c>
      <c r="AH986" s="411">
        <f t="shared" ref="AH986" si="3001">AH985</f>
        <v>0</v>
      </c>
      <c r="AI986" s="411">
        <f t="shared" ref="AI986" si="3002">AI985</f>
        <v>0</v>
      </c>
      <c r="AJ986" s="411">
        <f t="shared" ref="AJ986" si="3003">AJ985</f>
        <v>0</v>
      </c>
      <c r="AK986" s="411">
        <f t="shared" ref="AK986" si="3004">AK985</f>
        <v>0</v>
      </c>
      <c r="AL986" s="411">
        <f t="shared" ref="AL986" si="3005">AL985</f>
        <v>0</v>
      </c>
      <c r="AM986" s="297"/>
    </row>
    <row r="987" spans="1:39" ht="15"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customHeight="1" outlineLevel="1">
      <c r="A989" s="532"/>
      <c r="B989" s="294" t="s">
        <v>347</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6">Z988</f>
        <v>0</v>
      </c>
      <c r="AA989" s="411">
        <f t="shared" ref="AA989" si="3007">AA988</f>
        <v>0</v>
      </c>
      <c r="AB989" s="411">
        <f t="shared" ref="AB989" si="3008">AB988</f>
        <v>0</v>
      </c>
      <c r="AC989" s="411">
        <f t="shared" ref="AC989" si="3009">AC988</f>
        <v>0</v>
      </c>
      <c r="AD989" s="411">
        <f t="shared" ref="AD989" si="3010">AD988</f>
        <v>0</v>
      </c>
      <c r="AE989" s="411">
        <f t="shared" ref="AE989" si="3011">AE988</f>
        <v>0</v>
      </c>
      <c r="AF989" s="411">
        <f t="shared" ref="AF989" si="3012">AF988</f>
        <v>0</v>
      </c>
      <c r="AG989" s="411">
        <f t="shared" ref="AG989" si="3013">AG988</f>
        <v>0</v>
      </c>
      <c r="AH989" s="411">
        <f t="shared" ref="AH989" si="3014">AH988</f>
        <v>0</v>
      </c>
      <c r="AI989" s="411">
        <f t="shared" ref="AI989" si="3015">AI988</f>
        <v>0</v>
      </c>
      <c r="AJ989" s="411">
        <f t="shared" ref="AJ989" si="3016">AJ988</f>
        <v>0</v>
      </c>
      <c r="AK989" s="411">
        <f t="shared" ref="AK989" si="3017">AK988</f>
        <v>0</v>
      </c>
      <c r="AL989" s="411">
        <f t="shared" ref="AL989" si="3018">AL988</f>
        <v>0</v>
      </c>
      <c r="AM989" s="297"/>
    </row>
    <row r="990" spans="1:39" ht="15"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customHeight="1" outlineLevel="1">
      <c r="A992" s="532"/>
      <c r="B992" s="294" t="s">
        <v>347</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9">Z991</f>
        <v>0</v>
      </c>
      <c r="AA992" s="411">
        <f t="shared" ref="AA992" si="3020">AA991</f>
        <v>0</v>
      </c>
      <c r="AB992" s="411">
        <f t="shared" ref="AB992" si="3021">AB991</f>
        <v>0</v>
      </c>
      <c r="AC992" s="411">
        <f t="shared" ref="AC992" si="3022">AC991</f>
        <v>0</v>
      </c>
      <c r="AD992" s="411">
        <f t="shared" ref="AD992" si="3023">AD991</f>
        <v>0</v>
      </c>
      <c r="AE992" s="411">
        <f t="shared" ref="AE992" si="3024">AE991</f>
        <v>0</v>
      </c>
      <c r="AF992" s="411">
        <f t="shared" ref="AF992" si="3025">AF991</f>
        <v>0</v>
      </c>
      <c r="AG992" s="411">
        <f t="shared" ref="AG992" si="3026">AG991</f>
        <v>0</v>
      </c>
      <c r="AH992" s="411">
        <f t="shared" ref="AH992" si="3027">AH991</f>
        <v>0</v>
      </c>
      <c r="AI992" s="411">
        <f t="shared" ref="AI992" si="3028">AI991</f>
        <v>0</v>
      </c>
      <c r="AJ992" s="411">
        <f t="shared" ref="AJ992" si="3029">AJ991</f>
        <v>0</v>
      </c>
      <c r="AK992" s="411">
        <f t="shared" ref="AK992" si="3030">AK991</f>
        <v>0</v>
      </c>
      <c r="AL992" s="411">
        <f t="shared" ref="AL992" si="3031">AL991</f>
        <v>0</v>
      </c>
      <c r="AM992" s="306"/>
    </row>
    <row r="993" spans="1:40" ht="15"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customHeight="1" outlineLevel="1">
      <c r="A996" s="532"/>
      <c r="B996" s="294" t="s">
        <v>347</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2">Z995</f>
        <v>0</v>
      </c>
      <c r="AA996" s="411">
        <f t="shared" ref="AA996" si="3033">AA995</f>
        <v>0</v>
      </c>
      <c r="AB996" s="411">
        <f t="shared" ref="AB996" si="3034">AB995</f>
        <v>0</v>
      </c>
      <c r="AC996" s="411">
        <f t="shared" ref="AC996" si="3035">AC995</f>
        <v>0</v>
      </c>
      <c r="AD996" s="411">
        <f t="shared" ref="AD996" si="3036">AD995</f>
        <v>0</v>
      </c>
      <c r="AE996" s="411">
        <f t="shared" ref="AE996" si="3037">AE995</f>
        <v>0</v>
      </c>
      <c r="AF996" s="411">
        <f t="shared" ref="AF996" si="3038">AF995</f>
        <v>0</v>
      </c>
      <c r="AG996" s="411">
        <f t="shared" ref="AG996" si="3039">AG995</f>
        <v>0</v>
      </c>
      <c r="AH996" s="411">
        <f t="shared" ref="AH996" si="3040">AH995</f>
        <v>0</v>
      </c>
      <c r="AI996" s="411">
        <f t="shared" ref="AI996" si="3041">AI995</f>
        <v>0</v>
      </c>
      <c r="AJ996" s="411">
        <f t="shared" ref="AJ996" si="3042">AJ995</f>
        <v>0</v>
      </c>
      <c r="AK996" s="411">
        <f t="shared" ref="AK996" si="3043">AK995</f>
        <v>0</v>
      </c>
      <c r="AL996" s="411">
        <f t="shared" ref="AL996" si="3044">AL995</f>
        <v>0</v>
      </c>
      <c r="AM996" s="297"/>
    </row>
    <row r="997" spans="1:40" ht="15"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outlineLevel="1">
      <c r="A998" s="532"/>
      <c r="B998" s="288" t="s">
        <v>491</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outlineLevel="1">
      <c r="A999" s="532">
        <v>15</v>
      </c>
      <c r="B999" s="294" t="s">
        <v>496</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outlineLevel="1">
      <c r="A1000" s="532"/>
      <c r="B1000" s="294" t="s">
        <v>343</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5">AA999</f>
        <v>0</v>
      </c>
      <c r="AB1000" s="411">
        <f t="shared" si="3045"/>
        <v>0</v>
      </c>
      <c r="AC1000" s="411">
        <f t="shared" si="3045"/>
        <v>0</v>
      </c>
      <c r="AD1000" s="411">
        <f>AD999</f>
        <v>0</v>
      </c>
      <c r="AE1000" s="411">
        <f t="shared" si="3045"/>
        <v>0</v>
      </c>
      <c r="AF1000" s="411">
        <f t="shared" si="3045"/>
        <v>0</v>
      </c>
      <c r="AG1000" s="411">
        <f t="shared" si="3045"/>
        <v>0</v>
      </c>
      <c r="AH1000" s="411">
        <f t="shared" si="3045"/>
        <v>0</v>
      </c>
      <c r="AI1000" s="411">
        <f t="shared" si="3045"/>
        <v>0</v>
      </c>
      <c r="AJ1000" s="411">
        <f t="shared" si="3045"/>
        <v>0</v>
      </c>
      <c r="AK1000" s="411">
        <f t="shared" si="3045"/>
        <v>0</v>
      </c>
      <c r="AL1000" s="411">
        <f t="shared" si="3045"/>
        <v>0</v>
      </c>
      <c r="AM1000" s="297"/>
    </row>
    <row r="1001" spans="1:40" ht="15"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outlineLevel="1">
      <c r="A1002" s="532">
        <v>16</v>
      </c>
      <c r="B1002" s="324" t="s">
        <v>492</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outlineLevel="1">
      <c r="A1003" s="532"/>
      <c r="B1003" s="294" t="s">
        <v>343</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6">Z1002</f>
        <v>0</v>
      </c>
      <c r="AA1003" s="411">
        <f t="shared" si="3046"/>
        <v>0</v>
      </c>
      <c r="AB1003" s="411">
        <f t="shared" si="3046"/>
        <v>0</v>
      </c>
      <c r="AC1003" s="411">
        <f t="shared" si="3046"/>
        <v>0</v>
      </c>
      <c r="AD1003" s="411">
        <f t="shared" si="3046"/>
        <v>0</v>
      </c>
      <c r="AE1003" s="411">
        <f t="shared" si="3046"/>
        <v>0</v>
      </c>
      <c r="AF1003" s="411">
        <f t="shared" si="3046"/>
        <v>0</v>
      </c>
      <c r="AG1003" s="411">
        <f t="shared" si="3046"/>
        <v>0</v>
      </c>
      <c r="AH1003" s="411">
        <f t="shared" si="3046"/>
        <v>0</v>
      </c>
      <c r="AI1003" s="411">
        <f t="shared" si="3046"/>
        <v>0</v>
      </c>
      <c r="AJ1003" s="411">
        <f t="shared" si="3046"/>
        <v>0</v>
      </c>
      <c r="AK1003" s="411">
        <f t="shared" si="3046"/>
        <v>0</v>
      </c>
      <c r="AL1003" s="411">
        <f>AL1002</f>
        <v>0</v>
      </c>
      <c r="AM1003" s="297"/>
    </row>
    <row r="1004" spans="1:40" s="283" customFormat="1" ht="15"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outlineLevel="1">
      <c r="A1005" s="532"/>
      <c r="B1005" s="519" t="s">
        <v>497</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outlineLevel="1">
      <c r="A1007" s="532"/>
      <c r="B1007" s="294" t="s">
        <v>343</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7">Z1006</f>
        <v>0</v>
      </c>
      <c r="AA1007" s="411">
        <f t="shared" si="3047"/>
        <v>0</v>
      </c>
      <c r="AB1007" s="411">
        <f t="shared" si="3047"/>
        <v>0</v>
      </c>
      <c r="AC1007" s="411">
        <f t="shared" si="3047"/>
        <v>0</v>
      </c>
      <c r="AD1007" s="411">
        <f t="shared" si="3047"/>
        <v>0</v>
      </c>
      <c r="AE1007" s="411">
        <f t="shared" si="3047"/>
        <v>0</v>
      </c>
      <c r="AF1007" s="411">
        <f t="shared" si="3047"/>
        <v>0</v>
      </c>
      <c r="AG1007" s="411">
        <f t="shared" si="3047"/>
        <v>0</v>
      </c>
      <c r="AH1007" s="411">
        <f t="shared" si="3047"/>
        <v>0</v>
      </c>
      <c r="AI1007" s="411">
        <f t="shared" si="3047"/>
        <v>0</v>
      </c>
      <c r="AJ1007" s="411">
        <f t="shared" si="3047"/>
        <v>0</v>
      </c>
      <c r="AK1007" s="411">
        <f t="shared" si="3047"/>
        <v>0</v>
      </c>
      <c r="AL1007" s="411">
        <f t="shared" si="3047"/>
        <v>0</v>
      </c>
      <c r="AM1007" s="306"/>
    </row>
    <row r="1008" spans="1:40" ht="15"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outlineLevel="1">
      <c r="A1010" s="532"/>
      <c r="B1010" s="294" t="s">
        <v>343</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8">Z1009</f>
        <v>0</v>
      </c>
      <c r="AA1010" s="411">
        <f t="shared" si="3048"/>
        <v>0</v>
      </c>
      <c r="AB1010" s="411">
        <f t="shared" si="3048"/>
        <v>0</v>
      </c>
      <c r="AC1010" s="411">
        <f t="shared" si="3048"/>
        <v>0</v>
      </c>
      <c r="AD1010" s="411">
        <f t="shared" si="3048"/>
        <v>0</v>
      </c>
      <c r="AE1010" s="411">
        <f t="shared" si="3048"/>
        <v>0</v>
      </c>
      <c r="AF1010" s="411">
        <f t="shared" si="3048"/>
        <v>0</v>
      </c>
      <c r="AG1010" s="411">
        <f t="shared" si="3048"/>
        <v>0</v>
      </c>
      <c r="AH1010" s="411">
        <f t="shared" si="3048"/>
        <v>0</v>
      </c>
      <c r="AI1010" s="411">
        <f t="shared" si="3048"/>
        <v>0</v>
      </c>
      <c r="AJ1010" s="411">
        <f t="shared" si="3048"/>
        <v>0</v>
      </c>
      <c r="AK1010" s="411">
        <f t="shared" si="3048"/>
        <v>0</v>
      </c>
      <c r="AL1010" s="411">
        <f t="shared" si="3048"/>
        <v>0</v>
      </c>
      <c r="AM1010" s="306"/>
    </row>
    <row r="1011" spans="1:39" ht="15"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outlineLevel="1">
      <c r="A1013" s="532"/>
      <c r="B1013" s="294" t="s">
        <v>343</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9">Z1012</f>
        <v>0</v>
      </c>
      <c r="AA1013" s="411">
        <f t="shared" si="3049"/>
        <v>0</v>
      </c>
      <c r="AB1013" s="411">
        <f t="shared" si="3049"/>
        <v>0</v>
      </c>
      <c r="AC1013" s="411">
        <f t="shared" si="3049"/>
        <v>0</v>
      </c>
      <c r="AD1013" s="411">
        <f t="shared" si="3049"/>
        <v>0</v>
      </c>
      <c r="AE1013" s="411">
        <f t="shared" si="3049"/>
        <v>0</v>
      </c>
      <c r="AF1013" s="411">
        <f t="shared" si="3049"/>
        <v>0</v>
      </c>
      <c r="AG1013" s="411">
        <f t="shared" si="3049"/>
        <v>0</v>
      </c>
      <c r="AH1013" s="411">
        <f t="shared" si="3049"/>
        <v>0</v>
      </c>
      <c r="AI1013" s="411">
        <f t="shared" si="3049"/>
        <v>0</v>
      </c>
      <c r="AJ1013" s="411">
        <f t="shared" si="3049"/>
        <v>0</v>
      </c>
      <c r="AK1013" s="411">
        <f t="shared" si="3049"/>
        <v>0</v>
      </c>
      <c r="AL1013" s="411">
        <f t="shared" si="3049"/>
        <v>0</v>
      </c>
      <c r="AM1013" s="297"/>
    </row>
    <row r="1014" spans="1:39" ht="15"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outlineLevel="1">
      <c r="A1016" s="532"/>
      <c r="B1016" s="294" t="s">
        <v>343</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50">Y1015</f>
        <v>0</v>
      </c>
      <c r="Z1016" s="411">
        <f t="shared" si="3050"/>
        <v>0</v>
      </c>
      <c r="AA1016" s="411">
        <f t="shared" si="3050"/>
        <v>0</v>
      </c>
      <c r="AB1016" s="411">
        <f t="shared" si="3050"/>
        <v>0</v>
      </c>
      <c r="AC1016" s="411">
        <f t="shared" si="3050"/>
        <v>0</v>
      </c>
      <c r="AD1016" s="411">
        <f t="shared" si="3050"/>
        <v>0</v>
      </c>
      <c r="AE1016" s="411">
        <f t="shared" si="3050"/>
        <v>0</v>
      </c>
      <c r="AF1016" s="411">
        <f t="shared" si="3050"/>
        <v>0</v>
      </c>
      <c r="AG1016" s="411">
        <f t="shared" si="3050"/>
        <v>0</v>
      </c>
      <c r="AH1016" s="411">
        <f t="shared" si="3050"/>
        <v>0</v>
      </c>
      <c r="AI1016" s="411">
        <f t="shared" si="3050"/>
        <v>0</v>
      </c>
      <c r="AJ1016" s="411">
        <f t="shared" si="3050"/>
        <v>0</v>
      </c>
      <c r="AK1016" s="411">
        <f t="shared" si="3050"/>
        <v>0</v>
      </c>
      <c r="AL1016" s="411">
        <f t="shared" si="3050"/>
        <v>0</v>
      </c>
      <c r="AM1016" s="306"/>
    </row>
    <row r="1017" spans="1:39" ht="15.6"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outlineLevel="1">
      <c r="A1018" s="532"/>
      <c r="B1018" s="518" t="s">
        <v>504</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outlineLevel="1">
      <c r="A1019" s="532"/>
      <c r="B1019" s="504" t="s">
        <v>500</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customHeight="1" outlineLevel="1">
      <c r="A1021" s="532"/>
      <c r="B1021" s="294" t="s">
        <v>347</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51">Z1020</f>
        <v>0</v>
      </c>
      <c r="AA1021" s="411">
        <f t="shared" ref="AA1021" si="3052">AA1020</f>
        <v>0</v>
      </c>
      <c r="AB1021" s="411">
        <f t="shared" ref="AB1021" si="3053">AB1020</f>
        <v>0</v>
      </c>
      <c r="AC1021" s="411">
        <f t="shared" ref="AC1021" si="3054">AC1020</f>
        <v>0</v>
      </c>
      <c r="AD1021" s="411">
        <f t="shared" ref="AD1021" si="3055">AD1020</f>
        <v>0</v>
      </c>
      <c r="AE1021" s="411">
        <f t="shared" ref="AE1021" si="3056">AE1020</f>
        <v>0</v>
      </c>
      <c r="AF1021" s="411">
        <f t="shared" ref="AF1021" si="3057">AF1020</f>
        <v>0</v>
      </c>
      <c r="AG1021" s="411">
        <f t="shared" ref="AG1021" si="3058">AG1020</f>
        <v>0</v>
      </c>
      <c r="AH1021" s="411">
        <f t="shared" ref="AH1021" si="3059">AH1020</f>
        <v>0</v>
      </c>
      <c r="AI1021" s="411">
        <f t="shared" ref="AI1021" si="3060">AI1020</f>
        <v>0</v>
      </c>
      <c r="AJ1021" s="411">
        <f t="shared" ref="AJ1021" si="3061">AJ1020</f>
        <v>0</v>
      </c>
      <c r="AK1021" s="411">
        <f t="shared" ref="AK1021" si="3062">AK1020</f>
        <v>0</v>
      </c>
      <c r="AL1021" s="411">
        <f t="shared" ref="AL1021" si="3063">AL1020</f>
        <v>0</v>
      </c>
      <c r="AM1021" s="306"/>
    </row>
    <row r="1022" spans="1:39" ht="15"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customHeight="1" outlineLevel="1">
      <c r="A1024" s="532"/>
      <c r="B1024" s="294" t="s">
        <v>347</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4">Z1023</f>
        <v>0</v>
      </c>
      <c r="AA1024" s="411">
        <f t="shared" ref="AA1024" si="3065">AA1023</f>
        <v>0</v>
      </c>
      <c r="AB1024" s="411">
        <f t="shared" ref="AB1024" si="3066">AB1023</f>
        <v>0</v>
      </c>
      <c r="AC1024" s="411">
        <f t="shared" ref="AC1024" si="3067">AC1023</f>
        <v>0</v>
      </c>
      <c r="AD1024" s="411">
        <f t="shared" ref="AD1024" si="3068">AD1023</f>
        <v>0</v>
      </c>
      <c r="AE1024" s="411">
        <f t="shared" ref="AE1024" si="3069">AE1023</f>
        <v>0</v>
      </c>
      <c r="AF1024" s="411">
        <f t="shared" ref="AF1024" si="3070">AF1023</f>
        <v>0</v>
      </c>
      <c r="AG1024" s="411">
        <f t="shared" ref="AG1024" si="3071">AG1023</f>
        <v>0</v>
      </c>
      <c r="AH1024" s="411">
        <f t="shared" ref="AH1024" si="3072">AH1023</f>
        <v>0</v>
      </c>
      <c r="AI1024" s="411">
        <f t="shared" ref="AI1024" si="3073">AI1023</f>
        <v>0</v>
      </c>
      <c r="AJ1024" s="411">
        <f t="shared" ref="AJ1024" si="3074">AJ1023</f>
        <v>0</v>
      </c>
      <c r="AK1024" s="411">
        <f t="shared" ref="AK1024" si="3075">AK1023</f>
        <v>0</v>
      </c>
      <c r="AL1024" s="411">
        <f t="shared" ref="AL1024" si="3076">AL1023</f>
        <v>0</v>
      </c>
      <c r="AM1024" s="306"/>
    </row>
    <row r="1025" spans="1:39" ht="15"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customHeight="1" outlineLevel="1">
      <c r="A1027" s="532"/>
      <c r="B1027" s="294" t="s">
        <v>347</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7">Z1026</f>
        <v>0</v>
      </c>
      <c r="AA1027" s="411">
        <f t="shared" ref="AA1027" si="3078">AA1026</f>
        <v>0</v>
      </c>
      <c r="AB1027" s="411">
        <f t="shared" ref="AB1027" si="3079">AB1026</f>
        <v>0</v>
      </c>
      <c r="AC1027" s="411">
        <f t="shared" ref="AC1027" si="3080">AC1026</f>
        <v>0</v>
      </c>
      <c r="AD1027" s="411">
        <f t="shared" ref="AD1027" si="3081">AD1026</f>
        <v>0</v>
      </c>
      <c r="AE1027" s="411">
        <f t="shared" ref="AE1027" si="3082">AE1026</f>
        <v>0</v>
      </c>
      <c r="AF1027" s="411">
        <f t="shared" ref="AF1027" si="3083">AF1026</f>
        <v>0</v>
      </c>
      <c r="AG1027" s="411">
        <f t="shared" ref="AG1027" si="3084">AG1026</f>
        <v>0</v>
      </c>
      <c r="AH1027" s="411">
        <f t="shared" ref="AH1027" si="3085">AH1026</f>
        <v>0</v>
      </c>
      <c r="AI1027" s="411">
        <f t="shared" ref="AI1027" si="3086">AI1026</f>
        <v>0</v>
      </c>
      <c r="AJ1027" s="411">
        <f t="shared" ref="AJ1027" si="3087">AJ1026</f>
        <v>0</v>
      </c>
      <c r="AK1027" s="411">
        <f t="shared" ref="AK1027" si="3088">AK1026</f>
        <v>0</v>
      </c>
      <c r="AL1027" s="411">
        <f t="shared" ref="AL1027" si="3089">AL1026</f>
        <v>0</v>
      </c>
      <c r="AM1027" s="306"/>
    </row>
    <row r="1028" spans="1:39" ht="15"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customHeight="1" outlineLevel="1">
      <c r="A1030" s="532"/>
      <c r="B1030" s="294" t="s">
        <v>347</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90">Z1029</f>
        <v>0</v>
      </c>
      <c r="AA1030" s="411">
        <f t="shared" ref="AA1030" si="3091">AA1029</f>
        <v>0</v>
      </c>
      <c r="AB1030" s="411">
        <f t="shared" ref="AB1030" si="3092">AB1029</f>
        <v>0</v>
      </c>
      <c r="AC1030" s="411">
        <f t="shared" ref="AC1030" si="3093">AC1029</f>
        <v>0</v>
      </c>
      <c r="AD1030" s="411">
        <f t="shared" ref="AD1030" si="3094">AD1029</f>
        <v>0</v>
      </c>
      <c r="AE1030" s="411">
        <f t="shared" ref="AE1030" si="3095">AE1029</f>
        <v>0</v>
      </c>
      <c r="AF1030" s="411">
        <f t="shared" ref="AF1030" si="3096">AF1029</f>
        <v>0</v>
      </c>
      <c r="AG1030" s="411">
        <f t="shared" ref="AG1030" si="3097">AG1029</f>
        <v>0</v>
      </c>
      <c r="AH1030" s="411">
        <f t="shared" ref="AH1030" si="3098">AH1029</f>
        <v>0</v>
      </c>
      <c r="AI1030" s="411">
        <f t="shared" ref="AI1030" si="3099">AI1029</f>
        <v>0</v>
      </c>
      <c r="AJ1030" s="411">
        <f t="shared" ref="AJ1030" si="3100">AJ1029</f>
        <v>0</v>
      </c>
      <c r="AK1030" s="411">
        <f t="shared" ref="AK1030" si="3101">AK1029</f>
        <v>0</v>
      </c>
      <c r="AL1030" s="411">
        <f t="shared" ref="AL1030" si="3102">AL1029</f>
        <v>0</v>
      </c>
      <c r="AM1030" s="306"/>
    </row>
    <row r="1031" spans="1:39" ht="15"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customHeight="1" outlineLevel="1">
      <c r="A1032" s="532"/>
      <c r="B1032" s="288" t="s">
        <v>501</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customHeight="1" outlineLevel="1">
      <c r="A1034" s="532"/>
      <c r="B1034" s="294" t="s">
        <v>347</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3">Z1033</f>
        <v>0</v>
      </c>
      <c r="AA1034" s="411">
        <f t="shared" ref="AA1034" si="3104">AA1033</f>
        <v>0</v>
      </c>
      <c r="AB1034" s="411">
        <f t="shared" ref="AB1034" si="3105">AB1033</f>
        <v>0</v>
      </c>
      <c r="AC1034" s="411">
        <f t="shared" ref="AC1034" si="3106">AC1033</f>
        <v>0</v>
      </c>
      <c r="AD1034" s="411">
        <f t="shared" ref="AD1034" si="3107">AD1033</f>
        <v>0</v>
      </c>
      <c r="AE1034" s="411">
        <f t="shared" ref="AE1034" si="3108">AE1033</f>
        <v>0</v>
      </c>
      <c r="AF1034" s="411">
        <f t="shared" ref="AF1034" si="3109">AF1033</f>
        <v>0</v>
      </c>
      <c r="AG1034" s="411">
        <f t="shared" ref="AG1034" si="3110">AG1033</f>
        <v>0</v>
      </c>
      <c r="AH1034" s="411">
        <f t="shared" ref="AH1034" si="3111">AH1033</f>
        <v>0</v>
      </c>
      <c r="AI1034" s="411">
        <f t="shared" ref="AI1034" si="3112">AI1033</f>
        <v>0</v>
      </c>
      <c r="AJ1034" s="411">
        <f t="shared" ref="AJ1034" si="3113">AJ1033</f>
        <v>0</v>
      </c>
      <c r="AK1034" s="411">
        <f t="shared" ref="AK1034" si="3114">AK1033</f>
        <v>0</v>
      </c>
      <c r="AL1034" s="411">
        <f t="shared" ref="AL1034" si="3115">AL1033</f>
        <v>0</v>
      </c>
      <c r="AM1034" s="306"/>
    </row>
    <row r="1035" spans="1:39" ht="15"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customHeight="1" outlineLevel="1">
      <c r="A1037" s="532"/>
      <c r="B1037" s="294" t="s">
        <v>347</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6">Z1036</f>
        <v>0</v>
      </c>
      <c r="AA1037" s="411">
        <f t="shared" ref="AA1037" si="3117">AA1036</f>
        <v>0</v>
      </c>
      <c r="AB1037" s="411">
        <f t="shared" ref="AB1037" si="3118">AB1036</f>
        <v>0</v>
      </c>
      <c r="AC1037" s="411">
        <f t="shared" ref="AC1037" si="3119">AC1036</f>
        <v>0</v>
      </c>
      <c r="AD1037" s="411">
        <f t="shared" ref="AD1037" si="3120">AD1036</f>
        <v>0</v>
      </c>
      <c r="AE1037" s="411">
        <f t="shared" ref="AE1037" si="3121">AE1036</f>
        <v>0</v>
      </c>
      <c r="AF1037" s="411">
        <f t="shared" ref="AF1037" si="3122">AF1036</f>
        <v>0</v>
      </c>
      <c r="AG1037" s="411">
        <f t="shared" ref="AG1037" si="3123">AG1036</f>
        <v>0</v>
      </c>
      <c r="AH1037" s="411">
        <f t="shared" ref="AH1037" si="3124">AH1036</f>
        <v>0</v>
      </c>
      <c r="AI1037" s="411">
        <f t="shared" ref="AI1037" si="3125">AI1036</f>
        <v>0</v>
      </c>
      <c r="AJ1037" s="411">
        <f t="shared" ref="AJ1037" si="3126">AJ1036</f>
        <v>0</v>
      </c>
      <c r="AK1037" s="411">
        <f t="shared" ref="AK1037" si="3127">AK1036</f>
        <v>0</v>
      </c>
      <c r="AL1037" s="411">
        <f t="shared" ref="AL1037" si="3128">AL1036</f>
        <v>0</v>
      </c>
      <c r="AM1037" s="306"/>
    </row>
    <row r="1038" spans="1:39" ht="15"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customHeight="1" outlineLevel="1">
      <c r="A1040" s="532"/>
      <c r="B1040" s="294" t="s">
        <v>347</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9">Z1039</f>
        <v>0</v>
      </c>
      <c r="AA1040" s="411">
        <f t="shared" ref="AA1040" si="3130">AA1039</f>
        <v>0</v>
      </c>
      <c r="AB1040" s="411">
        <f t="shared" ref="AB1040" si="3131">AB1039</f>
        <v>0</v>
      </c>
      <c r="AC1040" s="411">
        <f t="shared" ref="AC1040" si="3132">AC1039</f>
        <v>0</v>
      </c>
      <c r="AD1040" s="411">
        <f t="shared" ref="AD1040" si="3133">AD1039</f>
        <v>0</v>
      </c>
      <c r="AE1040" s="411">
        <f t="shared" ref="AE1040" si="3134">AE1039</f>
        <v>0</v>
      </c>
      <c r="AF1040" s="411">
        <f t="shared" ref="AF1040" si="3135">AF1039</f>
        <v>0</v>
      </c>
      <c r="AG1040" s="411">
        <f t="shared" ref="AG1040" si="3136">AG1039</f>
        <v>0</v>
      </c>
      <c r="AH1040" s="411">
        <f t="shared" ref="AH1040" si="3137">AH1039</f>
        <v>0</v>
      </c>
      <c r="AI1040" s="411">
        <f t="shared" ref="AI1040" si="3138">AI1039</f>
        <v>0</v>
      </c>
      <c r="AJ1040" s="411">
        <f t="shared" ref="AJ1040" si="3139">AJ1039</f>
        <v>0</v>
      </c>
      <c r="AK1040" s="411">
        <f t="shared" ref="AK1040" si="3140">AK1039</f>
        <v>0</v>
      </c>
      <c r="AL1040" s="411">
        <f t="shared" ref="AL1040" si="3141">AL1039</f>
        <v>0</v>
      </c>
      <c r="AM1040" s="306"/>
    </row>
    <row r="1041" spans="1:39" ht="15"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customHeight="1" outlineLevel="1">
      <c r="A1043" s="532"/>
      <c r="B1043" s="294" t="s">
        <v>347</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2">AA1042</f>
        <v>0</v>
      </c>
      <c r="AB1043" s="411">
        <f t="shared" ref="AB1043" si="3143">AB1042</f>
        <v>0</v>
      </c>
      <c r="AC1043" s="411">
        <f t="shared" ref="AC1043" si="3144">AC1042</f>
        <v>0</v>
      </c>
      <c r="AD1043" s="411">
        <f t="shared" ref="AD1043" si="3145">AD1042</f>
        <v>0</v>
      </c>
      <c r="AE1043" s="411">
        <f>AE1042</f>
        <v>0</v>
      </c>
      <c r="AF1043" s="411">
        <f t="shared" ref="AF1043" si="3146">AF1042</f>
        <v>0</v>
      </c>
      <c r="AG1043" s="411">
        <f t="shared" ref="AG1043" si="3147">AG1042</f>
        <v>0</v>
      </c>
      <c r="AH1043" s="411">
        <f t="shared" ref="AH1043" si="3148">AH1042</f>
        <v>0</v>
      </c>
      <c r="AI1043" s="411">
        <f t="shared" ref="AI1043" si="3149">AI1042</f>
        <v>0</v>
      </c>
      <c r="AJ1043" s="411">
        <f t="shared" ref="AJ1043" si="3150">AJ1042</f>
        <v>0</v>
      </c>
      <c r="AK1043" s="411">
        <f t="shared" ref="AK1043" si="3151">AK1042</f>
        <v>0</v>
      </c>
      <c r="AL1043" s="411">
        <f t="shared" ref="AL1043" si="3152">AL1042</f>
        <v>0</v>
      </c>
      <c r="AM1043" s="306"/>
    </row>
    <row r="1044" spans="1:39" ht="15"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customHeight="1" outlineLevel="1">
      <c r="A1046" s="532"/>
      <c r="B1046" s="294" t="s">
        <v>347</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3">Z1045</f>
        <v>0</v>
      </c>
      <c r="AA1046" s="411">
        <f t="shared" ref="AA1046" si="3154">AA1045</f>
        <v>0</v>
      </c>
      <c r="AB1046" s="411">
        <f t="shared" ref="AB1046" si="3155">AB1045</f>
        <v>0</v>
      </c>
      <c r="AC1046" s="411">
        <f t="shared" ref="AC1046" si="3156">AC1045</f>
        <v>0</v>
      </c>
      <c r="AD1046" s="411">
        <f t="shared" ref="AD1046" si="3157">AD1045</f>
        <v>0</v>
      </c>
      <c r="AE1046" s="411">
        <f t="shared" ref="AE1046" si="3158">AE1045</f>
        <v>0</v>
      </c>
      <c r="AF1046" s="411">
        <f t="shared" ref="AF1046" si="3159">AF1045</f>
        <v>0</v>
      </c>
      <c r="AG1046" s="411">
        <f t="shared" ref="AG1046" si="3160">AG1045</f>
        <v>0</v>
      </c>
      <c r="AH1046" s="411">
        <f t="shared" ref="AH1046" si="3161">AH1045</f>
        <v>0</v>
      </c>
      <c r="AI1046" s="411">
        <f t="shared" ref="AI1046" si="3162">AI1045</f>
        <v>0</v>
      </c>
      <c r="AJ1046" s="411">
        <f t="shared" ref="AJ1046" si="3163">AJ1045</f>
        <v>0</v>
      </c>
      <c r="AK1046" s="411">
        <f t="shared" ref="AK1046" si="3164">AK1045</f>
        <v>0</v>
      </c>
      <c r="AL1046" s="411">
        <f t="shared" ref="AL1046" si="3165">AL1045</f>
        <v>0</v>
      </c>
      <c r="AM1046" s="306"/>
    </row>
    <row r="1047" spans="1:39" ht="15"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customHeight="1" outlineLevel="1">
      <c r="A1049" s="532"/>
      <c r="B1049" s="294" t="s">
        <v>347</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6">Z1048</f>
        <v>0</v>
      </c>
      <c r="AA1049" s="411">
        <f t="shared" ref="AA1049" si="3167">AA1048</f>
        <v>0</v>
      </c>
      <c r="AB1049" s="411">
        <f t="shared" ref="AB1049" si="3168">AB1048</f>
        <v>0</v>
      </c>
      <c r="AC1049" s="411">
        <f t="shared" ref="AC1049" si="3169">AC1048</f>
        <v>0</v>
      </c>
      <c r="AD1049" s="411">
        <f t="shared" ref="AD1049" si="3170">AD1048</f>
        <v>0</v>
      </c>
      <c r="AE1049" s="411">
        <f t="shared" ref="AE1049" si="3171">AE1048</f>
        <v>0</v>
      </c>
      <c r="AF1049" s="411">
        <f t="shared" ref="AF1049" si="3172">AF1048</f>
        <v>0</v>
      </c>
      <c r="AG1049" s="411">
        <f t="shared" ref="AG1049" si="3173">AG1048</f>
        <v>0</v>
      </c>
      <c r="AH1049" s="411">
        <f t="shared" ref="AH1049" si="3174">AH1048</f>
        <v>0</v>
      </c>
      <c r="AI1049" s="411">
        <f t="shared" ref="AI1049" si="3175">AI1048</f>
        <v>0</v>
      </c>
      <c r="AJ1049" s="411">
        <f t="shared" ref="AJ1049" si="3176">AJ1048</f>
        <v>0</v>
      </c>
      <c r="AK1049" s="411">
        <f t="shared" ref="AK1049" si="3177">AK1048</f>
        <v>0</v>
      </c>
      <c r="AL1049" s="411">
        <f t="shared" ref="AL1049" si="3178">AL1048</f>
        <v>0</v>
      </c>
      <c r="AM1049" s="306"/>
    </row>
    <row r="1050" spans="1:39" ht="15"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customHeight="1" outlineLevel="1">
      <c r="A1052" s="532"/>
      <c r="B1052" s="294" t="s">
        <v>347</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9">Z1051</f>
        <v>0</v>
      </c>
      <c r="AA1052" s="411">
        <f t="shared" ref="AA1052" si="3180">AA1051</f>
        <v>0</v>
      </c>
      <c r="AB1052" s="411">
        <f t="shared" ref="AB1052" si="3181">AB1051</f>
        <v>0</v>
      </c>
      <c r="AC1052" s="411">
        <f t="shared" ref="AC1052" si="3182">AC1051</f>
        <v>0</v>
      </c>
      <c r="AD1052" s="411">
        <f t="shared" ref="AD1052" si="3183">AD1051</f>
        <v>0</v>
      </c>
      <c r="AE1052" s="411">
        <f t="shared" ref="AE1052" si="3184">AE1051</f>
        <v>0</v>
      </c>
      <c r="AF1052" s="411">
        <f t="shared" ref="AF1052" si="3185">AF1051</f>
        <v>0</v>
      </c>
      <c r="AG1052" s="411">
        <f t="shared" ref="AG1052" si="3186">AG1051</f>
        <v>0</v>
      </c>
      <c r="AH1052" s="411">
        <f t="shared" ref="AH1052" si="3187">AH1051</f>
        <v>0</v>
      </c>
      <c r="AI1052" s="411">
        <f t="shared" ref="AI1052" si="3188">AI1051</f>
        <v>0</v>
      </c>
      <c r="AJ1052" s="411">
        <f t="shared" ref="AJ1052" si="3189">AJ1051</f>
        <v>0</v>
      </c>
      <c r="AK1052" s="411">
        <f t="shared" ref="AK1052" si="3190">AK1051</f>
        <v>0</v>
      </c>
      <c r="AL1052" s="411">
        <f t="shared" ref="AL1052" si="3191">AL1051</f>
        <v>0</v>
      </c>
      <c r="AM1052" s="306"/>
    </row>
    <row r="1053" spans="1:39" ht="15"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customHeight="1" outlineLevel="1">
      <c r="A1055" s="532"/>
      <c r="B1055" s="294" t="s">
        <v>347</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2">Z1054</f>
        <v>0</v>
      </c>
      <c r="AA1055" s="411">
        <f t="shared" ref="AA1055" si="3193">AA1054</f>
        <v>0</v>
      </c>
      <c r="AB1055" s="411">
        <f t="shared" ref="AB1055" si="3194">AB1054</f>
        <v>0</v>
      </c>
      <c r="AC1055" s="411">
        <f t="shared" ref="AC1055" si="3195">AC1054</f>
        <v>0</v>
      </c>
      <c r="AD1055" s="411">
        <f t="shared" ref="AD1055" si="3196">AD1054</f>
        <v>0</v>
      </c>
      <c r="AE1055" s="411">
        <f t="shared" ref="AE1055" si="3197">AE1054</f>
        <v>0</v>
      </c>
      <c r="AF1055" s="411">
        <f t="shared" ref="AF1055" si="3198">AF1054</f>
        <v>0</v>
      </c>
      <c r="AG1055" s="411">
        <f t="shared" ref="AG1055" si="3199">AG1054</f>
        <v>0</v>
      </c>
      <c r="AH1055" s="411">
        <f t="shared" ref="AH1055" si="3200">AH1054</f>
        <v>0</v>
      </c>
      <c r="AI1055" s="411">
        <f t="shared" ref="AI1055" si="3201">AI1054</f>
        <v>0</v>
      </c>
      <c r="AJ1055" s="411">
        <f t="shared" ref="AJ1055" si="3202">AJ1054</f>
        <v>0</v>
      </c>
      <c r="AK1055" s="411">
        <f t="shared" ref="AK1055" si="3203">AK1054</f>
        <v>0</v>
      </c>
      <c r="AL1055" s="411">
        <f t="shared" ref="AL1055" si="3204">AL1054</f>
        <v>0</v>
      </c>
      <c r="AM1055" s="306"/>
    </row>
    <row r="1056" spans="1:39" ht="15"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customHeight="1" outlineLevel="1">
      <c r="A1057" s="532"/>
      <c r="B1057" s="288" t="s">
        <v>502</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customHeight="1" outlineLevel="1">
      <c r="A1059" s="532"/>
      <c r="B1059" s="294" t="s">
        <v>347</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5">Z1058</f>
        <v>0</v>
      </c>
      <c r="AA1059" s="411">
        <f t="shared" ref="AA1059" si="3206">AA1058</f>
        <v>0</v>
      </c>
      <c r="AB1059" s="411">
        <f t="shared" ref="AB1059" si="3207">AB1058</f>
        <v>0</v>
      </c>
      <c r="AC1059" s="411">
        <f t="shared" ref="AC1059" si="3208">AC1058</f>
        <v>0</v>
      </c>
      <c r="AD1059" s="411">
        <f t="shared" ref="AD1059" si="3209">AD1058</f>
        <v>0</v>
      </c>
      <c r="AE1059" s="411">
        <f t="shared" ref="AE1059" si="3210">AE1058</f>
        <v>0</v>
      </c>
      <c r="AF1059" s="411">
        <f t="shared" ref="AF1059" si="3211">AF1058</f>
        <v>0</v>
      </c>
      <c r="AG1059" s="411">
        <f t="shared" ref="AG1059" si="3212">AG1058</f>
        <v>0</v>
      </c>
      <c r="AH1059" s="411">
        <f t="shared" ref="AH1059" si="3213">AH1058</f>
        <v>0</v>
      </c>
      <c r="AI1059" s="411">
        <f t="shared" ref="AI1059" si="3214">AI1058</f>
        <v>0</v>
      </c>
      <c r="AJ1059" s="411">
        <f t="shared" ref="AJ1059" si="3215">AJ1058</f>
        <v>0</v>
      </c>
      <c r="AK1059" s="411">
        <f t="shared" ref="AK1059" si="3216">AK1058</f>
        <v>0</v>
      </c>
      <c r="AL1059" s="411">
        <f t="shared" ref="AL1059" si="3217">AL1058</f>
        <v>0</v>
      </c>
      <c r="AM1059" s="306"/>
    </row>
    <row r="1060" spans="1:39" ht="15"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customHeight="1" outlineLevel="1">
      <c r="A1062" s="532"/>
      <c r="B1062" s="294" t="s">
        <v>347</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8">Z1061</f>
        <v>0</v>
      </c>
      <c r="AA1062" s="411">
        <f t="shared" ref="AA1062" si="3219">AA1061</f>
        <v>0</v>
      </c>
      <c r="AB1062" s="411">
        <f t="shared" ref="AB1062" si="3220">AB1061</f>
        <v>0</v>
      </c>
      <c r="AC1062" s="411">
        <f t="shared" ref="AC1062" si="3221">AC1061</f>
        <v>0</v>
      </c>
      <c r="AD1062" s="411">
        <f t="shared" ref="AD1062" si="3222">AD1061</f>
        <v>0</v>
      </c>
      <c r="AE1062" s="411">
        <f t="shared" ref="AE1062" si="3223">AE1061</f>
        <v>0</v>
      </c>
      <c r="AF1062" s="411">
        <f t="shared" ref="AF1062" si="3224">AF1061</f>
        <v>0</v>
      </c>
      <c r="AG1062" s="411">
        <f t="shared" ref="AG1062" si="3225">AG1061</f>
        <v>0</v>
      </c>
      <c r="AH1062" s="411">
        <f t="shared" ref="AH1062" si="3226">AH1061</f>
        <v>0</v>
      </c>
      <c r="AI1062" s="411">
        <f t="shared" ref="AI1062" si="3227">AI1061</f>
        <v>0</v>
      </c>
      <c r="AJ1062" s="411">
        <f t="shared" ref="AJ1062" si="3228">AJ1061</f>
        <v>0</v>
      </c>
      <c r="AK1062" s="411">
        <f t="shared" ref="AK1062" si="3229">AK1061</f>
        <v>0</v>
      </c>
      <c r="AL1062" s="411">
        <f t="shared" ref="AL1062" si="3230">AL1061</f>
        <v>0</v>
      </c>
      <c r="AM1062" s="306"/>
    </row>
    <row r="1063" spans="1:39" ht="15"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customHeight="1" outlineLevel="1">
      <c r="A1065" s="532"/>
      <c r="B1065" s="294" t="s">
        <v>347</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31">Z1064</f>
        <v>0</v>
      </c>
      <c r="AA1065" s="411">
        <f t="shared" ref="AA1065" si="3232">AA1064</f>
        <v>0</v>
      </c>
      <c r="AB1065" s="411">
        <f t="shared" ref="AB1065" si="3233">AB1064</f>
        <v>0</v>
      </c>
      <c r="AC1065" s="411">
        <f t="shared" ref="AC1065" si="3234">AC1064</f>
        <v>0</v>
      </c>
      <c r="AD1065" s="411">
        <f t="shared" ref="AD1065" si="3235">AD1064</f>
        <v>0</v>
      </c>
      <c r="AE1065" s="411">
        <f t="shared" ref="AE1065" si="3236">AE1064</f>
        <v>0</v>
      </c>
      <c r="AF1065" s="411">
        <f t="shared" ref="AF1065" si="3237">AF1064</f>
        <v>0</v>
      </c>
      <c r="AG1065" s="411">
        <f t="shared" ref="AG1065" si="3238">AG1064</f>
        <v>0</v>
      </c>
      <c r="AH1065" s="411">
        <f t="shared" ref="AH1065" si="3239">AH1064</f>
        <v>0</v>
      </c>
      <c r="AI1065" s="411">
        <f t="shared" ref="AI1065" si="3240">AI1064</f>
        <v>0</v>
      </c>
      <c r="AJ1065" s="411">
        <f t="shared" ref="AJ1065" si="3241">AJ1064</f>
        <v>0</v>
      </c>
      <c r="AK1065" s="411">
        <f t="shared" ref="AK1065" si="3242">AK1064</f>
        <v>0</v>
      </c>
      <c r="AL1065" s="411">
        <f t="shared" ref="AL1065" si="3243">AL1064</f>
        <v>0</v>
      </c>
      <c r="AM1065" s="306"/>
    </row>
    <row r="1066" spans="1:39" ht="15"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customHeight="1" outlineLevel="1">
      <c r="A1067" s="532"/>
      <c r="B1067" s="288" t="s">
        <v>503</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customHeight="1" outlineLevel="1">
      <c r="A1069" s="532"/>
      <c r="B1069" s="294" t="s">
        <v>347</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4">Z1068</f>
        <v>0</v>
      </c>
      <c r="AA1069" s="411">
        <f t="shared" ref="AA1069" si="3245">AA1068</f>
        <v>0</v>
      </c>
      <c r="AB1069" s="411">
        <f t="shared" ref="AB1069" si="3246">AB1068</f>
        <v>0</v>
      </c>
      <c r="AC1069" s="411">
        <f t="shared" ref="AC1069" si="3247">AC1068</f>
        <v>0</v>
      </c>
      <c r="AD1069" s="411">
        <f t="shared" ref="AD1069" si="3248">AD1068</f>
        <v>0</v>
      </c>
      <c r="AE1069" s="411">
        <f t="shared" ref="AE1069" si="3249">AE1068</f>
        <v>0</v>
      </c>
      <c r="AF1069" s="411">
        <f t="shared" ref="AF1069" si="3250">AF1068</f>
        <v>0</v>
      </c>
      <c r="AG1069" s="411">
        <f t="shared" ref="AG1069" si="3251">AG1068</f>
        <v>0</v>
      </c>
      <c r="AH1069" s="411">
        <f t="shared" ref="AH1069" si="3252">AH1068</f>
        <v>0</v>
      </c>
      <c r="AI1069" s="411">
        <f t="shared" ref="AI1069" si="3253">AI1068</f>
        <v>0</v>
      </c>
      <c r="AJ1069" s="411">
        <f t="shared" ref="AJ1069" si="3254">AJ1068</f>
        <v>0</v>
      </c>
      <c r="AK1069" s="411">
        <f t="shared" ref="AK1069" si="3255">AK1068</f>
        <v>0</v>
      </c>
      <c r="AL1069" s="411">
        <f t="shared" ref="AL1069" si="3256">AL1068</f>
        <v>0</v>
      </c>
      <c r="AM1069" s="306"/>
    </row>
    <row r="1070" spans="1:39" ht="15"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customHeight="1" outlineLevel="1">
      <c r="A1072" s="532"/>
      <c r="B1072" s="294" t="s">
        <v>347</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7">Z1071</f>
        <v>0</v>
      </c>
      <c r="AA1072" s="411">
        <f t="shared" ref="AA1072" si="3258">AA1071</f>
        <v>0</v>
      </c>
      <c r="AB1072" s="411">
        <f t="shared" ref="AB1072" si="3259">AB1071</f>
        <v>0</v>
      </c>
      <c r="AC1072" s="411">
        <f t="shared" ref="AC1072" si="3260">AC1071</f>
        <v>0</v>
      </c>
      <c r="AD1072" s="411">
        <f t="shared" ref="AD1072" si="3261">AD1071</f>
        <v>0</v>
      </c>
      <c r="AE1072" s="411">
        <f t="shared" ref="AE1072" si="3262">AE1071</f>
        <v>0</v>
      </c>
      <c r="AF1072" s="411">
        <f t="shared" ref="AF1072" si="3263">AF1071</f>
        <v>0</v>
      </c>
      <c r="AG1072" s="411">
        <f t="shared" ref="AG1072" si="3264">AG1071</f>
        <v>0</v>
      </c>
      <c r="AH1072" s="411">
        <f t="shared" ref="AH1072" si="3265">AH1071</f>
        <v>0</v>
      </c>
      <c r="AI1072" s="411">
        <f t="shared" ref="AI1072" si="3266">AI1071</f>
        <v>0</v>
      </c>
      <c r="AJ1072" s="411">
        <f t="shared" ref="AJ1072" si="3267">AJ1071</f>
        <v>0</v>
      </c>
      <c r="AK1072" s="411">
        <f t="shared" ref="AK1072" si="3268">AK1071</f>
        <v>0</v>
      </c>
      <c r="AL1072" s="411">
        <f t="shared" ref="AL1072" si="3269">AL1071</f>
        <v>0</v>
      </c>
      <c r="AM1072" s="306"/>
    </row>
    <row r="1073" spans="1:39" ht="15"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customHeight="1" outlineLevel="1">
      <c r="A1075" s="532"/>
      <c r="B1075" s="294" t="s">
        <v>347</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70">Z1074</f>
        <v>0</v>
      </c>
      <c r="AA1075" s="411">
        <f t="shared" ref="AA1075" si="3271">AA1074</f>
        <v>0</v>
      </c>
      <c r="AB1075" s="411">
        <f t="shared" ref="AB1075" si="3272">AB1074</f>
        <v>0</v>
      </c>
      <c r="AC1075" s="411">
        <f t="shared" ref="AC1075" si="3273">AC1074</f>
        <v>0</v>
      </c>
      <c r="AD1075" s="411">
        <f t="shared" ref="AD1075" si="3274">AD1074</f>
        <v>0</v>
      </c>
      <c r="AE1075" s="411">
        <f t="shared" ref="AE1075" si="3275">AE1074</f>
        <v>0</v>
      </c>
      <c r="AF1075" s="411">
        <f t="shared" ref="AF1075" si="3276">AF1074</f>
        <v>0</v>
      </c>
      <c r="AG1075" s="411">
        <f t="shared" ref="AG1075" si="3277">AG1074</f>
        <v>0</v>
      </c>
      <c r="AH1075" s="411">
        <f t="shared" ref="AH1075" si="3278">AH1074</f>
        <v>0</v>
      </c>
      <c r="AI1075" s="411">
        <f t="shared" ref="AI1075" si="3279">AI1074</f>
        <v>0</v>
      </c>
      <c r="AJ1075" s="411">
        <f t="shared" ref="AJ1075" si="3280">AJ1074</f>
        <v>0</v>
      </c>
      <c r="AK1075" s="411">
        <f t="shared" ref="AK1075" si="3281">AK1074</f>
        <v>0</v>
      </c>
      <c r="AL1075" s="411">
        <f t="shared" ref="AL1075" si="3282">AL1074</f>
        <v>0</v>
      </c>
      <c r="AM1075" s="306"/>
    </row>
    <row r="1076" spans="1:39" ht="15"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customHeight="1" outlineLevel="1">
      <c r="A1078" s="532"/>
      <c r="B1078" s="294" t="s">
        <v>347</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3">Z1077</f>
        <v>0</v>
      </c>
      <c r="AA1078" s="411">
        <f t="shared" ref="AA1078" si="3284">AA1077</f>
        <v>0</v>
      </c>
      <c r="AB1078" s="411">
        <f t="shared" ref="AB1078" si="3285">AB1077</f>
        <v>0</v>
      </c>
      <c r="AC1078" s="411">
        <f t="shared" ref="AC1078" si="3286">AC1077</f>
        <v>0</v>
      </c>
      <c r="AD1078" s="411">
        <f t="shared" ref="AD1078" si="3287">AD1077</f>
        <v>0</v>
      </c>
      <c r="AE1078" s="411">
        <f t="shared" ref="AE1078" si="3288">AE1077</f>
        <v>0</v>
      </c>
      <c r="AF1078" s="411">
        <f t="shared" ref="AF1078" si="3289">AF1077</f>
        <v>0</v>
      </c>
      <c r="AG1078" s="411">
        <f t="shared" ref="AG1078" si="3290">AG1077</f>
        <v>0</v>
      </c>
      <c r="AH1078" s="411">
        <f t="shared" ref="AH1078" si="3291">AH1077</f>
        <v>0</v>
      </c>
      <c r="AI1078" s="411">
        <f t="shared" ref="AI1078" si="3292">AI1077</f>
        <v>0</v>
      </c>
      <c r="AJ1078" s="411">
        <f t="shared" ref="AJ1078" si="3293">AJ1077</f>
        <v>0</v>
      </c>
      <c r="AK1078" s="411">
        <f t="shared" ref="AK1078" si="3294">AK1077</f>
        <v>0</v>
      </c>
      <c r="AL1078" s="411">
        <f t="shared" ref="AL1078" si="3295">AL1077</f>
        <v>0</v>
      </c>
      <c r="AM1078" s="306"/>
    </row>
    <row r="1079" spans="1:39" ht="15"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customHeight="1" outlineLevel="1">
      <c r="A1081" s="532"/>
      <c r="B1081" s="294" t="s">
        <v>347</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6">Z1080</f>
        <v>0</v>
      </c>
      <c r="AA1081" s="411">
        <f t="shared" ref="AA1081" si="3297">AA1080</f>
        <v>0</v>
      </c>
      <c r="AB1081" s="411">
        <f t="shared" ref="AB1081" si="3298">AB1080</f>
        <v>0</v>
      </c>
      <c r="AC1081" s="411">
        <f t="shared" ref="AC1081" si="3299">AC1080</f>
        <v>0</v>
      </c>
      <c r="AD1081" s="411">
        <f t="shared" ref="AD1081" si="3300">AD1080</f>
        <v>0</v>
      </c>
      <c r="AE1081" s="411">
        <f t="shared" ref="AE1081" si="3301">AE1080</f>
        <v>0</v>
      </c>
      <c r="AF1081" s="411">
        <f t="shared" ref="AF1081" si="3302">AF1080</f>
        <v>0</v>
      </c>
      <c r="AG1081" s="411">
        <f t="shared" ref="AG1081" si="3303">AG1080</f>
        <v>0</v>
      </c>
      <c r="AH1081" s="411">
        <f t="shared" ref="AH1081" si="3304">AH1080</f>
        <v>0</v>
      </c>
      <c r="AI1081" s="411">
        <f t="shared" ref="AI1081" si="3305">AI1080</f>
        <v>0</v>
      </c>
      <c r="AJ1081" s="411">
        <f t="shared" ref="AJ1081" si="3306">AJ1080</f>
        <v>0</v>
      </c>
      <c r="AK1081" s="411">
        <f t="shared" ref="AK1081" si="3307">AK1080</f>
        <v>0</v>
      </c>
      <c r="AL1081" s="411">
        <f t="shared" ref="AL1081" si="3308">AL1080</f>
        <v>0</v>
      </c>
      <c r="AM1081" s="306"/>
    </row>
    <row r="1082" spans="1:39" ht="15"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customHeight="1" outlineLevel="1">
      <c r="A1084" s="532"/>
      <c r="B1084" s="294" t="s">
        <v>347</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9">Z1083</f>
        <v>0</v>
      </c>
      <c r="AA1084" s="411">
        <f t="shared" ref="AA1084" si="3310">AA1083</f>
        <v>0</v>
      </c>
      <c r="AB1084" s="411">
        <f t="shared" ref="AB1084" si="3311">AB1083</f>
        <v>0</v>
      </c>
      <c r="AC1084" s="411">
        <f t="shared" ref="AC1084" si="3312">AC1083</f>
        <v>0</v>
      </c>
      <c r="AD1084" s="411">
        <f t="shared" ref="AD1084" si="3313">AD1083</f>
        <v>0</v>
      </c>
      <c r="AE1084" s="411">
        <f t="shared" ref="AE1084" si="3314">AE1083</f>
        <v>0</v>
      </c>
      <c r="AF1084" s="411">
        <f t="shared" ref="AF1084" si="3315">AF1083</f>
        <v>0</v>
      </c>
      <c r="AG1084" s="411">
        <f t="shared" ref="AG1084" si="3316">AG1083</f>
        <v>0</v>
      </c>
      <c r="AH1084" s="411">
        <f t="shared" ref="AH1084" si="3317">AH1083</f>
        <v>0</v>
      </c>
      <c r="AI1084" s="411">
        <f t="shared" ref="AI1084" si="3318">AI1083</f>
        <v>0</v>
      </c>
      <c r="AJ1084" s="411">
        <f t="shared" ref="AJ1084" si="3319">AJ1083</f>
        <v>0</v>
      </c>
      <c r="AK1084" s="411">
        <f t="shared" ref="AK1084" si="3320">AK1083</f>
        <v>0</v>
      </c>
      <c r="AL1084" s="411">
        <f t="shared" ref="AL1084" si="3321">AL1083</f>
        <v>0</v>
      </c>
      <c r="AM1084" s="306"/>
    </row>
    <row r="1085" spans="1:39" ht="15"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customHeight="1" outlineLevel="1">
      <c r="A1087" s="532"/>
      <c r="B1087" s="294" t="s">
        <v>347</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2">Z1086</f>
        <v>0</v>
      </c>
      <c r="AA1087" s="411">
        <f t="shared" ref="AA1087" si="3323">AA1086</f>
        <v>0</v>
      </c>
      <c r="AB1087" s="411">
        <f t="shared" ref="AB1087" si="3324">AB1086</f>
        <v>0</v>
      </c>
      <c r="AC1087" s="411">
        <f t="shared" ref="AC1087" si="3325">AC1086</f>
        <v>0</v>
      </c>
      <c r="AD1087" s="411">
        <f t="shared" ref="AD1087" si="3326">AD1086</f>
        <v>0</v>
      </c>
      <c r="AE1087" s="411">
        <f t="shared" ref="AE1087" si="3327">AE1086</f>
        <v>0</v>
      </c>
      <c r="AF1087" s="411">
        <f t="shared" ref="AF1087" si="3328">AF1086</f>
        <v>0</v>
      </c>
      <c r="AG1087" s="411">
        <f t="shared" ref="AG1087" si="3329">AG1086</f>
        <v>0</v>
      </c>
      <c r="AH1087" s="411">
        <f t="shared" ref="AH1087" si="3330">AH1086</f>
        <v>0</v>
      </c>
      <c r="AI1087" s="411">
        <f t="shared" ref="AI1087" si="3331">AI1086</f>
        <v>0</v>
      </c>
      <c r="AJ1087" s="411">
        <f t="shared" ref="AJ1087" si="3332">AJ1086</f>
        <v>0</v>
      </c>
      <c r="AK1087" s="411">
        <f t="shared" ref="AK1087" si="3333">AK1086</f>
        <v>0</v>
      </c>
      <c r="AL1087" s="411">
        <f t="shared" ref="AL1087" si="3334">AL1086</f>
        <v>0</v>
      </c>
      <c r="AM1087" s="306"/>
    </row>
    <row r="1088" spans="1:39" ht="15"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customHeight="1" outlineLevel="1">
      <c r="A1090" s="532"/>
      <c r="B1090" s="294" t="s">
        <v>347</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5">Z1089</f>
        <v>0</v>
      </c>
      <c r="AA1090" s="411">
        <f t="shared" ref="AA1090" si="3336">AA1089</f>
        <v>0</v>
      </c>
      <c r="AB1090" s="411">
        <f t="shared" ref="AB1090" si="3337">AB1089</f>
        <v>0</v>
      </c>
      <c r="AC1090" s="411">
        <f t="shared" ref="AC1090" si="3338">AC1089</f>
        <v>0</v>
      </c>
      <c r="AD1090" s="411">
        <f t="shared" ref="AD1090" si="3339">AD1089</f>
        <v>0</v>
      </c>
      <c r="AE1090" s="411">
        <f t="shared" ref="AE1090" si="3340">AE1089</f>
        <v>0</v>
      </c>
      <c r="AF1090" s="411">
        <f t="shared" ref="AF1090" si="3341">AF1089</f>
        <v>0</v>
      </c>
      <c r="AG1090" s="411">
        <f t="shared" ref="AG1090" si="3342">AG1089</f>
        <v>0</v>
      </c>
      <c r="AH1090" s="411">
        <f t="shared" ref="AH1090" si="3343">AH1089</f>
        <v>0</v>
      </c>
      <c r="AI1090" s="411">
        <f t="shared" ref="AI1090" si="3344">AI1089</f>
        <v>0</v>
      </c>
      <c r="AJ1090" s="411">
        <f t="shared" ref="AJ1090" si="3345">AJ1089</f>
        <v>0</v>
      </c>
      <c r="AK1090" s="411">
        <f t="shared" ref="AK1090" si="3346">AK1089</f>
        <v>0</v>
      </c>
      <c r="AL1090" s="411">
        <f t="shared" ref="AL1090" si="3347">AL1089</f>
        <v>0</v>
      </c>
      <c r="AM1090" s="306"/>
    </row>
    <row r="1091" spans="1:39" ht="15"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customHeight="1" outlineLevel="1">
      <c r="A1093" s="532"/>
      <c r="B1093" s="294" t="s">
        <v>347</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8">Z1092</f>
        <v>0</v>
      </c>
      <c r="AA1093" s="411">
        <f t="shared" ref="AA1093" si="3349">AA1092</f>
        <v>0</v>
      </c>
      <c r="AB1093" s="411">
        <f t="shared" ref="AB1093" si="3350">AB1092</f>
        <v>0</v>
      </c>
      <c r="AC1093" s="411">
        <f t="shared" ref="AC1093" si="3351">AC1092</f>
        <v>0</v>
      </c>
      <c r="AD1093" s="411">
        <f t="shared" ref="AD1093" si="3352">AD1092</f>
        <v>0</v>
      </c>
      <c r="AE1093" s="411">
        <f t="shared" ref="AE1093" si="3353">AE1092</f>
        <v>0</v>
      </c>
      <c r="AF1093" s="411">
        <f t="shared" ref="AF1093" si="3354">AF1092</f>
        <v>0</v>
      </c>
      <c r="AG1093" s="411">
        <f t="shared" ref="AG1093" si="3355">AG1092</f>
        <v>0</v>
      </c>
      <c r="AH1093" s="411">
        <f t="shared" ref="AH1093" si="3356">AH1092</f>
        <v>0</v>
      </c>
      <c r="AI1093" s="411">
        <f t="shared" ref="AI1093" si="3357">AI1092</f>
        <v>0</v>
      </c>
      <c r="AJ1093" s="411">
        <f t="shared" ref="AJ1093" si="3358">AJ1092</f>
        <v>0</v>
      </c>
      <c r="AK1093" s="411">
        <f t="shared" ref="AK1093" si="3359">AK1092</f>
        <v>0</v>
      </c>
      <c r="AL1093" s="411">
        <f t="shared" ref="AL1093" si="3360">AL1092</f>
        <v>0</v>
      </c>
      <c r="AM1093" s="306"/>
    </row>
    <row r="1094" spans="1:39" ht="15"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customHeight="1" outlineLevel="1">
      <c r="A1096" s="532"/>
      <c r="B1096" s="294" t="s">
        <v>347</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61">Z1095</f>
        <v>0</v>
      </c>
      <c r="AA1096" s="411">
        <f t="shared" ref="AA1096" si="3362">AA1095</f>
        <v>0</v>
      </c>
      <c r="AB1096" s="411">
        <f t="shared" ref="AB1096" si="3363">AB1095</f>
        <v>0</v>
      </c>
      <c r="AC1096" s="411">
        <f t="shared" ref="AC1096" si="3364">AC1095</f>
        <v>0</v>
      </c>
      <c r="AD1096" s="411">
        <f t="shared" ref="AD1096" si="3365">AD1095</f>
        <v>0</v>
      </c>
      <c r="AE1096" s="411">
        <f t="shared" ref="AE1096" si="3366">AE1095</f>
        <v>0</v>
      </c>
      <c r="AF1096" s="411">
        <f t="shared" ref="AF1096" si="3367">AF1095</f>
        <v>0</v>
      </c>
      <c r="AG1096" s="411">
        <f t="shared" ref="AG1096" si="3368">AG1095</f>
        <v>0</v>
      </c>
      <c r="AH1096" s="411">
        <f t="shared" ref="AH1096" si="3369">AH1095</f>
        <v>0</v>
      </c>
      <c r="AI1096" s="411">
        <f t="shared" ref="AI1096" si="3370">AI1095</f>
        <v>0</v>
      </c>
      <c r="AJ1096" s="411">
        <f t="shared" ref="AJ1096" si="3371">AJ1095</f>
        <v>0</v>
      </c>
      <c r="AK1096" s="411">
        <f t="shared" ref="AK1096" si="3372">AK1095</f>
        <v>0</v>
      </c>
      <c r="AL1096" s="411">
        <f t="shared" ref="AL1096" si="3373">AL1095</f>
        <v>0</v>
      </c>
      <c r="AM1096" s="306"/>
    </row>
    <row r="1097" spans="1:39" ht="15"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1.95"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customHeight="1" outlineLevel="1">
      <c r="A1099" s="532"/>
      <c r="B1099" s="294" t="s">
        <v>347</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4">Z1098</f>
        <v>0</v>
      </c>
      <c r="AA1099" s="411">
        <f t="shared" ref="AA1099" si="3375">AA1098</f>
        <v>0</v>
      </c>
      <c r="AB1099" s="411">
        <f t="shared" ref="AB1099" si="3376">AB1098</f>
        <v>0</v>
      </c>
      <c r="AC1099" s="411">
        <f t="shared" ref="AC1099" si="3377">AC1098</f>
        <v>0</v>
      </c>
      <c r="AD1099" s="411">
        <f t="shared" ref="AD1099" si="3378">AD1098</f>
        <v>0</v>
      </c>
      <c r="AE1099" s="411">
        <f t="shared" ref="AE1099" si="3379">AE1098</f>
        <v>0</v>
      </c>
      <c r="AF1099" s="411">
        <f t="shared" ref="AF1099" si="3380">AF1098</f>
        <v>0</v>
      </c>
      <c r="AG1099" s="411">
        <f t="shared" ref="AG1099" si="3381">AG1098</f>
        <v>0</v>
      </c>
      <c r="AH1099" s="411">
        <f t="shared" ref="AH1099" si="3382">AH1098</f>
        <v>0</v>
      </c>
      <c r="AI1099" s="411">
        <f t="shared" ref="AI1099" si="3383">AI1098</f>
        <v>0</v>
      </c>
      <c r="AJ1099" s="411">
        <f t="shared" ref="AJ1099" si="3384">AJ1098</f>
        <v>0</v>
      </c>
      <c r="AK1099" s="411">
        <f t="shared" ref="AK1099" si="3385">AK1098</f>
        <v>0</v>
      </c>
      <c r="AL1099" s="411">
        <f t="shared" ref="AL1099" si="3386">AL1098</f>
        <v>0</v>
      </c>
      <c r="AM1099" s="306"/>
    </row>
    <row r="1100" spans="1:39" ht="15"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customHeight="1" outlineLevel="1">
      <c r="A1102" s="532"/>
      <c r="B1102" s="294" t="s">
        <v>347</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7">Z1101</f>
        <v>0</v>
      </c>
      <c r="AA1102" s="411">
        <f t="shared" ref="AA1102" si="3388">AA1101</f>
        <v>0</v>
      </c>
      <c r="AB1102" s="411">
        <f t="shared" ref="AB1102" si="3389">AB1101</f>
        <v>0</v>
      </c>
      <c r="AC1102" s="411">
        <f t="shared" ref="AC1102" si="3390">AC1101</f>
        <v>0</v>
      </c>
      <c r="AD1102" s="411">
        <f t="shared" ref="AD1102" si="3391">AD1101</f>
        <v>0</v>
      </c>
      <c r="AE1102" s="411">
        <f t="shared" ref="AE1102" si="3392">AE1101</f>
        <v>0</v>
      </c>
      <c r="AF1102" s="411">
        <f t="shared" ref="AF1102" si="3393">AF1101</f>
        <v>0</v>
      </c>
      <c r="AG1102" s="411">
        <f t="shared" ref="AG1102" si="3394">AG1101</f>
        <v>0</v>
      </c>
      <c r="AH1102" s="411">
        <f t="shared" ref="AH1102" si="3395">AH1101</f>
        <v>0</v>
      </c>
      <c r="AI1102" s="411">
        <f t="shared" ref="AI1102" si="3396">AI1101</f>
        <v>0</v>
      </c>
      <c r="AJ1102" s="411">
        <f t="shared" ref="AJ1102" si="3397">AJ1101</f>
        <v>0</v>
      </c>
      <c r="AK1102" s="411">
        <f t="shared" ref="AK1102" si="3398">AK1101</f>
        <v>0</v>
      </c>
      <c r="AL1102" s="411">
        <f t="shared" ref="AL1102" si="3399">AL1101</f>
        <v>0</v>
      </c>
      <c r="AM1102" s="306"/>
    </row>
    <row r="1103" spans="1:39" ht="15"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6"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customHeight="1" outlineLevel="1">
      <c r="A1105" s="532"/>
      <c r="B1105" s="294" t="s">
        <v>347</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400">Z1104</f>
        <v>0</v>
      </c>
      <c r="AA1105" s="411">
        <f t="shared" ref="AA1105" si="3401">AA1104</f>
        <v>0</v>
      </c>
      <c r="AB1105" s="411">
        <f t="shared" ref="AB1105" si="3402">AB1104</f>
        <v>0</v>
      </c>
      <c r="AC1105" s="411">
        <f t="shared" ref="AC1105" si="3403">AC1104</f>
        <v>0</v>
      </c>
      <c r="AD1105" s="411">
        <f t="shared" ref="AD1105" si="3404">AD1104</f>
        <v>0</v>
      </c>
      <c r="AE1105" s="411">
        <f t="shared" ref="AE1105" si="3405">AE1104</f>
        <v>0</v>
      </c>
      <c r="AF1105" s="411">
        <f t="shared" ref="AF1105" si="3406">AF1104</f>
        <v>0</v>
      </c>
      <c r="AG1105" s="411">
        <f t="shared" ref="AG1105" si="3407">AG1104</f>
        <v>0</v>
      </c>
      <c r="AH1105" s="411">
        <f t="shared" ref="AH1105" si="3408">AH1104</f>
        <v>0</v>
      </c>
      <c r="AI1105" s="411">
        <f t="shared" ref="AI1105" si="3409">AI1104</f>
        <v>0</v>
      </c>
      <c r="AJ1105" s="411">
        <f t="shared" ref="AJ1105" si="3410">AJ1104</f>
        <v>0</v>
      </c>
      <c r="AK1105" s="411">
        <f t="shared" ref="AK1105" si="3411">AK1104</f>
        <v>0</v>
      </c>
      <c r="AL1105" s="411">
        <f t="shared" ref="AL1105" si="3412">AL1104</f>
        <v>0</v>
      </c>
      <c r="AM1105" s="306"/>
    </row>
    <row r="1106" spans="1:39" ht="15"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customHeight="1" outlineLevel="1">
      <c r="A1108" s="532"/>
      <c r="B1108" s="294" t="s">
        <v>347</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3">Z1107</f>
        <v>0</v>
      </c>
      <c r="AA1108" s="411">
        <f t="shared" ref="AA1108" si="3414">AA1107</f>
        <v>0</v>
      </c>
      <c r="AB1108" s="411">
        <f t="shared" ref="AB1108" si="3415">AB1107</f>
        <v>0</v>
      </c>
      <c r="AC1108" s="411">
        <f t="shared" ref="AC1108" si="3416">AC1107</f>
        <v>0</v>
      </c>
      <c r="AD1108" s="411">
        <f t="shared" ref="AD1108" si="3417">AD1107</f>
        <v>0</v>
      </c>
      <c r="AE1108" s="411">
        <f t="shared" ref="AE1108" si="3418">AE1107</f>
        <v>0</v>
      </c>
      <c r="AF1108" s="411">
        <f t="shared" ref="AF1108" si="3419">AF1107</f>
        <v>0</v>
      </c>
      <c r="AG1108" s="411">
        <f t="shared" ref="AG1108" si="3420">AG1107</f>
        <v>0</v>
      </c>
      <c r="AH1108" s="411">
        <f t="shared" ref="AH1108" si="3421">AH1107</f>
        <v>0</v>
      </c>
      <c r="AI1108" s="411">
        <f t="shared" ref="AI1108" si="3422">AI1107</f>
        <v>0</v>
      </c>
      <c r="AJ1108" s="411">
        <f t="shared" ref="AJ1108" si="3423">AJ1107</f>
        <v>0</v>
      </c>
      <c r="AK1108" s="411">
        <f t="shared" ref="AK1108" si="3424">AK1107</f>
        <v>0</v>
      </c>
      <c r="AL1108" s="411">
        <f t="shared" ref="AL1108" si="3425">AL1107</f>
        <v>0</v>
      </c>
      <c r="AM1108" s="306"/>
    </row>
    <row r="1109" spans="1:39" ht="15"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 r="B1110" s="327" t="s">
        <v>348</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349</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350</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354</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6">SUM(Y1114:AL1114)</f>
        <v>0</v>
      </c>
    </row>
    <row r="1115" spans="1:39" ht="15">
      <c r="B1115" s="324" t="s">
        <v>355</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6"/>
        <v>0</v>
      </c>
    </row>
    <row r="1116" spans="1:39" ht="15">
      <c r="B1116" s="324" t="s">
        <v>356</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6"/>
        <v>0</v>
      </c>
    </row>
    <row r="1117" spans="1:39" ht="15">
      <c r="B1117" s="324" t="s">
        <v>357</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6"/>
        <v>0</v>
      </c>
    </row>
    <row r="1118" spans="1:39" ht="15">
      <c r="B1118" s="324" t="s">
        <v>358</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7">Y212*Y1113</f>
        <v>0</v>
      </c>
      <c r="Z1118" s="378">
        <f t="shared" si="3427"/>
        <v>0</v>
      </c>
      <c r="AA1118" s="378">
        <f t="shared" si="3427"/>
        <v>0</v>
      </c>
      <c r="AB1118" s="378">
        <f t="shared" si="3427"/>
        <v>0</v>
      </c>
      <c r="AC1118" s="378">
        <f t="shared" si="3427"/>
        <v>0</v>
      </c>
      <c r="AD1118" s="378">
        <f t="shared" si="3427"/>
        <v>0</v>
      </c>
      <c r="AE1118" s="378">
        <f t="shared" si="3427"/>
        <v>0</v>
      </c>
      <c r="AF1118" s="378">
        <f t="shared" si="3427"/>
        <v>0</v>
      </c>
      <c r="AG1118" s="378">
        <f t="shared" si="3427"/>
        <v>0</v>
      </c>
      <c r="AH1118" s="378">
        <f t="shared" si="3427"/>
        <v>0</v>
      </c>
      <c r="AI1118" s="378">
        <f t="shared" si="3427"/>
        <v>0</v>
      </c>
      <c r="AJ1118" s="378">
        <f t="shared" si="3427"/>
        <v>0</v>
      </c>
      <c r="AK1118" s="378">
        <f t="shared" si="3427"/>
        <v>0</v>
      </c>
      <c r="AL1118" s="378">
        <f t="shared" si="3427"/>
        <v>0</v>
      </c>
      <c r="AM1118" s="629">
        <f t="shared" si="3426"/>
        <v>0</v>
      </c>
    </row>
    <row r="1119" spans="1:39" ht="15">
      <c r="B1119" s="324" t="s">
        <v>359</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8">Y395*Y1113</f>
        <v>0</v>
      </c>
      <c r="Z1119" s="378">
        <f t="shared" si="3428"/>
        <v>0</v>
      </c>
      <c r="AA1119" s="378">
        <f t="shared" si="3428"/>
        <v>0</v>
      </c>
      <c r="AB1119" s="378">
        <f t="shared" si="3428"/>
        <v>0</v>
      </c>
      <c r="AC1119" s="378">
        <f t="shared" si="3428"/>
        <v>0</v>
      </c>
      <c r="AD1119" s="378">
        <f t="shared" si="3428"/>
        <v>0</v>
      </c>
      <c r="AE1119" s="378">
        <f t="shared" si="3428"/>
        <v>0</v>
      </c>
      <c r="AF1119" s="378">
        <f t="shared" si="3428"/>
        <v>0</v>
      </c>
      <c r="AG1119" s="378">
        <f t="shared" si="3428"/>
        <v>0</v>
      </c>
      <c r="AH1119" s="378">
        <f t="shared" si="3428"/>
        <v>0</v>
      </c>
      <c r="AI1119" s="378">
        <f t="shared" si="3428"/>
        <v>0</v>
      </c>
      <c r="AJ1119" s="378">
        <f t="shared" si="3428"/>
        <v>0</v>
      </c>
      <c r="AK1119" s="378">
        <f t="shared" si="3428"/>
        <v>0</v>
      </c>
      <c r="AL1119" s="378">
        <f t="shared" si="3428"/>
        <v>0</v>
      </c>
      <c r="AM1119" s="629">
        <f t="shared" si="3426"/>
        <v>0</v>
      </c>
    </row>
    <row r="1120" spans="1:39" ht="15">
      <c r="B1120" s="324" t="s">
        <v>360</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9">Y578*Y1113</f>
        <v>0</v>
      </c>
      <c r="Z1120" s="378">
        <f t="shared" si="3429"/>
        <v>0</v>
      </c>
      <c r="AA1120" s="378">
        <f t="shared" si="3429"/>
        <v>0</v>
      </c>
      <c r="AB1120" s="378">
        <f t="shared" si="3429"/>
        <v>0</v>
      </c>
      <c r="AC1120" s="378">
        <f t="shared" si="3429"/>
        <v>0</v>
      </c>
      <c r="AD1120" s="378">
        <f t="shared" si="3429"/>
        <v>0</v>
      </c>
      <c r="AE1120" s="378">
        <f t="shared" si="3429"/>
        <v>0</v>
      </c>
      <c r="AF1120" s="378">
        <f t="shared" si="3429"/>
        <v>0</v>
      </c>
      <c r="AG1120" s="378">
        <f t="shared" si="3429"/>
        <v>0</v>
      </c>
      <c r="AH1120" s="378">
        <f t="shared" si="3429"/>
        <v>0</v>
      </c>
      <c r="AI1120" s="378">
        <f t="shared" si="3429"/>
        <v>0</v>
      </c>
      <c r="AJ1120" s="378">
        <f t="shared" si="3429"/>
        <v>0</v>
      </c>
      <c r="AK1120" s="378">
        <f t="shared" si="3429"/>
        <v>0</v>
      </c>
      <c r="AL1120" s="378">
        <f t="shared" si="3429"/>
        <v>0</v>
      </c>
      <c r="AM1120" s="629">
        <f t="shared" si="3426"/>
        <v>0</v>
      </c>
    </row>
    <row r="1121" spans="2:39" ht="15">
      <c r="B1121" s="324" t="s">
        <v>361</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30">Y761*Y1113</f>
        <v>0</v>
      </c>
      <c r="Z1121" s="378">
        <f t="shared" si="3430"/>
        <v>0</v>
      </c>
      <c r="AA1121" s="378">
        <f t="shared" si="3430"/>
        <v>0</v>
      </c>
      <c r="AB1121" s="378">
        <f t="shared" si="3430"/>
        <v>0</v>
      </c>
      <c r="AC1121" s="378">
        <f t="shared" si="3430"/>
        <v>0</v>
      </c>
      <c r="AD1121" s="378">
        <f t="shared" si="3430"/>
        <v>0</v>
      </c>
      <c r="AE1121" s="378">
        <f t="shared" si="3430"/>
        <v>0</v>
      </c>
      <c r="AF1121" s="378">
        <f t="shared" si="3430"/>
        <v>0</v>
      </c>
      <c r="AG1121" s="378">
        <f t="shared" si="3430"/>
        <v>0</v>
      </c>
      <c r="AH1121" s="378">
        <f t="shared" si="3430"/>
        <v>0</v>
      </c>
      <c r="AI1121" s="378">
        <f t="shared" si="3430"/>
        <v>0</v>
      </c>
      <c r="AJ1121" s="378">
        <f t="shared" si="3430"/>
        <v>0</v>
      </c>
      <c r="AK1121" s="378">
        <f t="shared" si="3430"/>
        <v>0</v>
      </c>
      <c r="AL1121" s="378">
        <f t="shared" si="3430"/>
        <v>0</v>
      </c>
      <c r="AM1121" s="629">
        <f t="shared" si="3426"/>
        <v>0</v>
      </c>
    </row>
    <row r="1122" spans="2:39" ht="15">
      <c r="B1122" s="324" t="s">
        <v>362</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31">Y944*Y1113</f>
        <v>0</v>
      </c>
      <c r="Z1122" s="378">
        <f t="shared" si="3431"/>
        <v>0</v>
      </c>
      <c r="AA1122" s="378">
        <f t="shared" si="3431"/>
        <v>0</v>
      </c>
      <c r="AB1122" s="378">
        <f t="shared" si="3431"/>
        <v>0</v>
      </c>
      <c r="AC1122" s="378">
        <f t="shared" si="3431"/>
        <v>0</v>
      </c>
      <c r="AD1122" s="378">
        <f t="shared" si="3431"/>
        <v>0</v>
      </c>
      <c r="AE1122" s="378">
        <f t="shared" si="3431"/>
        <v>0</v>
      </c>
      <c r="AF1122" s="378">
        <f t="shared" si="3431"/>
        <v>0</v>
      </c>
      <c r="AG1122" s="378">
        <f t="shared" si="3431"/>
        <v>0</v>
      </c>
      <c r="AH1122" s="378">
        <f t="shared" si="3431"/>
        <v>0</v>
      </c>
      <c r="AI1122" s="378">
        <f t="shared" si="3431"/>
        <v>0</v>
      </c>
      <c r="AJ1122" s="378">
        <f t="shared" si="3431"/>
        <v>0</v>
      </c>
      <c r="AK1122" s="378">
        <f t="shared" si="3431"/>
        <v>0</v>
      </c>
      <c r="AL1122" s="378">
        <f t="shared" si="3431"/>
        <v>0</v>
      </c>
      <c r="AM1122" s="629">
        <f t="shared" si="3426"/>
        <v>0</v>
      </c>
    </row>
    <row r="1123" spans="2:39" ht="15">
      <c r="B1123" s="324" t="s">
        <v>363</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2">AA1110*AA1113</f>
        <v>0</v>
      </c>
      <c r="AB1123" s="378">
        <f t="shared" si="3432"/>
        <v>0</v>
      </c>
      <c r="AC1123" s="378">
        <f t="shared" si="3432"/>
        <v>0</v>
      </c>
      <c r="AD1123" s="378">
        <f t="shared" si="3432"/>
        <v>0</v>
      </c>
      <c r="AE1123" s="378">
        <f t="shared" si="3432"/>
        <v>0</v>
      </c>
      <c r="AF1123" s="378">
        <f t="shared" si="3432"/>
        <v>0</v>
      </c>
      <c r="AG1123" s="378">
        <f t="shared" si="3432"/>
        <v>0</v>
      </c>
      <c r="AH1123" s="378">
        <f t="shared" si="3432"/>
        <v>0</v>
      </c>
      <c r="AI1123" s="378">
        <f t="shared" si="3432"/>
        <v>0</v>
      </c>
      <c r="AJ1123" s="378">
        <f t="shared" si="3432"/>
        <v>0</v>
      </c>
      <c r="AK1123" s="378">
        <f t="shared" si="3432"/>
        <v>0</v>
      </c>
      <c r="AL1123" s="378">
        <f t="shared" si="3432"/>
        <v>0</v>
      </c>
      <c r="AM1123" s="629">
        <f t="shared" si="3426"/>
        <v>0</v>
      </c>
    </row>
    <row r="1124" spans="2:39" ht="15.6">
      <c r="B1124" s="349" t="s">
        <v>353</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3">SUM(Z1114:Z1123)</f>
        <v>0</v>
      </c>
      <c r="AA1124" s="346">
        <f t="shared" si="3433"/>
        <v>0</v>
      </c>
      <c r="AB1124" s="346">
        <f t="shared" si="3433"/>
        <v>0</v>
      </c>
      <c r="AC1124" s="346">
        <f t="shared" si="3433"/>
        <v>0</v>
      </c>
      <c r="AD1124" s="346">
        <f t="shared" si="3433"/>
        <v>0</v>
      </c>
      <c r="AE1124" s="346">
        <f t="shared" si="3433"/>
        <v>0</v>
      </c>
      <c r="AF1124" s="346">
        <f>SUM(AF1114:AF1123)</f>
        <v>0</v>
      </c>
      <c r="AG1124" s="346">
        <f t="shared" ref="AG1124:AL1124" si="3434">SUM(AG1114:AG1123)</f>
        <v>0</v>
      </c>
      <c r="AH1124" s="346">
        <f t="shared" si="3434"/>
        <v>0</v>
      </c>
      <c r="AI1124" s="346">
        <f t="shared" si="3434"/>
        <v>0</v>
      </c>
      <c r="AJ1124" s="346">
        <f t="shared" si="3434"/>
        <v>0</v>
      </c>
      <c r="AK1124" s="346">
        <f t="shared" si="3434"/>
        <v>0</v>
      </c>
      <c r="AL1124" s="346">
        <f t="shared" si="3434"/>
        <v>0</v>
      </c>
      <c r="AM1124" s="407">
        <f>SUM(AM1114:AM1123)</f>
        <v>0</v>
      </c>
    </row>
    <row r="1125" spans="2:39" ht="15.6">
      <c r="B1125" s="349" t="s">
        <v>352</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5">Z1111*Z1113</f>
        <v>0</v>
      </c>
      <c r="AA1125" s="347">
        <f>AA1111*AA1113</f>
        <v>0</v>
      </c>
      <c r="AB1125" s="347">
        <f t="shared" si="3435"/>
        <v>0</v>
      </c>
      <c r="AC1125" s="347">
        <f t="shared" si="3435"/>
        <v>0</v>
      </c>
      <c r="AD1125" s="347">
        <f t="shared" si="3435"/>
        <v>0</v>
      </c>
      <c r="AE1125" s="347">
        <f t="shared" si="3435"/>
        <v>0</v>
      </c>
      <c r="AF1125" s="347">
        <f t="shared" ref="AF1125:AL1125" si="3436">AF1111*AF1113</f>
        <v>0</v>
      </c>
      <c r="AG1125" s="347">
        <f t="shared" si="3436"/>
        <v>0</v>
      </c>
      <c r="AH1125" s="347">
        <f t="shared" si="3436"/>
        <v>0</v>
      </c>
      <c r="AI1125" s="347">
        <f t="shared" si="3436"/>
        <v>0</v>
      </c>
      <c r="AJ1125" s="347">
        <f t="shared" si="3436"/>
        <v>0</v>
      </c>
      <c r="AK1125" s="347">
        <f t="shared" si="3436"/>
        <v>0</v>
      </c>
      <c r="AL1125" s="347">
        <f t="shared" si="3436"/>
        <v>0</v>
      </c>
      <c r="AM1125" s="407">
        <f>SUM(Y1125:AL1125)</f>
        <v>0</v>
      </c>
    </row>
    <row r="1126" spans="2:39" ht="15.6">
      <c r="B1126" s="349" t="s">
        <v>351</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529</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hyperlink ref="C25" location="Table_5_b.__2016_Lost_Revenues_Work_Form" display="Table 5-b.  2016 Lost Revenues "/>
    <hyperlink ref="C26" location="Table_5_c.__2017_Lost_Revenues_Work_Form" display="Table 5-c.  2017 Lost Revenues "/>
    <hyperlink ref="C27" location="Table_5_d.__2018_Lost_Revenues_Work_Form" display="Table 5-d.  2018 Lost Revenues "/>
    <hyperlink ref="D582" location="'5.  2015-2020 LRAM'!A1" display="Return to top"/>
    <hyperlink ref="C28" location="Table_5_e.__2019_Lost_Revenues_Work_Form" display="Table 5-e.  2019 Lost Revenues"/>
    <hyperlink ref="C29" location="Table_5_f.__2020_Lost_Revenues_Work_Form" display="Table 5-f.  2020 Lost Revenues"/>
    <hyperlink ref="D216" location="'5.  2015-2020 LRAM'!A1" display="Return to top"/>
    <hyperlink ref="D399" location="'5.  2015-2020 LRAM'!A1" display="Return to top"/>
    <hyperlink ref="D765" location="'5.  2015-2020 LRAM'!A1" display="Return to top"/>
    <hyperlink ref="D948" location="'5.  2015-2020 LRAM'!A1" display="Return to top"/>
    <hyperlink ref="B1130" location="'5.  2015-2020 LRAM'!A1" display="Return to top"/>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B165"/>
  <sheetViews>
    <sheetView topLeftCell="A11" zoomScale="60" zoomScaleNormal="60" workbookViewId="0">
      <selection activeCell="W135" sqref="W135:W146"/>
    </sheetView>
    <sheetView workbookViewId="1"/>
  </sheetViews>
  <sheetFormatPr defaultColWidth="9.109375" defaultRowHeight="14.4"/>
  <cols>
    <col min="1" max="1" width="4.5546875" style="12" customWidth="1"/>
    <col min="2" max="2" width="19.5546875" style="11" customWidth="1"/>
    <col min="3" max="3" width="30.88671875" style="12" customWidth="1"/>
    <col min="4" max="4" width="5" style="12" customWidth="1"/>
    <col min="5" max="5" width="14.33203125" style="12" customWidth="1"/>
    <col min="6" max="6" width="15.109375" style="12" customWidth="1"/>
    <col min="7" max="7" width="11.44140625" style="12" customWidth="1"/>
    <col min="8" max="8" width="13" style="18" customWidth="1"/>
    <col min="9" max="10" width="14" style="12" customWidth="1"/>
    <col min="11" max="11" width="18" style="12" customWidth="1"/>
    <col min="12" max="12" width="19.109375" style="12" customWidth="1"/>
    <col min="13" max="13" width="16.88671875" style="12" customWidth="1"/>
    <col min="14" max="14" width="16" style="12" customWidth="1"/>
    <col min="15" max="15" width="14.5546875" style="12" customWidth="1"/>
    <col min="16" max="16" width="14.6640625" style="12" customWidth="1"/>
    <col min="17" max="17" width="14" style="12" customWidth="1"/>
    <col min="18" max="18" width="15.6640625" style="12" customWidth="1"/>
    <col min="19" max="19" width="14.109375" style="12" customWidth="1"/>
    <col min="20" max="22" width="15" style="12" customWidth="1"/>
    <col min="23" max="23" width="13.44140625" style="12" customWidth="1"/>
    <col min="24" max="24" width="4.109375" style="12" customWidth="1"/>
    <col min="25" max="16384" width="9.109375"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554</v>
      </c>
      <c r="D6" s="177"/>
      <c r="E6" s="177"/>
      <c r="F6" s="17"/>
      <c r="G6" s="177"/>
      <c r="H6" s="178"/>
      <c r="I6" s="179"/>
      <c r="J6" s="179"/>
      <c r="K6" s="179"/>
      <c r="L6" s="179"/>
      <c r="M6" s="179"/>
      <c r="N6" s="177"/>
      <c r="O6" s="177"/>
      <c r="P6" s="177"/>
      <c r="Q6" s="177"/>
      <c r="R6" s="177"/>
      <c r="S6" s="177"/>
      <c r="T6" s="177"/>
      <c r="U6" s="177"/>
      <c r="V6" s="177"/>
      <c r="W6" s="17"/>
    </row>
    <row r="7" spans="1:28" s="9" customFormat="1" ht="25.2"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507</v>
      </c>
      <c r="C8" s="918" t="s">
        <v>670</v>
      </c>
      <c r="D8" s="918"/>
      <c r="E8" s="918"/>
      <c r="F8" s="918"/>
      <c r="G8" s="918"/>
      <c r="H8" s="918"/>
      <c r="I8" s="918"/>
      <c r="J8" s="918"/>
      <c r="K8" s="918"/>
      <c r="L8" s="918"/>
      <c r="M8" s="918"/>
      <c r="N8" s="918"/>
      <c r="O8" s="918"/>
      <c r="P8" s="918"/>
      <c r="Q8" s="918"/>
      <c r="R8" s="918"/>
      <c r="S8" s="918"/>
      <c r="T8" s="105"/>
      <c r="U8" s="105"/>
      <c r="V8" s="105"/>
      <c r="W8" s="105"/>
    </row>
    <row r="9" spans="1:28" s="9" customFormat="1" ht="46.95" customHeight="1">
      <c r="B9" s="55"/>
      <c r="C9" s="877" t="s">
        <v>681</v>
      </c>
      <c r="D9" s="877"/>
      <c r="E9" s="877"/>
      <c r="F9" s="877"/>
      <c r="G9" s="877"/>
      <c r="H9" s="877"/>
      <c r="I9" s="877"/>
      <c r="J9" s="877"/>
      <c r="K9" s="877"/>
      <c r="L9" s="877"/>
      <c r="M9" s="877"/>
      <c r="N9" s="877"/>
      <c r="O9" s="877"/>
      <c r="P9" s="877"/>
      <c r="Q9" s="877"/>
      <c r="R9" s="877"/>
      <c r="S9" s="877"/>
      <c r="T9" s="105"/>
      <c r="U9" s="105"/>
      <c r="V9" s="105"/>
      <c r="W9" s="105"/>
    </row>
    <row r="10" spans="1:28" s="9" customFormat="1" ht="37.950000000000003" customHeight="1">
      <c r="B10" s="88"/>
      <c r="C10" s="898" t="s">
        <v>682</v>
      </c>
      <c r="D10" s="877"/>
      <c r="E10" s="877"/>
      <c r="F10" s="877"/>
      <c r="G10" s="877"/>
      <c r="H10" s="877"/>
      <c r="I10" s="877"/>
      <c r="J10" s="877"/>
      <c r="K10" s="877"/>
      <c r="L10" s="877"/>
      <c r="M10" s="877"/>
      <c r="N10" s="877"/>
      <c r="O10" s="877"/>
      <c r="P10" s="877"/>
      <c r="Q10" s="877"/>
      <c r="R10" s="877"/>
      <c r="S10" s="877"/>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17" t="s">
        <v>235</v>
      </c>
      <c r="C12" s="917"/>
      <c r="D12" s="181"/>
      <c r="E12" s="182" t="s">
        <v>236</v>
      </c>
      <c r="F12" s="51"/>
      <c r="G12" s="51"/>
      <c r="H12" s="44"/>
      <c r="I12" s="51"/>
      <c r="K12" s="592" t="s">
        <v>538</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473</v>
      </c>
      <c r="D14" s="203"/>
      <c r="E14" s="204" t="s">
        <v>62</v>
      </c>
      <c r="F14" s="204" t="s">
        <v>495</v>
      </c>
      <c r="G14" s="204" t="s">
        <v>63</v>
      </c>
      <c r="H14" s="204" t="s">
        <v>64</v>
      </c>
      <c r="I14" s="204" t="str">
        <f>'1.  LRAMVA Summary'!D52</f>
        <v>Residential</v>
      </c>
      <c r="J14" s="204" t="str">
        <f>'1.  LRAMVA Summary'!E52</f>
        <v>GS&lt;50 kW</v>
      </c>
      <c r="K14" s="204" t="str">
        <f>'1.  LRAMVA Summary'!F52</f>
        <v>GS 50 to 999 kW (I1 &amp; I4)</v>
      </c>
      <c r="L14" s="204" t="str">
        <f>'1.  LRAMVA Summary'!G52</f>
        <v>GS 1,000 to 4,999 kW (I2)</v>
      </c>
      <c r="M14" s="204" t="str">
        <f>'1.  LRAMVA Summary'!H52</f>
        <v>Large Use (I3)</v>
      </c>
      <c r="N14" s="204" t="str">
        <f>'1.  LRAMVA Summary'!I52</f>
        <v>Street Lighting</v>
      </c>
      <c r="O14" s="204" t="str">
        <f>'1.  LRAMVA Summary'!J52</f>
        <v>USL</v>
      </c>
      <c r="P14" s="204" t="str">
        <f>'1.  LRAMVA Summary'!K52</f>
        <v>Sentinel Lights</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462</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426</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30">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30">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30">
        <v>1.4999999999999999E-2</v>
      </c>
      <c r="D42" s="206"/>
      <c r="E42" s="216" t="s">
        <v>463</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30">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30">
        <v>1.89E-2</v>
      </c>
      <c r="D44" s="206"/>
      <c r="E44" s="225" t="s">
        <v>427</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30">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30">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7">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7">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23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99">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233"/>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ht="15.6">
      <c r="B56" s="183" t="s">
        <v>182</v>
      </c>
      <c r="C56" s="27"/>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7"/>
      <c r="C57" s="27"/>
      <c r="D57" s="206"/>
      <c r="E57" s="216" t="s">
        <v>464</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D59" s="206"/>
      <c r="E59" s="225" t="s">
        <v>428</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6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66"/>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66"/>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66"/>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6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66"/>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66"/>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66"/>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6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66"/>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66"/>
      <c r="E72" s="216" t="s">
        <v>465</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66"/>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66"/>
      <c r="E74" s="225" t="s">
        <v>429</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-1.8246148731587544</v>
      </c>
      <c r="J76" s="230">
        <f>(SUM('1.  LRAMVA Summary'!E$54:E$65)+SUM('1.  LRAMVA Summary'!E$66:E$67)*(MONTH($E76)-1)/12)*$H76</f>
        <v>-0.57491071792850323</v>
      </c>
      <c r="K76" s="230">
        <f>(SUM('1.  LRAMVA Summary'!F$54:F$65)+SUM('1.  LRAMVA Summary'!F$66:F$67)*(MONTH($E76)-1)/12)*$H76</f>
        <v>-2.3514688987062824</v>
      </c>
      <c r="L76" s="230">
        <f>(SUM('1.  LRAMVA Summary'!G$54:G$65)+SUM('1.  LRAMVA Summary'!G$66:G$67)*(MONTH($E76)-1)/12)*$H76</f>
        <v>2.0539391064087202</v>
      </c>
      <c r="M76" s="230">
        <f>(SUM('1.  LRAMVA Summary'!H$54:H$65)+SUM('1.  LRAMVA Summary'!H$66:H$67)*(MONTH($E76)-1)/12)*$H76</f>
        <v>-0.20782590808531859</v>
      </c>
      <c r="N76" s="230">
        <f>(SUM('1.  LRAMVA Summary'!I$54:I$65)+SUM('1.  LRAMVA Summary'!I$66:I$67)*(MONTH($E76)-1)/12)*$H76</f>
        <v>-3.4365920025290824</v>
      </c>
      <c r="O76" s="230">
        <f>(SUM('1.  LRAMVA Summary'!J$54:J$65)+SUM('1.  LRAMVA Summary'!J$66:J$67)*(MONTH($E76)-1)/12)*$H76</f>
        <v>-3.8345806451200642E-2</v>
      </c>
      <c r="P76" s="230">
        <f>(SUM('1.  LRAMVA Summary'!K$54:K$65)+SUM('1.  LRAMVA Summary'!K$66:K$67)*(MONTH($E76)-1)/12)*$H76</f>
        <v>-6.5292773668636597E-4</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-6.380472028187107</v>
      </c>
    </row>
    <row r="77" spans="2:23" s="9" customFormat="1">
      <c r="B77" s="66"/>
      <c r="E77" s="214">
        <v>42064</v>
      </c>
      <c r="F77" s="214" t="s">
        <v>181</v>
      </c>
      <c r="G77" s="215" t="s">
        <v>65</v>
      </c>
      <c r="H77" s="229">
        <f t="shared" si="19"/>
        <v>1.225E-3</v>
      </c>
      <c r="I77" s="230">
        <f>(SUM('1.  LRAMVA Summary'!D$54:D$65)+SUM('1.  LRAMVA Summary'!D$66:D$67)*(MONTH($E77)-1)/12)*$H77</f>
        <v>-3.6492297463175087</v>
      </c>
      <c r="J77" s="230">
        <f>(SUM('1.  LRAMVA Summary'!E$54:E$65)+SUM('1.  LRAMVA Summary'!E$66:E$67)*(MONTH($E77)-1)/12)*$H77</f>
        <v>-1.1498214358570065</v>
      </c>
      <c r="K77" s="230">
        <f>(SUM('1.  LRAMVA Summary'!F$54:F$65)+SUM('1.  LRAMVA Summary'!F$66:F$67)*(MONTH($E77)-1)/12)*$H77</f>
        <v>-4.7029377974125648</v>
      </c>
      <c r="L77" s="230">
        <f>(SUM('1.  LRAMVA Summary'!G$54:G$65)+SUM('1.  LRAMVA Summary'!G$66:G$67)*(MONTH($E77)-1)/12)*$H77</f>
        <v>4.1078782128174405</v>
      </c>
      <c r="M77" s="230">
        <f>(SUM('1.  LRAMVA Summary'!H$54:H$65)+SUM('1.  LRAMVA Summary'!H$66:H$67)*(MONTH($E77)-1)/12)*$H77</f>
        <v>-0.41565181617063718</v>
      </c>
      <c r="N77" s="230">
        <f>(SUM('1.  LRAMVA Summary'!I$54:I$65)+SUM('1.  LRAMVA Summary'!I$66:I$67)*(MONTH($E77)-1)/12)*$H77</f>
        <v>-6.8731840050581647</v>
      </c>
      <c r="O77" s="230">
        <f>(SUM('1.  LRAMVA Summary'!J$54:J$65)+SUM('1.  LRAMVA Summary'!J$66:J$67)*(MONTH($E77)-1)/12)*$H77</f>
        <v>-7.6691612902401285E-2</v>
      </c>
      <c r="P77" s="230">
        <f>(SUM('1.  LRAMVA Summary'!K$54:K$65)+SUM('1.  LRAMVA Summary'!K$66:K$67)*(MONTH($E77)-1)/12)*$H77</f>
        <v>-1.3058554733727319E-3</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-12.760944056374214</v>
      </c>
    </row>
    <row r="78" spans="2:23" s="9" customFormat="1">
      <c r="B78" s="66"/>
      <c r="E78" s="214">
        <v>42095</v>
      </c>
      <c r="F78" s="214" t="s">
        <v>181</v>
      </c>
      <c r="G78" s="215" t="s">
        <v>66</v>
      </c>
      <c r="H78" s="229">
        <f>C$32/12</f>
        <v>9.1666666666666665E-4</v>
      </c>
      <c r="I78" s="230">
        <f>(SUM('1.  LRAMVA Summary'!D$54:D$65)+SUM('1.  LRAMVA Summary'!D$66:D$67)*(MONTH($E78)-1)/12)*$H78</f>
        <v>-4.0960742050502645</v>
      </c>
      <c r="J78" s="230">
        <f>(SUM('1.  LRAMVA Summary'!E$54:E$65)+SUM('1.  LRAMVA Summary'!E$66:E$67)*(MONTH($E78)-1)/12)*$H78</f>
        <v>-1.2906158973905175</v>
      </c>
      <c r="K78" s="230">
        <f>(SUM('1.  LRAMVA Summary'!F$54:F$65)+SUM('1.  LRAMVA Summary'!F$66:F$67)*(MONTH($E78)-1)/12)*$H78</f>
        <v>-5.2788077317896134</v>
      </c>
      <c r="L78" s="230">
        <f>(SUM('1.  LRAMVA Summary'!G$54:G$65)+SUM('1.  LRAMVA Summary'!G$66:G$67)*(MONTH($E78)-1)/12)*$H78</f>
        <v>4.610883708264474</v>
      </c>
      <c r="M78" s="230">
        <f>(SUM('1.  LRAMVA Summary'!H$54:H$65)+SUM('1.  LRAMVA Summary'!H$66:H$67)*(MONTH($E78)-1)/12)*$H78</f>
        <v>-0.46654795692622547</v>
      </c>
      <c r="N78" s="230">
        <f>(SUM('1.  LRAMVA Summary'!I$54:I$65)+SUM('1.  LRAMVA Summary'!I$66:I$67)*(MONTH($E78)-1)/12)*$H78</f>
        <v>-7.71479837302447</v>
      </c>
      <c r="O78" s="230">
        <f>(SUM('1.  LRAMVA Summary'!J$54:J$65)+SUM('1.  LRAMVA Summary'!J$66:J$67)*(MONTH($E78)-1)/12)*$H78</f>
        <v>-8.6082422645552478E-2</v>
      </c>
      <c r="P78" s="230">
        <f>(SUM('1.  LRAMVA Summary'!K$54:K$65)+SUM('1.  LRAMVA Summary'!K$66:K$67)*(MONTH($E78)-1)/12)*$H78</f>
        <v>-1.4657561435816376E-3</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-14.32350863470575</v>
      </c>
    </row>
    <row r="79" spans="2:23" s="9" customFormat="1">
      <c r="B79" s="66"/>
      <c r="E79" s="214">
        <v>42125</v>
      </c>
      <c r="F79" s="214" t="s">
        <v>181</v>
      </c>
      <c r="G79" s="215" t="s">
        <v>66</v>
      </c>
      <c r="H79" s="229">
        <f t="shared" ref="H79:H80" si="21">C$32/12</f>
        <v>9.1666666666666665E-4</v>
      </c>
      <c r="I79" s="230">
        <f>(SUM('1.  LRAMVA Summary'!D$54:D$65)+SUM('1.  LRAMVA Summary'!D$66:D$67)*(MONTH($E79)-1)/12)*$H79</f>
        <v>-5.4614322734003533</v>
      </c>
      <c r="J79" s="230">
        <f>(SUM('1.  LRAMVA Summary'!E$54:E$65)+SUM('1.  LRAMVA Summary'!E$66:E$67)*(MONTH($E79)-1)/12)*$H79</f>
        <v>-1.7208211965206899</v>
      </c>
      <c r="K79" s="230">
        <f>(SUM('1.  LRAMVA Summary'!F$54:F$65)+SUM('1.  LRAMVA Summary'!F$66:F$67)*(MONTH($E79)-1)/12)*$H79</f>
        <v>-7.0384103090528178</v>
      </c>
      <c r="L79" s="230">
        <f>(SUM('1.  LRAMVA Summary'!G$54:G$65)+SUM('1.  LRAMVA Summary'!G$66:G$67)*(MONTH($E79)-1)/12)*$H79</f>
        <v>6.1478449443526317</v>
      </c>
      <c r="M79" s="230">
        <f>(SUM('1.  LRAMVA Summary'!H$54:H$65)+SUM('1.  LRAMVA Summary'!H$66:H$67)*(MONTH($E79)-1)/12)*$H79</f>
        <v>-0.62206394256830055</v>
      </c>
      <c r="N79" s="230">
        <f>(SUM('1.  LRAMVA Summary'!I$54:I$65)+SUM('1.  LRAMVA Summary'!I$66:I$67)*(MONTH($E79)-1)/12)*$H79</f>
        <v>-10.286397830699293</v>
      </c>
      <c r="O79" s="230">
        <f>(SUM('1.  LRAMVA Summary'!J$54:J$65)+SUM('1.  LRAMVA Summary'!J$66:J$67)*(MONTH($E79)-1)/12)*$H79</f>
        <v>-0.1147765635274033</v>
      </c>
      <c r="P79" s="230">
        <f>(SUM('1.  LRAMVA Summary'!K$54:K$65)+SUM('1.  LRAMVA Summary'!K$66:K$67)*(MONTH($E79)-1)/12)*$H79</f>
        <v>-1.9543415247755169E-3</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-19.098011512941003</v>
      </c>
    </row>
    <row r="80" spans="2:23" s="9" customFormat="1">
      <c r="B80" s="66"/>
      <c r="E80" s="214">
        <v>42156</v>
      </c>
      <c r="F80" s="214" t="s">
        <v>181</v>
      </c>
      <c r="G80" s="215" t="s">
        <v>66</v>
      </c>
      <c r="H80" s="229">
        <f t="shared" si="21"/>
        <v>9.1666666666666665E-4</v>
      </c>
      <c r="I80" s="230">
        <f>(SUM('1.  LRAMVA Summary'!D$54:D$65)+SUM('1.  LRAMVA Summary'!D$66:D$67)*(MONTH($E80)-1)/12)*$H80</f>
        <v>-6.8267903417504412</v>
      </c>
      <c r="J80" s="230">
        <f>(SUM('1.  LRAMVA Summary'!E$54:E$65)+SUM('1.  LRAMVA Summary'!E$66:E$67)*(MONTH($E80)-1)/12)*$H80</f>
        <v>-2.1510264956508625</v>
      </c>
      <c r="K80" s="230">
        <f>(SUM('1.  LRAMVA Summary'!F$54:F$65)+SUM('1.  LRAMVA Summary'!F$66:F$67)*(MONTH($E80)-1)/12)*$H80</f>
        <v>-8.7980128863160214</v>
      </c>
      <c r="L80" s="230">
        <f>(SUM('1.  LRAMVA Summary'!G$54:G$65)+SUM('1.  LRAMVA Summary'!G$66:G$67)*(MONTH($E80)-1)/12)*$H80</f>
        <v>7.6848061804407903</v>
      </c>
      <c r="M80" s="230">
        <f>(SUM('1.  LRAMVA Summary'!H$54:H$65)+SUM('1.  LRAMVA Summary'!H$66:H$67)*(MONTH($E80)-1)/12)*$H80</f>
        <v>-0.77757992821037569</v>
      </c>
      <c r="N80" s="230">
        <f>(SUM('1.  LRAMVA Summary'!I$54:I$65)+SUM('1.  LRAMVA Summary'!I$66:I$67)*(MONTH($E80)-1)/12)*$H80</f>
        <v>-12.857997288374117</v>
      </c>
      <c r="O80" s="230">
        <f>(SUM('1.  LRAMVA Summary'!J$54:J$65)+SUM('1.  LRAMVA Summary'!J$66:J$67)*(MONTH($E80)-1)/12)*$H80</f>
        <v>-0.14347070440925414</v>
      </c>
      <c r="P80" s="230">
        <f>(SUM('1.  LRAMVA Summary'!K$54:K$65)+SUM('1.  LRAMVA Summary'!K$66:K$67)*(MONTH($E80)-1)/12)*$H80</f>
        <v>-2.4429269059693965E-3</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-23.872514391176246</v>
      </c>
    </row>
    <row r="81" spans="2:23" s="9" customFormat="1">
      <c r="B81" s="66"/>
      <c r="E81" s="214">
        <v>42186</v>
      </c>
      <c r="F81" s="214" t="s">
        <v>181</v>
      </c>
      <c r="G81" s="215" t="s">
        <v>68</v>
      </c>
      <c r="H81" s="229">
        <f>C$33/12</f>
        <v>9.1666666666666665E-4</v>
      </c>
      <c r="I81" s="230">
        <f>(SUM('1.  LRAMVA Summary'!D$54:D$65)+SUM('1.  LRAMVA Summary'!D$66:D$67)*(MONTH($E81)-1)/12)*$H81</f>
        <v>-8.1921484101005291</v>
      </c>
      <c r="J81" s="230">
        <f>(SUM('1.  LRAMVA Summary'!E$54:E$65)+SUM('1.  LRAMVA Summary'!E$66:E$67)*(MONTH($E81)-1)/12)*$H81</f>
        <v>-2.581231794781035</v>
      </c>
      <c r="K81" s="230">
        <f>(SUM('1.  LRAMVA Summary'!F$54:F$65)+SUM('1.  LRAMVA Summary'!F$66:F$67)*(MONTH($E81)-1)/12)*$H81</f>
        <v>-10.557615463579227</v>
      </c>
      <c r="L81" s="230">
        <f>(SUM('1.  LRAMVA Summary'!G$54:G$65)+SUM('1.  LRAMVA Summary'!G$66:G$67)*(MONTH($E81)-1)/12)*$H81</f>
        <v>9.221767416528948</v>
      </c>
      <c r="M81" s="230">
        <f>(SUM('1.  LRAMVA Summary'!H$54:H$65)+SUM('1.  LRAMVA Summary'!H$66:H$67)*(MONTH($E81)-1)/12)*$H81</f>
        <v>-0.93309591385245094</v>
      </c>
      <c r="N81" s="230">
        <f>(SUM('1.  LRAMVA Summary'!I$54:I$65)+SUM('1.  LRAMVA Summary'!I$66:I$67)*(MONTH($E81)-1)/12)*$H81</f>
        <v>-15.42959674604894</v>
      </c>
      <c r="O81" s="230">
        <f>(SUM('1.  LRAMVA Summary'!J$54:J$65)+SUM('1.  LRAMVA Summary'!J$66:J$67)*(MONTH($E81)-1)/12)*$H81</f>
        <v>-0.17216484529110496</v>
      </c>
      <c r="P81" s="230">
        <f>(SUM('1.  LRAMVA Summary'!K$54:K$65)+SUM('1.  LRAMVA Summary'!K$66:K$67)*(MONTH($E81)-1)/12)*$H81</f>
        <v>-2.9315122871632752E-3</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-28.647017269411499</v>
      </c>
    </row>
    <row r="82" spans="2:23" s="9" customFormat="1">
      <c r="B82" s="66"/>
      <c r="E82" s="214">
        <v>42217</v>
      </c>
      <c r="F82" s="214" t="s">
        <v>181</v>
      </c>
      <c r="G82" s="215" t="s">
        <v>68</v>
      </c>
      <c r="H82" s="229">
        <f t="shared" ref="H82:H83" si="22">C$33/12</f>
        <v>9.1666666666666665E-4</v>
      </c>
      <c r="I82" s="230">
        <f>(SUM('1.  LRAMVA Summary'!D$54:D$65)+SUM('1.  LRAMVA Summary'!D$66:D$67)*(MONTH($E82)-1)/12)*$H82</f>
        <v>-9.5575064784506178</v>
      </c>
      <c r="J82" s="230">
        <f>(SUM('1.  LRAMVA Summary'!E$54:E$65)+SUM('1.  LRAMVA Summary'!E$66:E$67)*(MONTH($E82)-1)/12)*$H82</f>
        <v>-3.0114370939112076</v>
      </c>
      <c r="K82" s="230">
        <f>(SUM('1.  LRAMVA Summary'!F$54:F$65)+SUM('1.  LRAMVA Summary'!F$66:F$67)*(MONTH($E82)-1)/12)*$H82</f>
        <v>-12.317218040842432</v>
      </c>
      <c r="L82" s="230">
        <f>(SUM('1.  LRAMVA Summary'!G$54:G$65)+SUM('1.  LRAMVA Summary'!G$66:G$67)*(MONTH($E82)-1)/12)*$H82</f>
        <v>10.758728652617105</v>
      </c>
      <c r="M82" s="230">
        <f>(SUM('1.  LRAMVA Summary'!H$54:H$65)+SUM('1.  LRAMVA Summary'!H$66:H$67)*(MONTH($E82)-1)/12)*$H82</f>
        <v>-1.088611899494526</v>
      </c>
      <c r="N82" s="230">
        <f>(SUM('1.  LRAMVA Summary'!I$54:I$65)+SUM('1.  LRAMVA Summary'!I$66:I$67)*(MONTH($E82)-1)/12)*$H82</f>
        <v>-18.001196203723765</v>
      </c>
      <c r="O82" s="230">
        <f>(SUM('1.  LRAMVA Summary'!J$54:J$65)+SUM('1.  LRAMVA Summary'!J$66:J$67)*(MONTH($E82)-1)/12)*$H82</f>
        <v>-0.20085898617295578</v>
      </c>
      <c r="P82" s="230">
        <f>(SUM('1.  LRAMVA Summary'!K$54:K$65)+SUM('1.  LRAMVA Summary'!K$66:K$67)*(MONTH($E82)-1)/12)*$H82</f>
        <v>-3.4200976683571548E-3</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-33.421520147646753</v>
      </c>
    </row>
    <row r="83" spans="2:23" s="9" customFormat="1">
      <c r="B83" s="66"/>
      <c r="E83" s="214">
        <v>42248</v>
      </c>
      <c r="F83" s="214" t="s">
        <v>181</v>
      </c>
      <c r="G83" s="215" t="s">
        <v>68</v>
      </c>
      <c r="H83" s="229">
        <f t="shared" si="22"/>
        <v>9.1666666666666665E-4</v>
      </c>
      <c r="I83" s="230">
        <f>(SUM('1.  LRAMVA Summary'!D$54:D$65)+SUM('1.  LRAMVA Summary'!D$66:D$67)*(MONTH($E83)-1)/12)*$H83</f>
        <v>-10.922864546800707</v>
      </c>
      <c r="J83" s="230">
        <f>(SUM('1.  LRAMVA Summary'!E$54:E$65)+SUM('1.  LRAMVA Summary'!E$66:E$67)*(MONTH($E83)-1)/12)*$H83</f>
        <v>-3.4416423930413798</v>
      </c>
      <c r="K83" s="230">
        <f>(SUM('1.  LRAMVA Summary'!F$54:F$65)+SUM('1.  LRAMVA Summary'!F$66:F$67)*(MONTH($E83)-1)/12)*$H83</f>
        <v>-14.076820618105636</v>
      </c>
      <c r="L83" s="230">
        <f>(SUM('1.  LRAMVA Summary'!G$54:G$65)+SUM('1.  LRAMVA Summary'!G$66:G$67)*(MONTH($E83)-1)/12)*$H83</f>
        <v>12.295689888705263</v>
      </c>
      <c r="M83" s="230">
        <f>(SUM('1.  LRAMVA Summary'!H$54:H$65)+SUM('1.  LRAMVA Summary'!H$66:H$67)*(MONTH($E83)-1)/12)*$H83</f>
        <v>-1.2441278851366011</v>
      </c>
      <c r="N83" s="230">
        <f>(SUM('1.  LRAMVA Summary'!I$54:I$65)+SUM('1.  LRAMVA Summary'!I$66:I$67)*(MONTH($E83)-1)/12)*$H83</f>
        <v>-20.572795661398587</v>
      </c>
      <c r="O83" s="230">
        <f>(SUM('1.  LRAMVA Summary'!J$54:J$65)+SUM('1.  LRAMVA Summary'!J$66:J$67)*(MONTH($E83)-1)/12)*$H83</f>
        <v>-0.2295531270548066</v>
      </c>
      <c r="P83" s="230">
        <f>(SUM('1.  LRAMVA Summary'!K$54:K$65)+SUM('1.  LRAMVA Summary'!K$66:K$67)*(MONTH($E83)-1)/12)*$H83</f>
        <v>-3.9086830495510339E-3</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-38.196023025882006</v>
      </c>
    </row>
    <row r="84" spans="2:23" s="9" customFormat="1">
      <c r="B84" s="66"/>
      <c r="E84" s="214">
        <v>42278</v>
      </c>
      <c r="F84" s="214" t="s">
        <v>181</v>
      </c>
      <c r="G84" s="215" t="s">
        <v>69</v>
      </c>
      <c r="H84" s="229">
        <f>C$34/12</f>
        <v>9.1666666666666665E-4</v>
      </c>
      <c r="I84" s="230">
        <f>(SUM('1.  LRAMVA Summary'!D$54:D$65)+SUM('1.  LRAMVA Summary'!D$66:D$67)*(MONTH($E84)-1)/12)*$H84</f>
        <v>-12.288222615150795</v>
      </c>
      <c r="J84" s="230">
        <f>(SUM('1.  LRAMVA Summary'!E$54:E$65)+SUM('1.  LRAMVA Summary'!E$66:E$67)*(MONTH($E84)-1)/12)*$H84</f>
        <v>-3.8718476921715523</v>
      </c>
      <c r="K84" s="230">
        <f>(SUM('1.  LRAMVA Summary'!F$54:F$65)+SUM('1.  LRAMVA Summary'!F$66:F$67)*(MONTH($E84)-1)/12)*$H84</f>
        <v>-15.836423195368841</v>
      </c>
      <c r="L84" s="230">
        <f>(SUM('1.  LRAMVA Summary'!G$54:G$65)+SUM('1.  LRAMVA Summary'!G$66:G$67)*(MONTH($E84)-1)/12)*$H84</f>
        <v>13.832651124793424</v>
      </c>
      <c r="M84" s="230">
        <f>(SUM('1.  LRAMVA Summary'!H$54:H$65)+SUM('1.  LRAMVA Summary'!H$66:H$67)*(MONTH($E84)-1)/12)*$H84</f>
        <v>-1.3996438707786765</v>
      </c>
      <c r="N84" s="230">
        <f>(SUM('1.  LRAMVA Summary'!I$54:I$65)+SUM('1.  LRAMVA Summary'!I$66:I$67)*(MONTH($E84)-1)/12)*$H84</f>
        <v>-23.144395119073412</v>
      </c>
      <c r="O84" s="230">
        <f>(SUM('1.  LRAMVA Summary'!J$54:J$65)+SUM('1.  LRAMVA Summary'!J$66:J$67)*(MONTH($E84)-1)/12)*$H84</f>
        <v>-0.25824726793665742</v>
      </c>
      <c r="P84" s="230">
        <f>(SUM('1.  LRAMVA Summary'!K$54:K$65)+SUM('1.  LRAMVA Summary'!K$66:K$67)*(MONTH($E84)-1)/12)*$H84</f>
        <v>-4.3972684307449139E-3</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-42.970525904117252</v>
      </c>
    </row>
    <row r="85" spans="2:23" s="9" customFormat="1">
      <c r="B85" s="66"/>
      <c r="E85" s="214">
        <v>42309</v>
      </c>
      <c r="F85" s="214" t="s">
        <v>181</v>
      </c>
      <c r="G85" s="215" t="s">
        <v>69</v>
      </c>
      <c r="H85" s="229">
        <f t="shared" ref="H85:H86" si="23">C$34/12</f>
        <v>9.1666666666666665E-4</v>
      </c>
      <c r="I85" s="230">
        <f>(SUM('1.  LRAMVA Summary'!D$54:D$65)+SUM('1.  LRAMVA Summary'!D$66:D$67)*(MONTH($E85)-1)/12)*$H85</f>
        <v>-13.653580683500882</v>
      </c>
      <c r="J85" s="230">
        <f>(SUM('1.  LRAMVA Summary'!E$54:E$65)+SUM('1.  LRAMVA Summary'!E$66:E$67)*(MONTH($E85)-1)/12)*$H85</f>
        <v>-4.3020529913017249</v>
      </c>
      <c r="K85" s="230">
        <f>(SUM('1.  LRAMVA Summary'!F$54:F$65)+SUM('1.  LRAMVA Summary'!F$66:F$67)*(MONTH($E85)-1)/12)*$H85</f>
        <v>-17.596025772632043</v>
      </c>
      <c r="L85" s="230">
        <f>(SUM('1.  LRAMVA Summary'!G$54:G$65)+SUM('1.  LRAMVA Summary'!G$66:G$67)*(MONTH($E85)-1)/12)*$H85</f>
        <v>15.369612360881581</v>
      </c>
      <c r="M85" s="230">
        <f>(SUM('1.  LRAMVA Summary'!H$54:H$65)+SUM('1.  LRAMVA Summary'!H$66:H$67)*(MONTH($E85)-1)/12)*$H85</f>
        <v>-1.5551598564207514</v>
      </c>
      <c r="N85" s="230">
        <f>(SUM('1.  LRAMVA Summary'!I$54:I$65)+SUM('1.  LRAMVA Summary'!I$66:I$67)*(MONTH($E85)-1)/12)*$H85</f>
        <v>-25.715994576748233</v>
      </c>
      <c r="O85" s="230">
        <f>(SUM('1.  LRAMVA Summary'!J$54:J$65)+SUM('1.  LRAMVA Summary'!J$66:J$67)*(MONTH($E85)-1)/12)*$H85</f>
        <v>-0.28694140881850827</v>
      </c>
      <c r="P85" s="230">
        <f>(SUM('1.  LRAMVA Summary'!K$54:K$65)+SUM('1.  LRAMVA Summary'!K$66:K$67)*(MONTH($E85)-1)/12)*$H85</f>
        <v>-4.885853811938793E-3</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-47.745028782352492</v>
      </c>
    </row>
    <row r="86" spans="2:23" s="9" customFormat="1">
      <c r="B86" s="66"/>
      <c r="E86" s="214">
        <v>42339</v>
      </c>
      <c r="F86" s="214" t="s">
        <v>181</v>
      </c>
      <c r="G86" s="215" t="s">
        <v>69</v>
      </c>
      <c r="H86" s="229">
        <f t="shared" si="23"/>
        <v>9.1666666666666665E-4</v>
      </c>
      <c r="I86" s="230">
        <f>(SUM('1.  LRAMVA Summary'!D$54:D$65)+SUM('1.  LRAMVA Summary'!D$66:D$67)*(MONTH($E86)-1)/12)*$H86</f>
        <v>-15.018938751850971</v>
      </c>
      <c r="J86" s="230">
        <f>(SUM('1.  LRAMVA Summary'!E$54:E$65)+SUM('1.  LRAMVA Summary'!E$66:E$67)*(MONTH($E86)-1)/12)*$H86</f>
        <v>-4.7322582904318979</v>
      </c>
      <c r="K86" s="230">
        <f>(SUM('1.  LRAMVA Summary'!F$54:F$65)+SUM('1.  LRAMVA Summary'!F$66:F$67)*(MONTH($E86)-1)/12)*$H86</f>
        <v>-19.355628349895252</v>
      </c>
      <c r="L86" s="230">
        <f>(SUM('1.  LRAMVA Summary'!G$54:G$65)+SUM('1.  LRAMVA Summary'!G$66:G$67)*(MONTH($E86)-1)/12)*$H86</f>
        <v>16.906573596969739</v>
      </c>
      <c r="M86" s="230">
        <f>(SUM('1.  LRAMVA Summary'!H$54:H$65)+SUM('1.  LRAMVA Summary'!H$66:H$67)*(MONTH($E86)-1)/12)*$H86</f>
        <v>-1.7106758420628265</v>
      </c>
      <c r="N86" s="230">
        <f>(SUM('1.  LRAMVA Summary'!I$54:I$65)+SUM('1.  LRAMVA Summary'!I$66:I$67)*(MONTH($E86)-1)/12)*$H86</f>
        <v>-28.287594034423059</v>
      </c>
      <c r="O86" s="230">
        <f>(SUM('1.  LRAMVA Summary'!J$54:J$65)+SUM('1.  LRAMVA Summary'!J$66:J$67)*(MONTH($E86)-1)/12)*$H86</f>
        <v>-0.31563554970035906</v>
      </c>
      <c r="P86" s="230">
        <f>(SUM('1.  LRAMVA Summary'!K$54:K$65)+SUM('1.  LRAMVA Summary'!K$66:K$67)*(MONTH($E86)-1)/12)*$H86</f>
        <v>-5.3744391931326721E-3</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-52.519531660587759</v>
      </c>
    </row>
    <row r="87" spans="2:23" s="9" customFormat="1" ht="15" thickBot="1">
      <c r="B87" s="66"/>
      <c r="E87" s="216" t="s">
        <v>466</v>
      </c>
      <c r="F87" s="216"/>
      <c r="G87" s="217"/>
      <c r="H87" s="218"/>
      <c r="I87" s="219">
        <f>SUM(I74:I86)</f>
        <v>-91.491402925531816</v>
      </c>
      <c r="J87" s="219">
        <f>SUM(J74:J86)</f>
        <v>-28.827665998986376</v>
      </c>
      <c r="K87" s="219">
        <f t="shared" ref="K87:O87" si="24">SUM(K74:K86)</f>
        <v>-117.90936906370074</v>
      </c>
      <c r="L87" s="219">
        <f t="shared" si="24"/>
        <v>102.99037519278011</v>
      </c>
      <c r="M87" s="219">
        <f t="shared" si="24"/>
        <v>-10.420984819706689</v>
      </c>
      <c r="N87" s="219">
        <f t="shared" si="24"/>
        <v>-172.32054184110112</v>
      </c>
      <c r="O87" s="219">
        <f t="shared" si="24"/>
        <v>-1.9227682949102038</v>
      </c>
      <c r="P87" s="219">
        <f t="shared" ref="P87:V87" si="25">SUM(P74:P86)</f>
        <v>-3.273966222527349E-2</v>
      </c>
      <c r="Q87" s="219">
        <f t="shared" si="25"/>
        <v>0</v>
      </c>
      <c r="R87" s="219">
        <f t="shared" si="25"/>
        <v>0</v>
      </c>
      <c r="S87" s="219">
        <f t="shared" si="25"/>
        <v>0</v>
      </c>
      <c r="T87" s="219">
        <f t="shared" si="25"/>
        <v>0</v>
      </c>
      <c r="U87" s="219">
        <f t="shared" si="25"/>
        <v>0</v>
      </c>
      <c r="V87" s="219">
        <f t="shared" si="25"/>
        <v>0</v>
      </c>
      <c r="W87" s="219">
        <f>SUM(W74:W86)</f>
        <v>-319.9350974133821</v>
      </c>
    </row>
    <row r="88" spans="2:23" s="9" customFormat="1" ht="15" thickTop="1">
      <c r="B88" s="66"/>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430</v>
      </c>
      <c r="F89" s="225"/>
      <c r="G89" s="226"/>
      <c r="H89" s="227"/>
      <c r="I89" s="228">
        <f>I87+I88</f>
        <v>-91.491402925531816</v>
      </c>
      <c r="J89" s="228">
        <f t="shared" ref="J89" si="26">J87+J88</f>
        <v>-28.827665998986376</v>
      </c>
      <c r="K89" s="228">
        <f t="shared" ref="K89" si="27">K87+K88</f>
        <v>-117.90936906370074</v>
      </c>
      <c r="L89" s="228">
        <f t="shared" ref="L89" si="28">L87+L88</f>
        <v>102.99037519278011</v>
      </c>
      <c r="M89" s="228">
        <f t="shared" ref="M89" si="29">M87+M88</f>
        <v>-10.420984819706689</v>
      </c>
      <c r="N89" s="228">
        <f t="shared" ref="N89" si="30">N87+N88</f>
        <v>-172.32054184110112</v>
      </c>
      <c r="O89" s="228">
        <f t="shared" ref="O89:U89" si="31">O87+O88</f>
        <v>-1.9227682949102038</v>
      </c>
      <c r="P89" s="228">
        <f t="shared" si="31"/>
        <v>-3.273966222527349E-2</v>
      </c>
      <c r="Q89" s="228">
        <f t="shared" si="31"/>
        <v>0</v>
      </c>
      <c r="R89" s="228">
        <f t="shared" si="31"/>
        <v>0</v>
      </c>
      <c r="S89" s="228">
        <f t="shared" si="31"/>
        <v>0</v>
      </c>
      <c r="T89" s="228">
        <f t="shared" si="31"/>
        <v>0</v>
      </c>
      <c r="U89" s="228">
        <f t="shared" si="31"/>
        <v>0</v>
      </c>
      <c r="V89" s="228">
        <f t="shared" ref="V89" si="32">V87+V88</f>
        <v>0</v>
      </c>
      <c r="W89" s="228">
        <f t="shared" ref="W89" si="33">W87+W88</f>
        <v>-319.9350974133821</v>
      </c>
    </row>
    <row r="90" spans="2:23" s="9" customFormat="1">
      <c r="B90" s="66"/>
      <c r="E90" s="214">
        <v>42370</v>
      </c>
      <c r="F90" s="214" t="s">
        <v>183</v>
      </c>
      <c r="G90" s="215" t="s">
        <v>65</v>
      </c>
      <c r="H90" s="229">
        <f>$C$35/12</f>
        <v>9.1666666666666665E-4</v>
      </c>
      <c r="I90" s="230">
        <f>(SUM('1.  LRAMVA Summary'!D$54:D$68)+SUM('1.  LRAMVA Summary'!D$69:D$70)*(MONTH($E90)-1)/12)*$H90</f>
        <v>-16.384296820201058</v>
      </c>
      <c r="J90" s="230">
        <f>(SUM('1.  LRAMVA Summary'!E$54:E$68)+SUM('1.  LRAMVA Summary'!E$69:E$70)*(MONTH($E90)-1)/12)*$H90</f>
        <v>-5.1624635895620701</v>
      </c>
      <c r="K90" s="230">
        <f>(SUM('1.  LRAMVA Summary'!F$54:F$68)+SUM('1.  LRAMVA Summary'!F$69:F$70)*(MONTH($E90)-1)/12)*$H90</f>
        <v>-21.115230927158454</v>
      </c>
      <c r="L90" s="230">
        <f>(SUM('1.  LRAMVA Summary'!G$54:G$68)+SUM('1.  LRAMVA Summary'!G$69:G$70)*(MONTH($E90)-1)/12)*$H90</f>
        <v>18.443534833057896</v>
      </c>
      <c r="M90" s="230">
        <f>(SUM('1.  LRAMVA Summary'!H$54:H$68)+SUM('1.  LRAMVA Summary'!H$69:H$70)*(MONTH($E90)-1)/12)*$H90</f>
        <v>-1.8661918277049019</v>
      </c>
      <c r="N90" s="230">
        <f>(SUM('1.  LRAMVA Summary'!I$54:I$68)+SUM('1.  LRAMVA Summary'!I$69:I$70)*(MONTH($E90)-1)/12)*$H90</f>
        <v>-30.85919349209788</v>
      </c>
      <c r="O90" s="230">
        <f>(SUM('1.  LRAMVA Summary'!J$54:J$68)+SUM('1.  LRAMVA Summary'!J$69:J$70)*(MONTH($E90)-1)/12)*$H90</f>
        <v>-0.34432969058220991</v>
      </c>
      <c r="P90" s="230">
        <f>(SUM('1.  LRAMVA Summary'!K$54:K$68)+SUM('1.  LRAMVA Summary'!K$69:K$70)*(MONTH($E90)-1)/12)*$H90</f>
        <v>-5.8630245743265513E-3</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-57.294034538822999</v>
      </c>
    </row>
    <row r="91" spans="2:23" s="9" customFormat="1">
      <c r="B91" s="66"/>
      <c r="E91" s="214">
        <v>42401</v>
      </c>
      <c r="F91" s="214" t="s">
        <v>183</v>
      </c>
      <c r="G91" s="215" t="s">
        <v>65</v>
      </c>
      <c r="H91" s="229">
        <f t="shared" ref="H91:H92" si="34">$C$35/12</f>
        <v>9.1666666666666665E-4</v>
      </c>
      <c r="I91" s="230">
        <f>(SUM('1.  LRAMVA Summary'!D$54:D$68)+SUM('1.  LRAMVA Summary'!D$69:D$70)*(MONTH($E91)-1)/12)*$H91</f>
        <v>-12.321936285110382</v>
      </c>
      <c r="J91" s="230">
        <f>(SUM('1.  LRAMVA Summary'!E$54:E$68)+SUM('1.  LRAMVA Summary'!E$69:E$70)*(MONTH($E91)-1)/12)*$H91</f>
        <v>-3.9713828646953986</v>
      </c>
      <c r="K91" s="230">
        <f>(SUM('1.  LRAMVA Summary'!F$54:F$68)+SUM('1.  LRAMVA Summary'!F$69:F$70)*(MONTH($E91)-1)/12)*$H91</f>
        <v>-24.623044270385606</v>
      </c>
      <c r="L91" s="230">
        <f>(SUM('1.  LRAMVA Summary'!G$54:G$68)+SUM('1.  LRAMVA Summary'!G$69:G$70)*(MONTH($E91)-1)/12)*$H91</f>
        <v>19.775183488540836</v>
      </c>
      <c r="M91" s="230">
        <f>(SUM('1.  LRAMVA Summary'!H$54:H$68)+SUM('1.  LRAMVA Summary'!H$69:H$70)*(MONTH($E91)-1)/12)*$H91</f>
        <v>-2.1512261990963024</v>
      </c>
      <c r="N91" s="230">
        <f>(SUM('1.  LRAMVA Summary'!I$54:I$68)+SUM('1.  LRAMVA Summary'!I$69:I$70)*(MONTH($E91)-1)/12)*$H91</f>
        <v>-53.426257271993428</v>
      </c>
      <c r="O91" s="230">
        <f>(SUM('1.  LRAMVA Summary'!J$54:J$68)+SUM('1.  LRAMVA Summary'!J$69:J$70)*(MONTH($E91)-1)/12)*$H91</f>
        <v>-0.41218718051281822</v>
      </c>
      <c r="P91" s="230">
        <f>(SUM('1.  LRAMVA Summary'!K$54:K$68)+SUM('1.  LRAMVA Summary'!K$69:K$70)*(MONTH($E91)-1)/12)*$H91</f>
        <v>-6.8944707510300556E-3</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-77.137745054004128</v>
      </c>
    </row>
    <row r="92" spans="2:23" s="9" customFormat="1" ht="14.25" customHeight="1">
      <c r="B92" s="66"/>
      <c r="E92" s="214">
        <v>42430</v>
      </c>
      <c r="F92" s="214" t="s">
        <v>183</v>
      </c>
      <c r="G92" s="215" t="s">
        <v>65</v>
      </c>
      <c r="H92" s="229">
        <f t="shared" si="34"/>
        <v>9.1666666666666665E-4</v>
      </c>
      <c r="I92" s="230">
        <f>(SUM('1.  LRAMVA Summary'!D$54:D$68)+SUM('1.  LRAMVA Summary'!D$69:D$70)*(MONTH($E92)-1)/12)*$H92</f>
        <v>-8.2595757500197067</v>
      </c>
      <c r="J92" s="230">
        <f>(SUM('1.  LRAMVA Summary'!E$54:E$68)+SUM('1.  LRAMVA Summary'!E$69:E$70)*(MONTH($E92)-1)/12)*$H92</f>
        <v>-2.7803021398287275</v>
      </c>
      <c r="K92" s="230">
        <f>(SUM('1.  LRAMVA Summary'!F$54:F$68)+SUM('1.  LRAMVA Summary'!F$69:F$70)*(MONTH($E92)-1)/12)*$H92</f>
        <v>-28.130857613612751</v>
      </c>
      <c r="L92" s="230">
        <f>(SUM('1.  LRAMVA Summary'!G$54:G$68)+SUM('1.  LRAMVA Summary'!G$69:G$70)*(MONTH($E92)-1)/12)*$H92</f>
        <v>21.10683214402378</v>
      </c>
      <c r="M92" s="230">
        <f>(SUM('1.  LRAMVA Summary'!H$54:H$68)+SUM('1.  LRAMVA Summary'!H$69:H$70)*(MONTH($E92)-1)/12)*$H92</f>
        <v>-2.4362605704877032</v>
      </c>
      <c r="N92" s="230">
        <f>(SUM('1.  LRAMVA Summary'!I$54:I$68)+SUM('1.  LRAMVA Summary'!I$69:I$70)*(MONTH($E92)-1)/12)*$H92</f>
        <v>-75.993321051888969</v>
      </c>
      <c r="O92" s="230">
        <f>(SUM('1.  LRAMVA Summary'!J$54:J$68)+SUM('1.  LRAMVA Summary'!J$69:J$70)*(MONTH($E92)-1)/12)*$H92</f>
        <v>-0.48004467044342652</v>
      </c>
      <c r="P92" s="230">
        <f>(SUM('1.  LRAMVA Summary'!K$54:K$68)+SUM('1.  LRAMVA Summary'!K$69:K$70)*(MONTH($E92)-1)/12)*$H92</f>
        <v>-7.92591692773356E-3</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-96.981455569185243</v>
      </c>
    </row>
    <row r="93" spans="2:23" s="8" customFormat="1">
      <c r="B93" s="239"/>
      <c r="D93" s="9"/>
      <c r="E93" s="214">
        <v>42461</v>
      </c>
      <c r="F93" s="214" t="s">
        <v>183</v>
      </c>
      <c r="G93" s="215" t="s">
        <v>66</v>
      </c>
      <c r="H93" s="229">
        <f>$C$36/12</f>
        <v>9.1666666666666665E-4</v>
      </c>
      <c r="I93" s="230">
        <f>(SUM('1.  LRAMVA Summary'!D$54:D$68)+SUM('1.  LRAMVA Summary'!D$69:D$70)*(MONTH($E93)-1)/12)*$H93</f>
        <v>-4.19721521492903</v>
      </c>
      <c r="J93" s="230">
        <f>(SUM('1.  LRAMVA Summary'!E$54:E$68)+SUM('1.  LRAMVA Summary'!E$69:E$70)*(MONTH($E93)-1)/12)*$H93</f>
        <v>-1.589221414962056</v>
      </c>
      <c r="K93" s="230">
        <f>(SUM('1.  LRAMVA Summary'!F$54:F$68)+SUM('1.  LRAMVA Summary'!F$69:F$70)*(MONTH($E93)-1)/12)*$H93</f>
        <v>-31.638670956839906</v>
      </c>
      <c r="L93" s="230">
        <f>(SUM('1.  LRAMVA Summary'!G$54:G$68)+SUM('1.  LRAMVA Summary'!G$69:G$70)*(MONTH($E93)-1)/12)*$H93</f>
        <v>22.438480799506724</v>
      </c>
      <c r="M93" s="230">
        <f>(SUM('1.  LRAMVA Summary'!H$54:H$68)+SUM('1.  LRAMVA Summary'!H$69:H$70)*(MONTH($E93)-1)/12)*$H93</f>
        <v>-2.7212949418791035</v>
      </c>
      <c r="N93" s="230">
        <f>(SUM('1.  LRAMVA Summary'!I$54:I$68)+SUM('1.  LRAMVA Summary'!I$69:I$70)*(MONTH($E93)-1)/12)*$H93</f>
        <v>-98.560384831784518</v>
      </c>
      <c r="O93" s="230">
        <f>(SUM('1.  LRAMVA Summary'!J$54:J$68)+SUM('1.  LRAMVA Summary'!J$69:J$70)*(MONTH($E93)-1)/12)*$H93</f>
        <v>-0.54790216037403483</v>
      </c>
      <c r="P93" s="230">
        <f>(SUM('1.  LRAMVA Summary'!K$54:K$68)+SUM('1.  LRAMVA Summary'!K$69:K$70)*(MONTH($E93)-1)/12)*$H93</f>
        <v>-8.9573631044370661E-3</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-116.82516608436637</v>
      </c>
    </row>
    <row r="94" spans="2:23" s="9" customFormat="1">
      <c r="B94" s="66"/>
      <c r="E94" s="214">
        <v>42491</v>
      </c>
      <c r="F94" s="214" t="s">
        <v>183</v>
      </c>
      <c r="G94" s="215" t="s">
        <v>66</v>
      </c>
      <c r="H94" s="229">
        <f t="shared" ref="H94:H95" si="36">$C$36/12</f>
        <v>9.1666666666666665E-4</v>
      </c>
      <c r="I94" s="230">
        <f>(SUM('1.  LRAMVA Summary'!D$54:D$68)+SUM('1.  LRAMVA Summary'!D$69:D$70)*(MONTH($E94)-1)/12)*$H94</f>
        <v>-0.13485467983835497</v>
      </c>
      <c r="J94" s="230">
        <f>(SUM('1.  LRAMVA Summary'!E$54:E$68)+SUM('1.  LRAMVA Summary'!E$69:E$70)*(MONTH($E94)-1)/12)*$H94</f>
        <v>-0.39814069009538466</v>
      </c>
      <c r="K94" s="230">
        <f>(SUM('1.  LRAMVA Summary'!F$54:F$68)+SUM('1.  LRAMVA Summary'!F$69:F$70)*(MONTH($E94)-1)/12)*$H94</f>
        <v>-35.146484300067051</v>
      </c>
      <c r="L94" s="230">
        <f>(SUM('1.  LRAMVA Summary'!G$54:G$68)+SUM('1.  LRAMVA Summary'!G$69:G$70)*(MONTH($E94)-1)/12)*$H94</f>
        <v>23.770129454989668</v>
      </c>
      <c r="M94" s="230">
        <f>(SUM('1.  LRAMVA Summary'!H$54:H$68)+SUM('1.  LRAMVA Summary'!H$69:H$70)*(MONTH($E94)-1)/12)*$H94</f>
        <v>-3.0063293132705042</v>
      </c>
      <c r="N94" s="230">
        <f>(SUM('1.  LRAMVA Summary'!I$54:I$68)+SUM('1.  LRAMVA Summary'!I$69:I$70)*(MONTH($E94)-1)/12)*$H94</f>
        <v>-121.12744861168005</v>
      </c>
      <c r="O94" s="230">
        <f>(SUM('1.  LRAMVA Summary'!J$54:J$68)+SUM('1.  LRAMVA Summary'!J$69:J$70)*(MONTH($E94)-1)/12)*$H94</f>
        <v>-0.61575965030464319</v>
      </c>
      <c r="P94" s="230">
        <f>(SUM('1.  LRAMVA Summary'!K$54:K$68)+SUM('1.  LRAMVA Summary'!K$69:K$70)*(MONTH($E94)-1)/12)*$H94</f>
        <v>-9.9888092811405704E-3</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-136.66887659954747</v>
      </c>
    </row>
    <row r="95" spans="2:23" s="238" customFormat="1">
      <c r="B95" s="237"/>
      <c r="D95" s="9"/>
      <c r="E95" s="214">
        <v>42522</v>
      </c>
      <c r="F95" s="214" t="s">
        <v>183</v>
      </c>
      <c r="G95" s="215" t="s">
        <v>66</v>
      </c>
      <c r="H95" s="229">
        <f t="shared" si="36"/>
        <v>9.1666666666666665E-4</v>
      </c>
      <c r="I95" s="230">
        <f>(SUM('1.  LRAMVA Summary'!D$54:D$68)+SUM('1.  LRAMVA Summary'!D$69:D$70)*(MONTH($E95)-1)/12)*$H95</f>
        <v>3.9275058552523188</v>
      </c>
      <c r="J95" s="230">
        <f>(SUM('1.  LRAMVA Summary'!E$54:E$68)+SUM('1.  LRAMVA Summary'!E$69:E$70)*(MONTH($E95)-1)/12)*$H95</f>
        <v>0.79294003477128749</v>
      </c>
      <c r="K95" s="230">
        <f>(SUM('1.  LRAMVA Summary'!F$54:F$68)+SUM('1.  LRAMVA Summary'!F$69:F$70)*(MONTH($E95)-1)/12)*$H95</f>
        <v>-38.6542976432942</v>
      </c>
      <c r="L95" s="230">
        <f>(SUM('1.  LRAMVA Summary'!G$54:G$68)+SUM('1.  LRAMVA Summary'!G$69:G$70)*(MONTH($E95)-1)/12)*$H95</f>
        <v>25.101778110472608</v>
      </c>
      <c r="M95" s="230">
        <f>(SUM('1.  LRAMVA Summary'!H$54:H$68)+SUM('1.  LRAMVA Summary'!H$69:H$70)*(MONTH($E95)-1)/12)*$H95</f>
        <v>-3.2913636846619045</v>
      </c>
      <c r="N95" s="230">
        <f>(SUM('1.  LRAMVA Summary'!I$54:I$68)+SUM('1.  LRAMVA Summary'!I$69:I$70)*(MONTH($E95)-1)/12)*$H95</f>
        <v>-143.69451239157561</v>
      </c>
      <c r="O95" s="230">
        <f>(SUM('1.  LRAMVA Summary'!J$54:J$68)+SUM('1.  LRAMVA Summary'!J$69:J$70)*(MONTH($E95)-1)/12)*$H95</f>
        <v>-0.68361714023525155</v>
      </c>
      <c r="P95" s="230">
        <f>(SUM('1.  LRAMVA Summary'!K$54:K$68)+SUM('1.  LRAMVA Summary'!K$69:K$70)*(MONTH($E95)-1)/12)*$H95</f>
        <v>-1.1020255457844075E-2</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-156.5125871147286</v>
      </c>
    </row>
    <row r="96" spans="2:23" s="9" customFormat="1">
      <c r="B96" s="66"/>
      <c r="E96" s="214">
        <v>42552</v>
      </c>
      <c r="F96" s="214" t="s">
        <v>183</v>
      </c>
      <c r="G96" s="215" t="s">
        <v>68</v>
      </c>
      <c r="H96" s="229">
        <f>$C$37/12</f>
        <v>9.1666666666666665E-4</v>
      </c>
      <c r="I96" s="230">
        <f>(SUM('1.  LRAMVA Summary'!D$54:D$68)+SUM('1.  LRAMVA Summary'!D$69:D$70)*(MONTH($E96)-1)/12)*$H96</f>
        <v>7.9898663903429989</v>
      </c>
      <c r="J96" s="230">
        <f>(SUM('1.  LRAMVA Summary'!E$54:E$68)+SUM('1.  LRAMVA Summary'!E$69:E$70)*(MONTH($E96)-1)/12)*$H96</f>
        <v>1.984020759637958</v>
      </c>
      <c r="K96" s="230">
        <f>(SUM('1.  LRAMVA Summary'!F$54:F$68)+SUM('1.  LRAMVA Summary'!F$69:F$70)*(MONTH($E96)-1)/12)*$H96</f>
        <v>-42.162110986521355</v>
      </c>
      <c r="L96" s="230">
        <f>(SUM('1.  LRAMVA Summary'!G$54:G$68)+SUM('1.  LRAMVA Summary'!G$69:G$70)*(MONTH($E96)-1)/12)*$H96</f>
        <v>26.433426765955556</v>
      </c>
      <c r="M96" s="230">
        <f>(SUM('1.  LRAMVA Summary'!H$54:H$68)+SUM('1.  LRAMVA Summary'!H$69:H$70)*(MONTH($E96)-1)/12)*$H96</f>
        <v>-3.5763980560533053</v>
      </c>
      <c r="N96" s="230">
        <f>(SUM('1.  LRAMVA Summary'!I$54:I$68)+SUM('1.  LRAMVA Summary'!I$69:I$70)*(MONTH($E96)-1)/12)*$H96</f>
        <v>-166.26157617147115</v>
      </c>
      <c r="O96" s="230">
        <f>(SUM('1.  LRAMVA Summary'!J$54:J$68)+SUM('1.  LRAMVA Summary'!J$69:J$70)*(MONTH($E96)-1)/12)*$H96</f>
        <v>-0.7514746301658598</v>
      </c>
      <c r="P96" s="230">
        <f>(SUM('1.  LRAMVA Summary'!K$54:K$68)+SUM('1.  LRAMVA Summary'!K$69:K$70)*(MONTH($E96)-1)/12)*$H96</f>
        <v>-1.2051701634547577E-2</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-176.35629762990973</v>
      </c>
    </row>
    <row r="97" spans="2:23" s="9" customFormat="1">
      <c r="B97" s="66"/>
      <c r="E97" s="214">
        <v>42583</v>
      </c>
      <c r="F97" s="214" t="s">
        <v>183</v>
      </c>
      <c r="G97" s="215" t="s">
        <v>68</v>
      </c>
      <c r="H97" s="229">
        <f t="shared" ref="H97:H98" si="37">$C$37/12</f>
        <v>9.1666666666666665E-4</v>
      </c>
      <c r="I97" s="230">
        <f>(SUM('1.  LRAMVA Summary'!D$54:D$68)+SUM('1.  LRAMVA Summary'!D$69:D$70)*(MONTH($E97)-1)/12)*$H97</f>
        <v>12.052226925433672</v>
      </c>
      <c r="J97" s="230">
        <f>(SUM('1.  LRAMVA Summary'!E$54:E$68)+SUM('1.  LRAMVA Summary'!E$69:E$70)*(MONTH($E97)-1)/12)*$H97</f>
        <v>3.1751014845046295</v>
      </c>
      <c r="K97" s="230">
        <f>(SUM('1.  LRAMVA Summary'!F$54:F$68)+SUM('1.  LRAMVA Summary'!F$69:F$70)*(MONTH($E97)-1)/12)*$H97</f>
        <v>-45.669924329748497</v>
      </c>
      <c r="L97" s="230">
        <f>(SUM('1.  LRAMVA Summary'!G$54:G$68)+SUM('1.  LRAMVA Summary'!G$69:G$70)*(MONTH($E97)-1)/12)*$H97</f>
        <v>27.765075421438496</v>
      </c>
      <c r="M97" s="230">
        <f>(SUM('1.  LRAMVA Summary'!H$54:H$68)+SUM('1.  LRAMVA Summary'!H$69:H$70)*(MONTH($E97)-1)/12)*$H97</f>
        <v>-3.8614324274447061</v>
      </c>
      <c r="N97" s="230">
        <f>(SUM('1.  LRAMVA Summary'!I$54:I$68)+SUM('1.  LRAMVA Summary'!I$69:I$70)*(MONTH($E97)-1)/12)*$H97</f>
        <v>-188.82863995136671</v>
      </c>
      <c r="O97" s="230">
        <f>(SUM('1.  LRAMVA Summary'!J$54:J$68)+SUM('1.  LRAMVA Summary'!J$69:J$70)*(MONTH($E97)-1)/12)*$H97</f>
        <v>-0.81933212009646816</v>
      </c>
      <c r="P97" s="230">
        <f>(SUM('1.  LRAMVA Summary'!K$54:K$68)+SUM('1.  LRAMVA Summary'!K$69:K$70)*(MONTH($E97)-1)/12)*$H97</f>
        <v>-1.3083147811251084E-2</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-196.20000814509083</v>
      </c>
    </row>
    <row r="98" spans="2:23" s="9" customFormat="1">
      <c r="B98" s="66"/>
      <c r="E98" s="214">
        <v>42614</v>
      </c>
      <c r="F98" s="214" t="s">
        <v>183</v>
      </c>
      <c r="G98" s="215" t="s">
        <v>68</v>
      </c>
      <c r="H98" s="229">
        <f t="shared" si="37"/>
        <v>9.1666666666666665E-4</v>
      </c>
      <c r="I98" s="230">
        <f>(SUM('1.  LRAMVA Summary'!D$54:D$68)+SUM('1.  LRAMVA Summary'!D$69:D$70)*(MONTH($E98)-1)/12)*$H98</f>
        <v>16.114587460524348</v>
      </c>
      <c r="J98" s="230">
        <f>(SUM('1.  LRAMVA Summary'!E$54:E$68)+SUM('1.  LRAMVA Summary'!E$69:E$70)*(MONTH($E98)-1)/12)*$H98</f>
        <v>4.366182209371301</v>
      </c>
      <c r="K98" s="230">
        <f>(SUM('1.  LRAMVA Summary'!F$54:F$68)+SUM('1.  LRAMVA Summary'!F$69:F$70)*(MONTH($E98)-1)/12)*$H98</f>
        <v>-49.177737672975645</v>
      </c>
      <c r="L98" s="230">
        <f>(SUM('1.  LRAMVA Summary'!G$54:G$68)+SUM('1.  LRAMVA Summary'!G$69:G$70)*(MONTH($E98)-1)/12)*$H98</f>
        <v>29.096724076921436</v>
      </c>
      <c r="M98" s="230">
        <f>(SUM('1.  LRAMVA Summary'!H$54:H$68)+SUM('1.  LRAMVA Summary'!H$69:H$70)*(MONTH($E98)-1)/12)*$H98</f>
        <v>-4.1464667988361068</v>
      </c>
      <c r="N98" s="230">
        <f>(SUM('1.  LRAMVA Summary'!I$54:I$68)+SUM('1.  LRAMVA Summary'!I$69:I$70)*(MONTH($E98)-1)/12)*$H98</f>
        <v>-211.39570373126224</v>
      </c>
      <c r="O98" s="230">
        <f>(SUM('1.  LRAMVA Summary'!J$54:J$68)+SUM('1.  LRAMVA Summary'!J$69:J$70)*(MONTH($E98)-1)/12)*$H98</f>
        <v>-0.8871896100270763</v>
      </c>
      <c r="P98" s="230">
        <f>(SUM('1.  LRAMVA Summary'!K$54:K$68)+SUM('1.  LRAMVA Summary'!K$69:K$70)*(MONTH($E98)-1)/12)*$H98</f>
        <v>-1.411459398795459E-2</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-216.04371866027194</v>
      </c>
    </row>
    <row r="99" spans="2:23" s="9" customFormat="1">
      <c r="B99" s="66"/>
      <c r="E99" s="214">
        <v>42644</v>
      </c>
      <c r="F99" s="214" t="s">
        <v>183</v>
      </c>
      <c r="G99" s="215" t="s">
        <v>69</v>
      </c>
      <c r="H99" s="210">
        <f>$C$38/12</f>
        <v>9.1666666666666665E-4</v>
      </c>
      <c r="I99" s="230">
        <f>(SUM('1.  LRAMVA Summary'!D$54:D$68)+SUM('1.  LRAMVA Summary'!D$69:D$70)*(MONTH($E99)-1)/12)*$H99</f>
        <v>20.17694799561502</v>
      </c>
      <c r="J99" s="230">
        <f>(SUM('1.  LRAMVA Summary'!E$54:E$68)+SUM('1.  LRAMVA Summary'!E$69:E$70)*(MONTH($E99)-1)/12)*$H99</f>
        <v>5.557262934237972</v>
      </c>
      <c r="K99" s="230">
        <f>(SUM('1.  LRAMVA Summary'!F$54:F$68)+SUM('1.  LRAMVA Summary'!F$69:F$70)*(MONTH($E99)-1)/12)*$H99</f>
        <v>-52.685551016202794</v>
      </c>
      <c r="L99" s="230">
        <f>(SUM('1.  LRAMVA Summary'!G$54:G$68)+SUM('1.  LRAMVA Summary'!G$69:G$70)*(MONTH($E99)-1)/12)*$H99</f>
        <v>30.42837273240438</v>
      </c>
      <c r="M99" s="230">
        <f>(SUM('1.  LRAMVA Summary'!H$54:H$68)+SUM('1.  LRAMVA Summary'!H$69:H$70)*(MONTH($E99)-1)/12)*$H99</f>
        <v>-4.4315011702275067</v>
      </c>
      <c r="N99" s="230">
        <f>(SUM('1.  LRAMVA Summary'!I$54:I$68)+SUM('1.  LRAMVA Summary'!I$69:I$70)*(MONTH($E99)-1)/12)*$H99</f>
        <v>-233.96276751115775</v>
      </c>
      <c r="O99" s="230">
        <f>(SUM('1.  LRAMVA Summary'!J$54:J$68)+SUM('1.  LRAMVA Summary'!J$69:J$70)*(MONTH($E99)-1)/12)*$H99</f>
        <v>-0.95504709995768478</v>
      </c>
      <c r="P99" s="230">
        <f>(SUM('1.  LRAMVA Summary'!K$54:K$68)+SUM('1.  LRAMVA Summary'!K$69:K$70)*(MONTH($E99)-1)/12)*$H99</f>
        <v>-1.5146040164658094E-2</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-235.88742917545304</v>
      </c>
    </row>
    <row r="100" spans="2:23" s="9" customFormat="1">
      <c r="B100" s="66"/>
      <c r="E100" s="214">
        <v>42675</v>
      </c>
      <c r="F100" s="214" t="s">
        <v>183</v>
      </c>
      <c r="G100" s="215" t="s">
        <v>69</v>
      </c>
      <c r="H100" s="210">
        <f t="shared" ref="H100:H101" si="38">$C$38/12</f>
        <v>9.1666666666666665E-4</v>
      </c>
      <c r="I100" s="230">
        <f>(SUM('1.  LRAMVA Summary'!D$54:D$68)+SUM('1.  LRAMVA Summary'!D$69:D$70)*(MONTH($E100)-1)/12)*$H100</f>
        <v>24.239308530705696</v>
      </c>
      <c r="J100" s="230">
        <f>(SUM('1.  LRAMVA Summary'!E$54:E$68)+SUM('1.  LRAMVA Summary'!E$69:E$70)*(MONTH($E100)-1)/12)*$H100</f>
        <v>6.7483436591046448</v>
      </c>
      <c r="K100" s="230">
        <f>(SUM('1.  LRAMVA Summary'!F$54:F$68)+SUM('1.  LRAMVA Summary'!F$69:F$70)*(MONTH($E100)-1)/12)*$H100</f>
        <v>-56.193364359429943</v>
      </c>
      <c r="L100" s="230">
        <f>(SUM('1.  LRAMVA Summary'!G$54:G$68)+SUM('1.  LRAMVA Summary'!G$69:G$70)*(MONTH($E100)-1)/12)*$H100</f>
        <v>31.760021387887321</v>
      </c>
      <c r="M100" s="230">
        <f>(SUM('1.  LRAMVA Summary'!H$54:H$68)+SUM('1.  LRAMVA Summary'!H$69:H$70)*(MONTH($E100)-1)/12)*$H100</f>
        <v>-4.7165355416189074</v>
      </c>
      <c r="N100" s="230">
        <f>(SUM('1.  LRAMVA Summary'!I$54:I$68)+SUM('1.  LRAMVA Summary'!I$69:I$70)*(MONTH($E100)-1)/12)*$H100</f>
        <v>-256.52983129105331</v>
      </c>
      <c r="O100" s="230">
        <f>(SUM('1.  LRAMVA Summary'!J$54:J$68)+SUM('1.  LRAMVA Summary'!J$69:J$70)*(MONTH($E100)-1)/12)*$H100</f>
        <v>-1.0229045898882931</v>
      </c>
      <c r="P100" s="230">
        <f>(SUM('1.  LRAMVA Summary'!K$54:K$68)+SUM('1.  LRAMVA Summary'!K$69:K$70)*(MONTH($E100)-1)/12)*$H100</f>
        <v>-1.61774863413616E-2</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-255.73113969063414</v>
      </c>
    </row>
    <row r="101" spans="2:23" s="9" customFormat="1">
      <c r="B101" s="66"/>
      <c r="E101" s="214">
        <v>42705</v>
      </c>
      <c r="F101" s="214" t="s">
        <v>183</v>
      </c>
      <c r="G101" s="215" t="s">
        <v>69</v>
      </c>
      <c r="H101" s="210">
        <f t="shared" si="38"/>
        <v>9.1666666666666665E-4</v>
      </c>
      <c r="I101" s="230">
        <f>(SUM('1.  LRAMVA Summary'!D$54:D$68)+SUM('1.  LRAMVA Summary'!D$69:D$70)*(MONTH($E101)-1)/12)*$H101</f>
        <v>28.301669065796375</v>
      </c>
      <c r="J101" s="230">
        <f>(SUM('1.  LRAMVA Summary'!E$54:E$68)+SUM('1.  LRAMVA Summary'!E$69:E$70)*(MONTH($E101)-1)/12)*$H101</f>
        <v>7.939424383971315</v>
      </c>
      <c r="K101" s="230">
        <f>(SUM('1.  LRAMVA Summary'!F$54:F$68)+SUM('1.  LRAMVA Summary'!F$69:F$70)*(MONTH($E101)-1)/12)*$H101</f>
        <v>-59.701177702657091</v>
      </c>
      <c r="L101" s="230">
        <f>(SUM('1.  LRAMVA Summary'!G$54:G$68)+SUM('1.  LRAMVA Summary'!G$69:G$70)*(MONTH($E101)-1)/12)*$H101</f>
        <v>33.091670043370264</v>
      </c>
      <c r="M101" s="230">
        <f>(SUM('1.  LRAMVA Summary'!H$54:H$68)+SUM('1.  LRAMVA Summary'!H$69:H$70)*(MONTH($E101)-1)/12)*$H101</f>
        <v>-5.0015699130103082</v>
      </c>
      <c r="N101" s="230">
        <f>(SUM('1.  LRAMVA Summary'!I$54:I$68)+SUM('1.  LRAMVA Summary'!I$69:I$70)*(MONTH($E101)-1)/12)*$H101</f>
        <v>-279.09689507094885</v>
      </c>
      <c r="O101" s="230">
        <f>(SUM('1.  LRAMVA Summary'!J$54:J$68)+SUM('1.  LRAMVA Summary'!J$69:J$70)*(MONTH($E101)-1)/12)*$H101</f>
        <v>-1.0907620798189013</v>
      </c>
      <c r="P101" s="230">
        <f>(SUM('1.  LRAMVA Summary'!K$54:K$68)+SUM('1.  LRAMVA Summary'!K$69:K$70)*(MONTH($E101)-1)/12)*$H101</f>
        <v>-1.7208932518065104E-2</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-275.57485020581527</v>
      </c>
    </row>
    <row r="102" spans="2:23" s="9" customFormat="1" ht="15" thickBot="1">
      <c r="B102" s="66"/>
      <c r="E102" s="216" t="s">
        <v>467</v>
      </c>
      <c r="F102" s="216"/>
      <c r="G102" s="217"/>
      <c r="H102" s="218"/>
      <c r="I102" s="219">
        <f>SUM(I89:I101)</f>
        <v>-19.987169451959915</v>
      </c>
      <c r="J102" s="219">
        <f>SUM(J89:J101)</f>
        <v>-12.165901232530906</v>
      </c>
      <c r="K102" s="219">
        <f t="shared" ref="K102:O102" si="39">SUM(K89:K101)</f>
        <v>-602.80782084259408</v>
      </c>
      <c r="L102" s="219">
        <f t="shared" si="39"/>
        <v>412.20160445134906</v>
      </c>
      <c r="M102" s="219">
        <f t="shared" si="39"/>
        <v>-51.627555263997955</v>
      </c>
      <c r="N102" s="219">
        <f t="shared" si="39"/>
        <v>-2032.0570732193819</v>
      </c>
      <c r="O102" s="219">
        <f t="shared" si="39"/>
        <v>-10.533318917316873</v>
      </c>
      <c r="P102" s="219">
        <f t="shared" ref="P102:V102" si="40">SUM(P89:P101)</f>
        <v>-0.17117140477962342</v>
      </c>
      <c r="Q102" s="219">
        <f t="shared" si="40"/>
        <v>0</v>
      </c>
      <c r="R102" s="219">
        <f t="shared" si="40"/>
        <v>0</v>
      </c>
      <c r="S102" s="219">
        <f t="shared" si="40"/>
        <v>0</v>
      </c>
      <c r="T102" s="219">
        <f t="shared" si="40"/>
        <v>0</v>
      </c>
      <c r="U102" s="219">
        <f t="shared" si="40"/>
        <v>0</v>
      </c>
      <c r="V102" s="219">
        <f t="shared" si="40"/>
        <v>0</v>
      </c>
      <c r="W102" s="219">
        <f>SUM(W89:W101)</f>
        <v>-2317.1484058812121</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431</v>
      </c>
      <c r="F104" s="225"/>
      <c r="G104" s="226"/>
      <c r="H104" s="227"/>
      <c r="I104" s="228">
        <f>I102+I103</f>
        <v>-19.987169451959915</v>
      </c>
      <c r="J104" s="228">
        <f t="shared" ref="J104" si="41">J102+J103</f>
        <v>-12.165901232530906</v>
      </c>
      <c r="K104" s="228">
        <f t="shared" ref="K104" si="42">K102+K103</f>
        <v>-602.80782084259408</v>
      </c>
      <c r="L104" s="228">
        <f t="shared" ref="L104" si="43">L102+L103</f>
        <v>412.20160445134906</v>
      </c>
      <c r="M104" s="228">
        <f t="shared" ref="M104" si="44">M102+M103</f>
        <v>-51.627555263997955</v>
      </c>
      <c r="N104" s="228">
        <f t="shared" ref="N104" si="45">N102+N103</f>
        <v>-2032.0570732193819</v>
      </c>
      <c r="O104" s="228">
        <f t="shared" ref="O104:V104" si="46">O102+O103</f>
        <v>-10.533318917316873</v>
      </c>
      <c r="P104" s="228">
        <f t="shared" si="46"/>
        <v>-0.17117140477962342</v>
      </c>
      <c r="Q104" s="228">
        <f t="shared" si="46"/>
        <v>0</v>
      </c>
      <c r="R104" s="228">
        <f t="shared" si="46"/>
        <v>0</v>
      </c>
      <c r="S104" s="228">
        <f t="shared" si="46"/>
        <v>0</v>
      </c>
      <c r="T104" s="228">
        <f t="shared" si="46"/>
        <v>0</v>
      </c>
      <c r="U104" s="228">
        <f t="shared" si="46"/>
        <v>0</v>
      </c>
      <c r="V104" s="228">
        <f t="shared" si="46"/>
        <v>0</v>
      </c>
      <c r="W104" s="228">
        <f t="shared" ref="W104" si="47">W102+W103</f>
        <v>-2317.1484058812121</v>
      </c>
    </row>
    <row r="105" spans="2:23" s="9" customFormat="1">
      <c r="B105" s="66"/>
      <c r="E105" s="214">
        <v>42736</v>
      </c>
      <c r="F105" s="214" t="s">
        <v>184</v>
      </c>
      <c r="G105" s="215" t="s">
        <v>65</v>
      </c>
      <c r="H105" s="240">
        <f>$C$39/12</f>
        <v>9.1666666666666665E-4</v>
      </c>
      <c r="I105" s="230">
        <f>(SUM('1.  LRAMVA Summary'!D$54:D$71)+SUM('1.  LRAMVA Summary'!D$72:D$73)*(MONTH($E105)-1)/12)*$H105</f>
        <v>32.364029600887051</v>
      </c>
      <c r="J105" s="230">
        <f>(SUM('1.  LRAMVA Summary'!E$54:E$71)+SUM('1.  LRAMVA Summary'!E$72:E$73)*(MONTH($E105)-1)/12)*$H105</f>
        <v>9.1305051088379887</v>
      </c>
      <c r="K105" s="230">
        <f>(SUM('1.  LRAMVA Summary'!F$54:F$71)+SUM('1.  LRAMVA Summary'!F$72:F$73)*(MONTH($E105)-1)/12)*$H105</f>
        <v>-63.208991045884247</v>
      </c>
      <c r="L105" s="230">
        <f>(SUM('1.  LRAMVA Summary'!G$54:G$71)+SUM('1.  LRAMVA Summary'!G$72:G$73)*(MONTH($E105)-1)/12)*$H105</f>
        <v>34.423318698853208</v>
      </c>
      <c r="M105" s="230">
        <f>(SUM('1.  LRAMVA Summary'!H$54:H$71)+SUM('1.  LRAMVA Summary'!H$72:H$73)*(MONTH($E105)-1)/12)*$H105</f>
        <v>-5.2866042844017089</v>
      </c>
      <c r="N105" s="230">
        <f>(SUM('1.  LRAMVA Summary'!I$54:I$71)+SUM('1.  LRAMVA Summary'!I$72:I$73)*(MONTH($E105)-1)/12)*$H105</f>
        <v>-301.66395885084438</v>
      </c>
      <c r="O105" s="230">
        <f>(SUM('1.  LRAMVA Summary'!J$54:J$71)+SUM('1.  LRAMVA Summary'!J$72:J$73)*(MONTH($E105)-1)/12)*$H105</f>
        <v>-1.1586195697495096</v>
      </c>
      <c r="P105" s="230">
        <f>(SUM('1.  LRAMVA Summary'!K$54:K$71)+SUM('1.  LRAMVA Summary'!K$72:K$73)*(MONTH($E105)-1)/12)*$H105</f>
        <v>-1.8240378694768605E-2</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-295.41856072099637</v>
      </c>
    </row>
    <row r="106" spans="2:23" s="9" customFormat="1">
      <c r="B106" s="66"/>
      <c r="E106" s="214">
        <v>42767</v>
      </c>
      <c r="F106" s="214" t="s">
        <v>184</v>
      </c>
      <c r="G106" s="215" t="s">
        <v>65</v>
      </c>
      <c r="H106" s="240">
        <f t="shared" ref="H106:H107" si="48">$C$39/12</f>
        <v>9.1666666666666665E-4</v>
      </c>
      <c r="I106" s="230">
        <f>(SUM('1.  LRAMVA Summary'!D$54:D$71)+SUM('1.  LRAMVA Summary'!D$72:D$73)*(MONTH($E106)-1)/12)*$H106</f>
        <v>46.646040778011773</v>
      </c>
      <c r="J106" s="230">
        <f>(SUM('1.  LRAMVA Summary'!E$54:E$71)+SUM('1.  LRAMVA Summary'!E$72:E$73)*(MONTH($E106)-1)/12)*$H106</f>
        <v>11.223792649477572</v>
      </c>
      <c r="K106" s="230">
        <f>(SUM('1.  LRAMVA Summary'!F$54:F$71)+SUM('1.  LRAMVA Summary'!F$72:F$73)*(MONTH($E106)-1)/12)*$H106</f>
        <v>-66.895975248585216</v>
      </c>
      <c r="L106" s="230">
        <f>(SUM('1.  LRAMVA Summary'!G$54:G$71)+SUM('1.  LRAMVA Summary'!G$72:G$73)*(MONTH($E106)-1)/12)*$H106</f>
        <v>35.559622802964235</v>
      </c>
      <c r="M106" s="230">
        <f>(SUM('1.  LRAMVA Summary'!H$54:H$71)+SUM('1.  LRAMVA Summary'!H$72:H$73)*(MONTH($E106)-1)/12)*$H106</f>
        <v>-5.6184345495351993</v>
      </c>
      <c r="N106" s="230">
        <f>(SUM('1.  LRAMVA Summary'!I$54:I$71)+SUM('1.  LRAMVA Summary'!I$72:I$73)*(MONTH($E106)-1)/12)*$H106</f>
        <v>-293.79450125484442</v>
      </c>
      <c r="O106" s="230">
        <f>(SUM('1.  LRAMVA Summary'!J$54:J$71)+SUM('1.  LRAMVA Summary'!J$72:J$73)*(MONTH($E106)-1)/12)*$H106</f>
        <v>-1.2526839205915787</v>
      </c>
      <c r="P106" s="230">
        <f>(SUM('1.  LRAMVA Summary'!K$54:K$71)+SUM('1.  LRAMVA Summary'!K$72:K$73)*(MONTH($E106)-1)/12)*$H106</f>
        <v>-1.9621134307541595E-2</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-274.15175987741037</v>
      </c>
    </row>
    <row r="107" spans="2:23" s="9" customFormat="1">
      <c r="B107" s="66"/>
      <c r="E107" s="214">
        <v>42795</v>
      </c>
      <c r="F107" s="214" t="s">
        <v>184</v>
      </c>
      <c r="G107" s="215" t="s">
        <v>65</v>
      </c>
      <c r="H107" s="240">
        <f t="shared" si="48"/>
        <v>9.1666666666666665E-4</v>
      </c>
      <c r="I107" s="230">
        <f>(SUM('1.  LRAMVA Summary'!D$54:D$71)+SUM('1.  LRAMVA Summary'!D$72:D$73)*(MONTH($E107)-1)/12)*$H107</f>
        <v>60.928051955136496</v>
      </c>
      <c r="J107" s="230">
        <f>(SUM('1.  LRAMVA Summary'!E$54:E$71)+SUM('1.  LRAMVA Summary'!E$72:E$73)*(MONTH($E107)-1)/12)*$H107</f>
        <v>13.317080190117155</v>
      </c>
      <c r="K107" s="230">
        <f>(SUM('1.  LRAMVA Summary'!F$54:F$71)+SUM('1.  LRAMVA Summary'!F$72:F$73)*(MONTH($E107)-1)/12)*$H107</f>
        <v>-70.5829594512862</v>
      </c>
      <c r="L107" s="230">
        <f>(SUM('1.  LRAMVA Summary'!G$54:G$71)+SUM('1.  LRAMVA Summary'!G$72:G$73)*(MONTH($E107)-1)/12)*$H107</f>
        <v>36.695926907075261</v>
      </c>
      <c r="M107" s="230">
        <f>(SUM('1.  LRAMVA Summary'!H$54:H$71)+SUM('1.  LRAMVA Summary'!H$72:H$73)*(MONTH($E107)-1)/12)*$H107</f>
        <v>-5.9502648146686896</v>
      </c>
      <c r="N107" s="230">
        <f>(SUM('1.  LRAMVA Summary'!I$54:I$71)+SUM('1.  LRAMVA Summary'!I$72:I$73)*(MONTH($E107)-1)/12)*$H107</f>
        <v>-285.9250436588444</v>
      </c>
      <c r="O107" s="230">
        <f>(SUM('1.  LRAMVA Summary'!J$54:J$71)+SUM('1.  LRAMVA Summary'!J$72:J$73)*(MONTH($E107)-1)/12)*$H107</f>
        <v>-1.3467482714336478</v>
      </c>
      <c r="P107" s="230">
        <f>(SUM('1.  LRAMVA Summary'!K$54:K$71)+SUM('1.  LRAMVA Summary'!K$72:K$73)*(MONTH($E107)-1)/12)*$H107</f>
        <v>-2.1001889920314581E-2</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-252.88495903382434</v>
      </c>
    </row>
    <row r="108" spans="2:23" s="8" customFormat="1">
      <c r="B108" s="239"/>
      <c r="E108" s="214">
        <v>42826</v>
      </c>
      <c r="F108" s="214" t="s">
        <v>184</v>
      </c>
      <c r="G108" s="215" t="s">
        <v>66</v>
      </c>
      <c r="H108" s="240">
        <f>$C$40/12</f>
        <v>9.1666666666666665E-4</v>
      </c>
      <c r="I108" s="230">
        <f>(SUM('1.  LRAMVA Summary'!D$54:D$71)+SUM('1.  LRAMVA Summary'!D$72:D$73)*(MONTH($E108)-1)/12)*$H108</f>
        <v>75.210063132261212</v>
      </c>
      <c r="J108" s="230">
        <f>(SUM('1.  LRAMVA Summary'!E$54:E$71)+SUM('1.  LRAMVA Summary'!E$72:E$73)*(MONTH($E108)-1)/12)*$H108</f>
        <v>15.410367730756738</v>
      </c>
      <c r="K108" s="230">
        <f>(SUM('1.  LRAMVA Summary'!F$54:F$71)+SUM('1.  LRAMVA Summary'!F$72:F$73)*(MONTH($E108)-1)/12)*$H108</f>
        <v>-74.26994365398717</v>
      </c>
      <c r="L108" s="230">
        <f>(SUM('1.  LRAMVA Summary'!G$54:G$71)+SUM('1.  LRAMVA Summary'!G$72:G$73)*(MONTH($E108)-1)/12)*$H108</f>
        <v>37.832231011186288</v>
      </c>
      <c r="M108" s="230">
        <f>(SUM('1.  LRAMVA Summary'!H$54:H$71)+SUM('1.  LRAMVA Summary'!H$72:H$73)*(MONTH($E108)-1)/12)*$H108</f>
        <v>-6.2820950798021791</v>
      </c>
      <c r="N108" s="230">
        <f>(SUM('1.  LRAMVA Summary'!I$54:I$71)+SUM('1.  LRAMVA Summary'!I$72:I$73)*(MONTH($E108)-1)/12)*$H108</f>
        <v>-278.05558606284444</v>
      </c>
      <c r="O108" s="230">
        <f>(SUM('1.  LRAMVA Summary'!J$54:J$71)+SUM('1.  LRAMVA Summary'!J$72:J$73)*(MONTH($E108)-1)/12)*$H108</f>
        <v>-1.4408126222757169</v>
      </c>
      <c r="P108" s="230">
        <f>(SUM('1.  LRAMVA Summary'!K$54:K$71)+SUM('1.  LRAMVA Summary'!K$72:K$73)*(MONTH($E108)-1)/12)*$H108</f>
        <v>-2.2382645533087563E-2</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-231.61815819023838</v>
      </c>
    </row>
    <row r="109" spans="2:23" s="9" customFormat="1">
      <c r="B109" s="66"/>
      <c r="E109" s="214">
        <v>42856</v>
      </c>
      <c r="F109" s="214" t="s">
        <v>184</v>
      </c>
      <c r="G109" s="215" t="s">
        <v>66</v>
      </c>
      <c r="H109" s="240">
        <f t="shared" ref="H109:H110" si="50">$C$40/12</f>
        <v>9.1666666666666665E-4</v>
      </c>
      <c r="I109" s="230">
        <f>(SUM('1.  LRAMVA Summary'!D$54:D$71)+SUM('1.  LRAMVA Summary'!D$72:D$73)*(MONTH($E109)-1)/12)*$H109</f>
        <v>89.492074309385927</v>
      </c>
      <c r="J109" s="230">
        <f>(SUM('1.  LRAMVA Summary'!E$54:E$71)+SUM('1.  LRAMVA Summary'!E$72:E$73)*(MONTH($E109)-1)/12)*$H109</f>
        <v>17.503655271396319</v>
      </c>
      <c r="K109" s="230">
        <f>(SUM('1.  LRAMVA Summary'!F$54:F$71)+SUM('1.  LRAMVA Summary'!F$72:F$73)*(MONTH($E109)-1)/12)*$H109</f>
        <v>-77.956927856688154</v>
      </c>
      <c r="L109" s="230">
        <f>(SUM('1.  LRAMVA Summary'!G$54:G$71)+SUM('1.  LRAMVA Summary'!G$72:G$73)*(MONTH($E109)-1)/12)*$H109</f>
        <v>38.968535115297314</v>
      </c>
      <c r="M109" s="230">
        <f>(SUM('1.  LRAMVA Summary'!H$54:H$71)+SUM('1.  LRAMVA Summary'!H$72:H$73)*(MONTH($E109)-1)/12)*$H109</f>
        <v>-6.6139253449356694</v>
      </c>
      <c r="N109" s="230">
        <f>(SUM('1.  LRAMVA Summary'!I$54:I$71)+SUM('1.  LRAMVA Summary'!I$72:I$73)*(MONTH($E109)-1)/12)*$H109</f>
        <v>-270.18612846684442</v>
      </c>
      <c r="O109" s="230">
        <f>(SUM('1.  LRAMVA Summary'!J$54:J$71)+SUM('1.  LRAMVA Summary'!J$72:J$73)*(MONTH($E109)-1)/12)*$H109</f>
        <v>-1.534876973117786</v>
      </c>
      <c r="P109" s="230">
        <f>(SUM('1.  LRAMVA Summary'!K$54:K$71)+SUM('1.  LRAMVA Summary'!K$72:K$73)*(MONTH($E109)-1)/12)*$H109</f>
        <v>-2.3763401145860549E-2</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-210.35135734665232</v>
      </c>
    </row>
    <row r="110" spans="2:23" s="238" customFormat="1">
      <c r="B110" s="237"/>
      <c r="E110" s="214">
        <v>42887</v>
      </c>
      <c r="F110" s="214" t="s">
        <v>184</v>
      </c>
      <c r="G110" s="215" t="s">
        <v>66</v>
      </c>
      <c r="H110" s="240">
        <f t="shared" si="50"/>
        <v>9.1666666666666665E-4</v>
      </c>
      <c r="I110" s="230">
        <f>(SUM('1.  LRAMVA Summary'!D$54:D$71)+SUM('1.  LRAMVA Summary'!D$72:D$73)*(MONTH($E110)-1)/12)*$H110</f>
        <v>103.77408548651066</v>
      </c>
      <c r="J110" s="230">
        <f>(SUM('1.  LRAMVA Summary'!E$54:E$71)+SUM('1.  LRAMVA Summary'!E$72:E$73)*(MONTH($E110)-1)/12)*$H110</f>
        <v>19.596942812035902</v>
      </c>
      <c r="K110" s="230">
        <f>(SUM('1.  LRAMVA Summary'!F$54:F$71)+SUM('1.  LRAMVA Summary'!F$72:F$73)*(MONTH($E110)-1)/12)*$H110</f>
        <v>-81.643912059389123</v>
      </c>
      <c r="L110" s="230">
        <f>(SUM('1.  LRAMVA Summary'!G$54:G$71)+SUM('1.  LRAMVA Summary'!G$72:G$73)*(MONTH($E110)-1)/12)*$H110</f>
        <v>40.104839219408341</v>
      </c>
      <c r="M110" s="230">
        <f>(SUM('1.  LRAMVA Summary'!H$54:H$71)+SUM('1.  LRAMVA Summary'!H$72:H$73)*(MONTH($E110)-1)/12)*$H110</f>
        <v>-6.9457556100691598</v>
      </c>
      <c r="N110" s="230">
        <f>(SUM('1.  LRAMVA Summary'!I$54:I$71)+SUM('1.  LRAMVA Summary'!I$72:I$73)*(MONTH($E110)-1)/12)*$H110</f>
        <v>-262.3166708708444</v>
      </c>
      <c r="O110" s="230">
        <f>(SUM('1.  LRAMVA Summary'!J$54:J$71)+SUM('1.  LRAMVA Summary'!J$72:J$73)*(MONTH($E110)-1)/12)*$H110</f>
        <v>-1.6289413239598551</v>
      </c>
      <c r="P110" s="230">
        <f>(SUM('1.  LRAMVA Summary'!K$54:K$71)+SUM('1.  LRAMVA Summary'!K$72:K$73)*(MONTH($E110)-1)/12)*$H110</f>
        <v>-2.5144156758633539E-2</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-189.08455650306627</v>
      </c>
    </row>
    <row r="111" spans="2:23" s="9" customFormat="1">
      <c r="B111" s="66"/>
      <c r="E111" s="214">
        <v>42917</v>
      </c>
      <c r="F111" s="214" t="s">
        <v>184</v>
      </c>
      <c r="G111" s="215" t="s">
        <v>68</v>
      </c>
      <c r="H111" s="240">
        <f>$C$41/12</f>
        <v>9.1666666666666665E-4</v>
      </c>
      <c r="I111" s="230">
        <f>(SUM('1.  LRAMVA Summary'!D$54:D$71)+SUM('1.  LRAMVA Summary'!D$72:D$73)*(MONTH($E111)-1)/12)*$H111</f>
        <v>118.0560966636354</v>
      </c>
      <c r="J111" s="230">
        <f>(SUM('1.  LRAMVA Summary'!E$54:E$71)+SUM('1.  LRAMVA Summary'!E$72:E$73)*(MONTH($E111)-1)/12)*$H111</f>
        <v>21.690230352675485</v>
      </c>
      <c r="K111" s="230">
        <f>(SUM('1.  LRAMVA Summary'!F$54:F$71)+SUM('1.  LRAMVA Summary'!F$72:F$73)*(MONTH($E111)-1)/12)*$H111</f>
        <v>-85.330896262090121</v>
      </c>
      <c r="L111" s="230">
        <f>(SUM('1.  LRAMVA Summary'!G$54:G$71)+SUM('1.  LRAMVA Summary'!G$72:G$73)*(MONTH($E111)-1)/12)*$H111</f>
        <v>41.241143323519367</v>
      </c>
      <c r="M111" s="230">
        <f>(SUM('1.  LRAMVA Summary'!H$54:H$71)+SUM('1.  LRAMVA Summary'!H$72:H$73)*(MONTH($E111)-1)/12)*$H111</f>
        <v>-7.2775858752026501</v>
      </c>
      <c r="N111" s="230">
        <f>(SUM('1.  LRAMVA Summary'!I$54:I$71)+SUM('1.  LRAMVA Summary'!I$72:I$73)*(MONTH($E111)-1)/12)*$H111</f>
        <v>-254.44721327484444</v>
      </c>
      <c r="O111" s="230">
        <f>(SUM('1.  LRAMVA Summary'!J$54:J$71)+SUM('1.  LRAMVA Summary'!J$72:J$73)*(MONTH($E111)-1)/12)*$H111</f>
        <v>-1.7230056748019242</v>
      </c>
      <c r="P111" s="230">
        <f>(SUM('1.  LRAMVA Summary'!K$54:K$71)+SUM('1.  LRAMVA Summary'!K$72:K$73)*(MONTH($E111)-1)/12)*$H111</f>
        <v>-2.6524912371406525E-2</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-167.8177556594803</v>
      </c>
    </row>
    <row r="112" spans="2:23" s="9" customFormat="1">
      <c r="B112" s="66"/>
      <c r="E112" s="214">
        <v>42948</v>
      </c>
      <c r="F112" s="214" t="s">
        <v>184</v>
      </c>
      <c r="G112" s="215" t="s">
        <v>68</v>
      </c>
      <c r="H112" s="240">
        <f t="shared" ref="H112:H113" si="51">$C$41/12</f>
        <v>9.1666666666666665E-4</v>
      </c>
      <c r="I112" s="230">
        <f>(SUM('1.  LRAMVA Summary'!D$54:D$71)+SUM('1.  LRAMVA Summary'!D$72:D$73)*(MONTH($E112)-1)/12)*$H112</f>
        <v>132.3381078407601</v>
      </c>
      <c r="J112" s="230">
        <f>(SUM('1.  LRAMVA Summary'!E$54:E$71)+SUM('1.  LRAMVA Summary'!E$72:E$73)*(MONTH($E112)-1)/12)*$H112</f>
        <v>23.783517893315064</v>
      </c>
      <c r="K112" s="230">
        <f>(SUM('1.  LRAMVA Summary'!F$54:F$71)+SUM('1.  LRAMVA Summary'!F$72:F$73)*(MONTH($E112)-1)/12)*$H112</f>
        <v>-89.017880464791091</v>
      </c>
      <c r="L112" s="230">
        <f>(SUM('1.  LRAMVA Summary'!G$54:G$71)+SUM('1.  LRAMVA Summary'!G$72:G$73)*(MONTH($E112)-1)/12)*$H112</f>
        <v>42.377447427630393</v>
      </c>
      <c r="M112" s="230">
        <f>(SUM('1.  LRAMVA Summary'!H$54:H$71)+SUM('1.  LRAMVA Summary'!H$72:H$73)*(MONTH($E112)-1)/12)*$H112</f>
        <v>-7.6094161403361404</v>
      </c>
      <c r="N112" s="230">
        <f>(SUM('1.  LRAMVA Summary'!I$54:I$71)+SUM('1.  LRAMVA Summary'!I$72:I$73)*(MONTH($E112)-1)/12)*$H112</f>
        <v>-246.57775567884443</v>
      </c>
      <c r="O112" s="230">
        <f>(SUM('1.  LRAMVA Summary'!J$54:J$71)+SUM('1.  LRAMVA Summary'!J$72:J$73)*(MONTH($E112)-1)/12)*$H112</f>
        <v>-1.8170700256439933</v>
      </c>
      <c r="P112" s="230">
        <f>(SUM('1.  LRAMVA Summary'!K$54:K$71)+SUM('1.  LRAMVA Summary'!K$72:K$73)*(MONTH($E112)-1)/12)*$H112</f>
        <v>-2.7905667984179511E-2</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-146.5509548158943</v>
      </c>
    </row>
    <row r="113" spans="2:23" s="9" customFormat="1">
      <c r="B113" s="66"/>
      <c r="E113" s="214">
        <v>42979</v>
      </c>
      <c r="F113" s="214" t="s">
        <v>184</v>
      </c>
      <c r="G113" s="215" t="s">
        <v>68</v>
      </c>
      <c r="H113" s="240">
        <f t="shared" si="51"/>
        <v>9.1666666666666665E-4</v>
      </c>
      <c r="I113" s="230">
        <f>(SUM('1.  LRAMVA Summary'!D$54:D$71)+SUM('1.  LRAMVA Summary'!D$72:D$73)*(MONTH($E113)-1)/12)*$H113</f>
        <v>146.62011901788483</v>
      </c>
      <c r="J113" s="230">
        <f>(SUM('1.  LRAMVA Summary'!E$54:E$71)+SUM('1.  LRAMVA Summary'!E$72:E$73)*(MONTH($E113)-1)/12)*$H113</f>
        <v>25.876805433954647</v>
      </c>
      <c r="K113" s="230">
        <f>(SUM('1.  LRAMVA Summary'!F$54:F$71)+SUM('1.  LRAMVA Summary'!F$72:F$73)*(MONTH($E113)-1)/12)*$H113</f>
        <v>-92.704864667492075</v>
      </c>
      <c r="L113" s="230">
        <f>(SUM('1.  LRAMVA Summary'!G$54:G$71)+SUM('1.  LRAMVA Summary'!G$72:G$73)*(MONTH($E113)-1)/12)*$H113</f>
        <v>43.513751531741413</v>
      </c>
      <c r="M113" s="230">
        <f>(SUM('1.  LRAMVA Summary'!H$54:H$71)+SUM('1.  LRAMVA Summary'!H$72:H$73)*(MONTH($E113)-1)/12)*$H113</f>
        <v>-7.9412464054696308</v>
      </c>
      <c r="N113" s="230">
        <f>(SUM('1.  LRAMVA Summary'!I$54:I$71)+SUM('1.  LRAMVA Summary'!I$72:I$73)*(MONTH($E113)-1)/12)*$H113</f>
        <v>-238.70829808284441</v>
      </c>
      <c r="O113" s="230">
        <f>(SUM('1.  LRAMVA Summary'!J$54:J$71)+SUM('1.  LRAMVA Summary'!J$72:J$73)*(MONTH($E113)-1)/12)*$H113</f>
        <v>-1.9111343764860622</v>
      </c>
      <c r="P113" s="230">
        <f>(SUM('1.  LRAMVA Summary'!K$54:K$71)+SUM('1.  LRAMVA Summary'!K$72:K$73)*(MONTH($E113)-1)/12)*$H113</f>
        <v>-2.9286423596952497E-2</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-125.28415397230825</v>
      </c>
    </row>
    <row r="114" spans="2:23" s="9" customFormat="1">
      <c r="B114" s="66"/>
      <c r="E114" s="214">
        <v>43009</v>
      </c>
      <c r="F114" s="214" t="s">
        <v>184</v>
      </c>
      <c r="G114" s="215" t="s">
        <v>69</v>
      </c>
      <c r="H114" s="240">
        <f>$C$42/12</f>
        <v>1.25E-3</v>
      </c>
      <c r="I114" s="230">
        <f>(SUM('1.  LRAMVA Summary'!D$54:D$71)+SUM('1.  LRAMVA Summary'!D$72:D$73)*(MONTH($E114)-1)/12)*$H114</f>
        <v>219.41199572046753</v>
      </c>
      <c r="J114" s="230">
        <f>(SUM('1.  LRAMVA Summary'!E$54:E$71)+SUM('1.  LRAMVA Summary'!E$72:E$73)*(MONTH($E114)-1)/12)*$H114</f>
        <v>38.141035874446679</v>
      </c>
      <c r="K114" s="230">
        <f>(SUM('1.  LRAMVA Summary'!F$54:F$71)+SUM('1.  LRAMVA Summary'!F$72:F$73)*(MONTH($E114)-1)/12)*$H114</f>
        <v>-131.44343027753595</v>
      </c>
      <c r="L114" s="230">
        <f>(SUM('1.  LRAMVA Summary'!G$54:G$71)+SUM('1.  LRAMVA Summary'!G$72:G$73)*(MONTH($E114)-1)/12)*$H114</f>
        <v>60.886439503435149</v>
      </c>
      <c r="M114" s="230">
        <f>(SUM('1.  LRAMVA Summary'!H$54:H$71)+SUM('1.  LRAMVA Summary'!H$72:H$73)*(MONTH($E114)-1)/12)*$H114</f>
        <v>-11.281468187186075</v>
      </c>
      <c r="N114" s="230">
        <f>(SUM('1.  LRAMVA Summary'!I$54:I$71)+SUM('1.  LRAMVA Summary'!I$72:I$73)*(MONTH($E114)-1)/12)*$H114</f>
        <v>-314.78023702751511</v>
      </c>
      <c r="O114" s="230">
        <f>(SUM('1.  LRAMVA Summary'!J$54:J$71)+SUM('1.  LRAMVA Summary'!J$72:J$73)*(MONTH($E114)-1)/12)*$H114</f>
        <v>-2.7343619009019977</v>
      </c>
      <c r="P114" s="230">
        <f>(SUM('1.  LRAMVA Summary'!K$54:K$71)+SUM('1.  LRAMVA Summary'!K$72:K$73)*(MONTH($E114)-1)/12)*$H114</f>
        <v>-4.1818880740534754E-2</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-141.8418451755303</v>
      </c>
    </row>
    <row r="115" spans="2:23" s="9" customFormat="1">
      <c r="B115" s="66"/>
      <c r="E115" s="214">
        <v>43040</v>
      </c>
      <c r="F115" s="214" t="s">
        <v>184</v>
      </c>
      <c r="G115" s="215" t="s">
        <v>69</v>
      </c>
      <c r="H115" s="240">
        <f t="shared" ref="H115:H116" si="52">$C$42/12</f>
        <v>1.25E-3</v>
      </c>
      <c r="I115" s="230">
        <f>(SUM('1.  LRAMVA Summary'!D$54:D$71)+SUM('1.  LRAMVA Summary'!D$72:D$73)*(MONTH($E115)-1)/12)*$H115</f>
        <v>238.88746550745577</v>
      </c>
      <c r="J115" s="230">
        <f>(SUM('1.  LRAMVA Summary'!E$54:E$71)+SUM('1.  LRAMVA Summary'!E$72:E$73)*(MONTH($E115)-1)/12)*$H115</f>
        <v>40.995518884409741</v>
      </c>
      <c r="K115" s="230">
        <f>(SUM('1.  LRAMVA Summary'!F$54:F$71)+SUM('1.  LRAMVA Summary'!F$72:F$73)*(MONTH($E115)-1)/12)*$H115</f>
        <v>-136.47113600849184</v>
      </c>
      <c r="L115" s="230">
        <f>(SUM('1.  LRAMVA Summary'!G$54:G$71)+SUM('1.  LRAMVA Summary'!G$72:G$73)*(MONTH($E115)-1)/12)*$H115</f>
        <v>62.435945099950189</v>
      </c>
      <c r="M115" s="230">
        <f>(SUM('1.  LRAMVA Summary'!H$54:H$71)+SUM('1.  LRAMVA Summary'!H$72:H$73)*(MONTH($E115)-1)/12)*$H115</f>
        <v>-11.733964003277197</v>
      </c>
      <c r="N115" s="230">
        <f>(SUM('1.  LRAMVA Summary'!I$54:I$71)+SUM('1.  LRAMVA Summary'!I$72:I$73)*(MONTH($E115)-1)/12)*$H115</f>
        <v>-304.04915848751511</v>
      </c>
      <c r="O115" s="230">
        <f>(SUM('1.  LRAMVA Summary'!J$54:J$71)+SUM('1.  LRAMVA Summary'!J$72:J$73)*(MONTH($E115)-1)/12)*$H115</f>
        <v>-2.8626314702320919</v>
      </c>
      <c r="P115" s="230">
        <f>(SUM('1.  LRAMVA Summary'!K$54:K$71)+SUM('1.  LRAMVA Summary'!K$72:K$73)*(MONTH($E115)-1)/12)*$H115</f>
        <v>-4.370172930340701E-2</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-112.84166220700395</v>
      </c>
    </row>
    <row r="116" spans="2:23" s="9" customFormat="1">
      <c r="B116" s="66"/>
      <c r="E116" s="214">
        <v>43070</v>
      </c>
      <c r="F116" s="214" t="s">
        <v>184</v>
      </c>
      <c r="G116" s="215" t="s">
        <v>69</v>
      </c>
      <c r="H116" s="240">
        <f t="shared" si="52"/>
        <v>1.25E-3</v>
      </c>
      <c r="I116" s="230">
        <f>(SUM('1.  LRAMVA Summary'!D$54:D$71)+SUM('1.  LRAMVA Summary'!D$72:D$73)*(MONTH($E116)-1)/12)*$H116</f>
        <v>258.36293529444413</v>
      </c>
      <c r="J116" s="230">
        <f>(SUM('1.  LRAMVA Summary'!E$54:E$71)+SUM('1.  LRAMVA Summary'!E$72:E$73)*(MONTH($E116)-1)/12)*$H116</f>
        <v>43.850001894372809</v>
      </c>
      <c r="K116" s="230">
        <f>(SUM('1.  LRAMVA Summary'!F$54:F$71)+SUM('1.  LRAMVA Summary'!F$72:F$73)*(MONTH($E116)-1)/12)*$H116</f>
        <v>-141.49884173944773</v>
      </c>
      <c r="L116" s="230">
        <f>(SUM('1.  LRAMVA Summary'!G$54:G$71)+SUM('1.  LRAMVA Summary'!G$72:G$73)*(MONTH($E116)-1)/12)*$H116</f>
        <v>63.985450696465222</v>
      </c>
      <c r="M116" s="230">
        <f>(SUM('1.  LRAMVA Summary'!H$54:H$71)+SUM('1.  LRAMVA Summary'!H$72:H$73)*(MONTH($E116)-1)/12)*$H116</f>
        <v>-12.18645981936832</v>
      </c>
      <c r="N116" s="230">
        <f>(SUM('1.  LRAMVA Summary'!I$54:I$71)+SUM('1.  LRAMVA Summary'!I$72:I$73)*(MONTH($E116)-1)/12)*$H116</f>
        <v>-293.31807994751517</v>
      </c>
      <c r="O116" s="230">
        <f>(SUM('1.  LRAMVA Summary'!J$54:J$71)+SUM('1.  LRAMVA Summary'!J$72:J$73)*(MONTH($E116)-1)/12)*$H116</f>
        <v>-2.9909010395621864</v>
      </c>
      <c r="P116" s="230">
        <f>(SUM('1.  LRAMVA Summary'!K$54:K$71)+SUM('1.  LRAMVA Summary'!K$72:K$73)*(MONTH($E116)-1)/12)*$H116</f>
        <v>-4.5584577866279265E-2</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-83.841479238477547</v>
      </c>
    </row>
    <row r="117" spans="2:23" s="9" customFormat="1" ht="15" thickBot="1">
      <c r="B117" s="66"/>
      <c r="E117" s="216" t="s">
        <v>468</v>
      </c>
      <c r="F117" s="216"/>
      <c r="G117" s="217"/>
      <c r="H117" s="218"/>
      <c r="I117" s="219">
        <f>SUM(I104:I116)</f>
        <v>1502.1038958548811</v>
      </c>
      <c r="J117" s="219">
        <f>SUM(J104:J116)</f>
        <v>268.35355286326524</v>
      </c>
      <c r="K117" s="219">
        <f t="shared" ref="K117:O117" si="53">SUM(K104:K116)</f>
        <v>-1713.833579578263</v>
      </c>
      <c r="L117" s="219">
        <f t="shared" si="53"/>
        <v>950.22625578887539</v>
      </c>
      <c r="M117" s="219">
        <f t="shared" si="53"/>
        <v>-146.35477537825057</v>
      </c>
      <c r="N117" s="219">
        <f t="shared" si="53"/>
        <v>-5375.8797048835268</v>
      </c>
      <c r="O117" s="219">
        <f t="shared" si="53"/>
        <v>-32.935106086073219</v>
      </c>
      <c r="P117" s="219">
        <f t="shared" ref="P117:V117" si="54">SUM(P104:P116)</f>
        <v>-0.51614720300258943</v>
      </c>
      <c r="Q117" s="219">
        <f t="shared" si="54"/>
        <v>0</v>
      </c>
      <c r="R117" s="219">
        <f t="shared" si="54"/>
        <v>0</v>
      </c>
      <c r="S117" s="219">
        <f t="shared" si="54"/>
        <v>0</v>
      </c>
      <c r="T117" s="219">
        <f t="shared" si="54"/>
        <v>0</v>
      </c>
      <c r="U117" s="219">
        <f t="shared" si="54"/>
        <v>0</v>
      </c>
      <c r="V117" s="219">
        <f t="shared" si="54"/>
        <v>0</v>
      </c>
      <c r="W117" s="219">
        <f>SUM(W104:W116)</f>
        <v>-4548.8356086220947</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432</v>
      </c>
      <c r="F119" s="225"/>
      <c r="G119" s="226"/>
      <c r="H119" s="227"/>
      <c r="I119" s="228">
        <f>I117+I118</f>
        <v>1502.1038958548811</v>
      </c>
      <c r="J119" s="228">
        <f t="shared" ref="J119" si="55">J117+J118</f>
        <v>268.35355286326524</v>
      </c>
      <c r="K119" s="228">
        <f t="shared" ref="K119" si="56">K117+K118</f>
        <v>-1713.833579578263</v>
      </c>
      <c r="L119" s="228">
        <f t="shared" ref="L119" si="57">L117+L118</f>
        <v>950.22625578887539</v>
      </c>
      <c r="M119" s="228">
        <f t="shared" ref="M119" si="58">M117+M118</f>
        <v>-146.35477537825057</v>
      </c>
      <c r="N119" s="228">
        <f t="shared" ref="N119" si="59">N117+N118</f>
        <v>-5375.8797048835268</v>
      </c>
      <c r="O119" s="228">
        <f t="shared" ref="O119:V119" si="60">O117+O118</f>
        <v>-32.935106086073219</v>
      </c>
      <c r="P119" s="228">
        <f t="shared" si="60"/>
        <v>-0.51614720300258943</v>
      </c>
      <c r="Q119" s="228">
        <f t="shared" si="60"/>
        <v>0</v>
      </c>
      <c r="R119" s="228">
        <f t="shared" si="60"/>
        <v>0</v>
      </c>
      <c r="S119" s="228">
        <f t="shared" si="60"/>
        <v>0</v>
      </c>
      <c r="T119" s="228">
        <f t="shared" si="60"/>
        <v>0</v>
      </c>
      <c r="U119" s="228">
        <f t="shared" si="60"/>
        <v>0</v>
      </c>
      <c r="V119" s="228">
        <f t="shared" si="60"/>
        <v>0</v>
      </c>
      <c r="W119" s="228">
        <f t="shared" ref="W119" si="61">W117+W118</f>
        <v>-4548.8356086220947</v>
      </c>
    </row>
    <row r="120" spans="2:23" s="9" customFormat="1">
      <c r="B120" s="66"/>
      <c r="E120" s="214">
        <v>43101</v>
      </c>
      <c r="F120" s="214" t="s">
        <v>185</v>
      </c>
      <c r="G120" s="215" t="s">
        <v>65</v>
      </c>
      <c r="H120" s="240">
        <f>$C$43/12</f>
        <v>1.25E-3</v>
      </c>
      <c r="I120" s="230">
        <f>(SUM('1.  LRAMVA Summary'!D$54:D$74)+SUM('1.  LRAMVA Summary'!D$75:D$76)*(MONTH($E120)-1)/12)*$H120</f>
        <v>277.83840508143237</v>
      </c>
      <c r="J120" s="230">
        <f>(SUM('1.  LRAMVA Summary'!E$54:E$74)+SUM('1.  LRAMVA Summary'!E$75:E$76)*(MONTH($E120)-1)/12)*$H120</f>
        <v>46.704484904335871</v>
      </c>
      <c r="K120" s="230">
        <f>(SUM('1.  LRAMVA Summary'!F$54:F$74)+SUM('1.  LRAMVA Summary'!F$75:F$76)*(MONTH($E120)-1)/12)*$H120</f>
        <v>-146.52654747040361</v>
      </c>
      <c r="L120" s="230">
        <f>(SUM('1.  LRAMVA Summary'!G$54:G$74)+SUM('1.  LRAMVA Summary'!G$75:G$76)*(MONTH($E120)-1)/12)*$H120</f>
        <v>65.534956292980254</v>
      </c>
      <c r="M120" s="230">
        <f>(SUM('1.  LRAMVA Summary'!H$54:H$74)+SUM('1.  LRAMVA Summary'!H$75:H$76)*(MONTH($E120)-1)/12)*$H120</f>
        <v>-12.638955635459443</v>
      </c>
      <c r="N120" s="230">
        <f>(SUM('1.  LRAMVA Summary'!I$54:I$74)+SUM('1.  LRAMVA Summary'!I$75:I$76)*(MONTH($E120)-1)/12)*$H120</f>
        <v>-282.58700140751512</v>
      </c>
      <c r="O120" s="230">
        <f>(SUM('1.  LRAMVA Summary'!J$54:J$74)+SUM('1.  LRAMVA Summary'!J$75:J$76)*(MONTH($E120)-1)/12)*$H120</f>
        <v>-3.1191706088922801</v>
      </c>
      <c r="P120" s="230">
        <f>(SUM('1.  LRAMVA Summary'!K$54:K$74)+SUM('1.  LRAMVA Summary'!K$75:K$76)*(MONTH($E120)-1)/12)*$H120</f>
        <v>-4.746742642915152E-2</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-54.841296269951108</v>
      </c>
    </row>
    <row r="121" spans="2:23" s="9" customFormat="1">
      <c r="B121" s="66"/>
      <c r="E121" s="214">
        <v>43132</v>
      </c>
      <c r="F121" s="214" t="s">
        <v>185</v>
      </c>
      <c r="G121" s="215" t="s">
        <v>65</v>
      </c>
      <c r="H121" s="240">
        <f t="shared" ref="H121:H122" si="62">$C$43/12</f>
        <v>1.25E-3</v>
      </c>
      <c r="I121" s="230">
        <f>(SUM('1.  LRAMVA Summary'!D$54:D$74)+SUM('1.  LRAMVA Summary'!D$75:D$76)*(MONTH($E121)-1)/12)*$H121</f>
        <v>277.83840508143237</v>
      </c>
      <c r="J121" s="230">
        <f>(SUM('1.  LRAMVA Summary'!E$54:E$74)+SUM('1.  LRAMVA Summary'!E$75:E$76)*(MONTH($E121)-1)/12)*$H121</f>
        <v>46.704484904335871</v>
      </c>
      <c r="K121" s="230">
        <f>(SUM('1.  LRAMVA Summary'!F$54:F$74)+SUM('1.  LRAMVA Summary'!F$75:F$76)*(MONTH($E121)-1)/12)*$H121</f>
        <v>-146.52654747040361</v>
      </c>
      <c r="L121" s="230">
        <f>(SUM('1.  LRAMVA Summary'!G$54:G$74)+SUM('1.  LRAMVA Summary'!G$75:G$76)*(MONTH($E121)-1)/12)*$H121</f>
        <v>65.534956292980254</v>
      </c>
      <c r="M121" s="230">
        <f>(SUM('1.  LRAMVA Summary'!H$54:H$74)+SUM('1.  LRAMVA Summary'!H$75:H$76)*(MONTH($E121)-1)/12)*$H121</f>
        <v>-12.638955635459443</v>
      </c>
      <c r="N121" s="230">
        <f>(SUM('1.  LRAMVA Summary'!I$54:I$74)+SUM('1.  LRAMVA Summary'!I$75:I$76)*(MONTH($E121)-1)/12)*$H121</f>
        <v>-282.58700140751512</v>
      </c>
      <c r="O121" s="230">
        <f>(SUM('1.  LRAMVA Summary'!J$54:J$74)+SUM('1.  LRAMVA Summary'!J$75:J$76)*(MONTH($E121)-1)/12)*$H121</f>
        <v>-3.1191706088922801</v>
      </c>
      <c r="P121" s="230">
        <f>(SUM('1.  LRAMVA Summary'!K$54:K$74)+SUM('1.  LRAMVA Summary'!K$75:K$76)*(MONTH($E121)-1)/12)*$H121</f>
        <v>-4.746742642915152E-2</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-54.841296269951108</v>
      </c>
    </row>
    <row r="122" spans="2:23" s="9" customFormat="1">
      <c r="B122" s="66"/>
      <c r="E122" s="214">
        <v>43160</v>
      </c>
      <c r="F122" s="214" t="s">
        <v>185</v>
      </c>
      <c r="G122" s="215" t="s">
        <v>65</v>
      </c>
      <c r="H122" s="240">
        <f t="shared" si="62"/>
        <v>1.25E-3</v>
      </c>
      <c r="I122" s="230">
        <f>(SUM('1.  LRAMVA Summary'!D$54:D$74)+SUM('1.  LRAMVA Summary'!D$75:D$76)*(MONTH($E122)-1)/12)*$H122</f>
        <v>277.83840508143237</v>
      </c>
      <c r="J122" s="230">
        <f>(SUM('1.  LRAMVA Summary'!E$54:E$74)+SUM('1.  LRAMVA Summary'!E$75:E$76)*(MONTH($E122)-1)/12)*$H122</f>
        <v>46.704484904335871</v>
      </c>
      <c r="K122" s="230">
        <f>(SUM('1.  LRAMVA Summary'!F$54:F$74)+SUM('1.  LRAMVA Summary'!F$75:F$76)*(MONTH($E122)-1)/12)*$H122</f>
        <v>-146.52654747040361</v>
      </c>
      <c r="L122" s="230">
        <f>(SUM('1.  LRAMVA Summary'!G$54:G$74)+SUM('1.  LRAMVA Summary'!G$75:G$76)*(MONTH($E122)-1)/12)*$H122</f>
        <v>65.534956292980254</v>
      </c>
      <c r="M122" s="230">
        <f>(SUM('1.  LRAMVA Summary'!H$54:H$74)+SUM('1.  LRAMVA Summary'!H$75:H$76)*(MONTH($E122)-1)/12)*$H122</f>
        <v>-12.638955635459443</v>
      </c>
      <c r="N122" s="230">
        <f>(SUM('1.  LRAMVA Summary'!I$54:I$74)+SUM('1.  LRAMVA Summary'!I$75:I$76)*(MONTH($E122)-1)/12)*$H122</f>
        <v>-282.58700140751512</v>
      </c>
      <c r="O122" s="230">
        <f>(SUM('1.  LRAMVA Summary'!J$54:J$74)+SUM('1.  LRAMVA Summary'!J$75:J$76)*(MONTH($E122)-1)/12)*$H122</f>
        <v>-3.1191706088922801</v>
      </c>
      <c r="P122" s="230">
        <f>(SUM('1.  LRAMVA Summary'!K$54:K$74)+SUM('1.  LRAMVA Summary'!K$75:K$76)*(MONTH($E122)-1)/12)*$H122</f>
        <v>-4.746742642915152E-2</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-54.841296269951108</v>
      </c>
    </row>
    <row r="123" spans="2:23" s="8" customFormat="1">
      <c r="B123" s="239"/>
      <c r="E123" s="214">
        <v>43191</v>
      </c>
      <c r="F123" s="214" t="s">
        <v>185</v>
      </c>
      <c r="G123" s="215" t="s">
        <v>66</v>
      </c>
      <c r="H123" s="240">
        <f>$C$44/12</f>
        <v>1.575E-3</v>
      </c>
      <c r="I123" s="230">
        <f>(SUM('1.  LRAMVA Summary'!D$54:D$74)+SUM('1.  LRAMVA Summary'!D$75:D$76)*(MONTH($E123)-1)/12)*$H123</f>
        <v>350.07639040260477</v>
      </c>
      <c r="J123" s="230">
        <f>(SUM('1.  LRAMVA Summary'!E$54:E$74)+SUM('1.  LRAMVA Summary'!E$75:E$76)*(MONTH($E123)-1)/12)*$H123</f>
        <v>58.847650979463197</v>
      </c>
      <c r="K123" s="230">
        <f>(SUM('1.  LRAMVA Summary'!F$54:F$74)+SUM('1.  LRAMVA Summary'!F$75:F$76)*(MONTH($E123)-1)/12)*$H123</f>
        <v>-184.62344981270854</v>
      </c>
      <c r="L123" s="230">
        <f>(SUM('1.  LRAMVA Summary'!G$54:G$74)+SUM('1.  LRAMVA Summary'!G$75:G$76)*(MONTH($E123)-1)/12)*$H123</f>
        <v>82.574044929155122</v>
      </c>
      <c r="M123" s="230">
        <f>(SUM('1.  LRAMVA Summary'!H$54:H$74)+SUM('1.  LRAMVA Summary'!H$75:H$76)*(MONTH($E123)-1)/12)*$H123</f>
        <v>-15.925084100678898</v>
      </c>
      <c r="N123" s="230">
        <f>(SUM('1.  LRAMVA Summary'!I$54:I$74)+SUM('1.  LRAMVA Summary'!I$75:I$76)*(MONTH($E123)-1)/12)*$H123</f>
        <v>-356.05962177346908</v>
      </c>
      <c r="O123" s="230">
        <f>(SUM('1.  LRAMVA Summary'!J$54:J$74)+SUM('1.  LRAMVA Summary'!J$75:J$76)*(MONTH($E123)-1)/12)*$H123</f>
        <v>-3.930154967204273</v>
      </c>
      <c r="P123" s="230">
        <f>(SUM('1.  LRAMVA Summary'!K$54:K$74)+SUM('1.  LRAMVA Summary'!K$75:K$76)*(MONTH($E123)-1)/12)*$H123</f>
        <v>-5.9808957300730908E-2</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-69.100033300138435</v>
      </c>
    </row>
    <row r="124" spans="2:23" s="9" customFormat="1">
      <c r="B124" s="66"/>
      <c r="E124" s="214">
        <v>43221</v>
      </c>
      <c r="F124" s="214" t="s">
        <v>185</v>
      </c>
      <c r="G124" s="215" t="s">
        <v>66</v>
      </c>
      <c r="H124" s="240">
        <f t="shared" ref="H124:H125" si="64">$C$44/12</f>
        <v>1.575E-3</v>
      </c>
      <c r="I124" s="230">
        <f>(SUM('1.  LRAMVA Summary'!D$54:D$74)+SUM('1.  LRAMVA Summary'!D$75:D$76)*(MONTH($E124)-1)/12)*$H124</f>
        <v>350.07639040260477</v>
      </c>
      <c r="J124" s="230">
        <f>(SUM('1.  LRAMVA Summary'!E$54:E$74)+SUM('1.  LRAMVA Summary'!E$75:E$76)*(MONTH($E124)-1)/12)*$H124</f>
        <v>58.847650979463197</v>
      </c>
      <c r="K124" s="230">
        <f>(SUM('1.  LRAMVA Summary'!F$54:F$74)+SUM('1.  LRAMVA Summary'!F$75:F$76)*(MONTH($E124)-1)/12)*$H124</f>
        <v>-184.62344981270854</v>
      </c>
      <c r="L124" s="230">
        <f>(SUM('1.  LRAMVA Summary'!G$54:G$74)+SUM('1.  LRAMVA Summary'!G$75:G$76)*(MONTH($E124)-1)/12)*$H124</f>
        <v>82.574044929155122</v>
      </c>
      <c r="M124" s="230">
        <f>(SUM('1.  LRAMVA Summary'!H$54:H$74)+SUM('1.  LRAMVA Summary'!H$75:H$76)*(MONTH($E124)-1)/12)*$H124</f>
        <v>-15.925084100678898</v>
      </c>
      <c r="N124" s="230">
        <f>(SUM('1.  LRAMVA Summary'!I$54:I$74)+SUM('1.  LRAMVA Summary'!I$75:I$76)*(MONTH($E124)-1)/12)*$H124</f>
        <v>-356.05962177346908</v>
      </c>
      <c r="O124" s="230">
        <f>(SUM('1.  LRAMVA Summary'!J$54:J$74)+SUM('1.  LRAMVA Summary'!J$75:J$76)*(MONTH($E124)-1)/12)*$H124</f>
        <v>-3.930154967204273</v>
      </c>
      <c r="P124" s="230">
        <f>(SUM('1.  LRAMVA Summary'!K$54:K$74)+SUM('1.  LRAMVA Summary'!K$75:K$76)*(MONTH($E124)-1)/12)*$H124</f>
        <v>-5.9808957300730908E-2</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-69.100033300138435</v>
      </c>
    </row>
    <row r="125" spans="2:23" s="238" customFormat="1">
      <c r="B125" s="237"/>
      <c r="E125" s="214">
        <v>43252</v>
      </c>
      <c r="F125" s="214" t="s">
        <v>185</v>
      </c>
      <c r="G125" s="215" t="s">
        <v>66</v>
      </c>
      <c r="H125" s="240">
        <f t="shared" si="64"/>
        <v>1.575E-3</v>
      </c>
      <c r="I125" s="230">
        <f>(SUM('1.  LRAMVA Summary'!D$54:D$74)+SUM('1.  LRAMVA Summary'!D$75:D$76)*(MONTH($E125)-1)/12)*$H125</f>
        <v>350.07639040260477</v>
      </c>
      <c r="J125" s="230">
        <f>(SUM('1.  LRAMVA Summary'!E$54:E$74)+SUM('1.  LRAMVA Summary'!E$75:E$76)*(MONTH($E125)-1)/12)*$H125</f>
        <v>58.847650979463197</v>
      </c>
      <c r="K125" s="230">
        <f>(SUM('1.  LRAMVA Summary'!F$54:F$74)+SUM('1.  LRAMVA Summary'!F$75:F$76)*(MONTH($E125)-1)/12)*$H125</f>
        <v>-184.62344981270854</v>
      </c>
      <c r="L125" s="230">
        <f>(SUM('1.  LRAMVA Summary'!G$54:G$74)+SUM('1.  LRAMVA Summary'!G$75:G$76)*(MONTH($E125)-1)/12)*$H125</f>
        <v>82.574044929155122</v>
      </c>
      <c r="M125" s="230">
        <f>(SUM('1.  LRAMVA Summary'!H$54:H$74)+SUM('1.  LRAMVA Summary'!H$75:H$76)*(MONTH($E125)-1)/12)*$H125</f>
        <v>-15.925084100678898</v>
      </c>
      <c r="N125" s="230">
        <f>(SUM('1.  LRAMVA Summary'!I$54:I$74)+SUM('1.  LRAMVA Summary'!I$75:I$76)*(MONTH($E125)-1)/12)*$H125</f>
        <v>-356.05962177346908</v>
      </c>
      <c r="O125" s="230">
        <f>(SUM('1.  LRAMVA Summary'!J$54:J$74)+SUM('1.  LRAMVA Summary'!J$75:J$76)*(MONTH($E125)-1)/12)*$H125</f>
        <v>-3.930154967204273</v>
      </c>
      <c r="P125" s="230">
        <f>(SUM('1.  LRAMVA Summary'!K$54:K$74)+SUM('1.  LRAMVA Summary'!K$75:K$76)*(MONTH($E125)-1)/12)*$H125</f>
        <v>-5.9808957300730908E-2</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-69.100033300138435</v>
      </c>
    </row>
    <row r="126" spans="2:23" s="9" customFormat="1">
      <c r="B126" s="66"/>
      <c r="E126" s="214">
        <v>43282</v>
      </c>
      <c r="F126" s="214" t="s">
        <v>185</v>
      </c>
      <c r="G126" s="215" t="s">
        <v>68</v>
      </c>
      <c r="H126" s="240">
        <f>$C$45/12</f>
        <v>1.575E-3</v>
      </c>
      <c r="I126" s="230">
        <f>(SUM('1.  LRAMVA Summary'!D$54:D$74)+SUM('1.  LRAMVA Summary'!D$75:D$76)*(MONTH($E126)-1)/12)*$H126</f>
        <v>350.07639040260477</v>
      </c>
      <c r="J126" s="230">
        <f>(SUM('1.  LRAMVA Summary'!E$54:E$74)+SUM('1.  LRAMVA Summary'!E$75:E$76)*(MONTH($E126)-1)/12)*$H126</f>
        <v>58.847650979463197</v>
      </c>
      <c r="K126" s="230">
        <f>(SUM('1.  LRAMVA Summary'!F$54:F$74)+SUM('1.  LRAMVA Summary'!F$75:F$76)*(MONTH($E126)-1)/12)*$H126</f>
        <v>-184.62344981270854</v>
      </c>
      <c r="L126" s="230">
        <f>(SUM('1.  LRAMVA Summary'!G$54:G$74)+SUM('1.  LRAMVA Summary'!G$75:G$76)*(MONTH($E126)-1)/12)*$H126</f>
        <v>82.574044929155122</v>
      </c>
      <c r="M126" s="230">
        <f>(SUM('1.  LRAMVA Summary'!H$54:H$74)+SUM('1.  LRAMVA Summary'!H$75:H$76)*(MONTH($E126)-1)/12)*$H126</f>
        <v>-15.925084100678898</v>
      </c>
      <c r="N126" s="230">
        <f>(SUM('1.  LRAMVA Summary'!I$54:I$74)+SUM('1.  LRAMVA Summary'!I$75:I$76)*(MONTH($E126)-1)/12)*$H126</f>
        <v>-356.05962177346908</v>
      </c>
      <c r="O126" s="230">
        <f>(SUM('1.  LRAMVA Summary'!J$54:J$74)+SUM('1.  LRAMVA Summary'!J$75:J$76)*(MONTH($E126)-1)/12)*$H126</f>
        <v>-3.930154967204273</v>
      </c>
      <c r="P126" s="230">
        <f>(SUM('1.  LRAMVA Summary'!K$54:K$74)+SUM('1.  LRAMVA Summary'!K$75:K$76)*(MONTH($E126)-1)/12)*$H126</f>
        <v>-5.9808957300730908E-2</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-69.100033300138435</v>
      </c>
    </row>
    <row r="127" spans="2:23" s="9" customFormat="1">
      <c r="B127" s="66"/>
      <c r="E127" s="214">
        <v>43313</v>
      </c>
      <c r="F127" s="214" t="s">
        <v>185</v>
      </c>
      <c r="G127" s="215" t="s">
        <v>68</v>
      </c>
      <c r="H127" s="240">
        <f t="shared" ref="H127:H128" si="65">$C$45/12</f>
        <v>1.575E-3</v>
      </c>
      <c r="I127" s="230">
        <f>(SUM('1.  LRAMVA Summary'!D$54:D$74)+SUM('1.  LRAMVA Summary'!D$75:D$76)*(MONTH($E127)-1)/12)*$H127</f>
        <v>350.07639040260477</v>
      </c>
      <c r="J127" s="230">
        <f>(SUM('1.  LRAMVA Summary'!E$54:E$74)+SUM('1.  LRAMVA Summary'!E$75:E$76)*(MONTH($E127)-1)/12)*$H127</f>
        <v>58.847650979463197</v>
      </c>
      <c r="K127" s="230">
        <f>(SUM('1.  LRAMVA Summary'!F$54:F$74)+SUM('1.  LRAMVA Summary'!F$75:F$76)*(MONTH($E127)-1)/12)*$H127</f>
        <v>-184.62344981270854</v>
      </c>
      <c r="L127" s="230">
        <f>(SUM('1.  LRAMVA Summary'!G$54:G$74)+SUM('1.  LRAMVA Summary'!G$75:G$76)*(MONTH($E127)-1)/12)*$H127</f>
        <v>82.574044929155122</v>
      </c>
      <c r="M127" s="230">
        <f>(SUM('1.  LRAMVA Summary'!H$54:H$74)+SUM('1.  LRAMVA Summary'!H$75:H$76)*(MONTH($E127)-1)/12)*$H127</f>
        <v>-15.925084100678898</v>
      </c>
      <c r="N127" s="230">
        <f>(SUM('1.  LRAMVA Summary'!I$54:I$74)+SUM('1.  LRAMVA Summary'!I$75:I$76)*(MONTH($E127)-1)/12)*$H127</f>
        <v>-356.05962177346908</v>
      </c>
      <c r="O127" s="230">
        <f>(SUM('1.  LRAMVA Summary'!J$54:J$74)+SUM('1.  LRAMVA Summary'!J$75:J$76)*(MONTH($E127)-1)/12)*$H127</f>
        <v>-3.930154967204273</v>
      </c>
      <c r="P127" s="230">
        <f>(SUM('1.  LRAMVA Summary'!K$54:K$74)+SUM('1.  LRAMVA Summary'!K$75:K$76)*(MONTH($E127)-1)/12)*$H127</f>
        <v>-5.9808957300730908E-2</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-69.100033300138435</v>
      </c>
    </row>
    <row r="128" spans="2:23" s="9" customFormat="1">
      <c r="B128" s="66"/>
      <c r="E128" s="214">
        <v>43344</v>
      </c>
      <c r="F128" s="214" t="s">
        <v>185</v>
      </c>
      <c r="G128" s="215" t="s">
        <v>68</v>
      </c>
      <c r="H128" s="240">
        <f t="shared" si="65"/>
        <v>1.575E-3</v>
      </c>
      <c r="I128" s="230">
        <f>(SUM('1.  LRAMVA Summary'!D$54:D$74)+SUM('1.  LRAMVA Summary'!D$75:D$76)*(MONTH($E128)-1)/12)*$H128</f>
        <v>350.07639040260477</v>
      </c>
      <c r="J128" s="230">
        <f>(SUM('1.  LRAMVA Summary'!E$54:E$74)+SUM('1.  LRAMVA Summary'!E$75:E$76)*(MONTH($E128)-1)/12)*$H128</f>
        <v>58.847650979463197</v>
      </c>
      <c r="K128" s="230">
        <f>(SUM('1.  LRAMVA Summary'!F$54:F$74)+SUM('1.  LRAMVA Summary'!F$75:F$76)*(MONTH($E128)-1)/12)*$H128</f>
        <v>-184.62344981270854</v>
      </c>
      <c r="L128" s="230">
        <f>(SUM('1.  LRAMVA Summary'!G$54:G$74)+SUM('1.  LRAMVA Summary'!G$75:G$76)*(MONTH($E128)-1)/12)*$H128</f>
        <v>82.574044929155122</v>
      </c>
      <c r="M128" s="230">
        <f>(SUM('1.  LRAMVA Summary'!H$54:H$74)+SUM('1.  LRAMVA Summary'!H$75:H$76)*(MONTH($E128)-1)/12)*$H128</f>
        <v>-15.925084100678898</v>
      </c>
      <c r="N128" s="230">
        <f>(SUM('1.  LRAMVA Summary'!I$54:I$74)+SUM('1.  LRAMVA Summary'!I$75:I$76)*(MONTH($E128)-1)/12)*$H128</f>
        <v>-356.05962177346908</v>
      </c>
      <c r="O128" s="230">
        <f>(SUM('1.  LRAMVA Summary'!J$54:J$74)+SUM('1.  LRAMVA Summary'!J$75:J$76)*(MONTH($E128)-1)/12)*$H128</f>
        <v>-3.930154967204273</v>
      </c>
      <c r="P128" s="230">
        <f>(SUM('1.  LRAMVA Summary'!K$54:K$74)+SUM('1.  LRAMVA Summary'!K$75:K$76)*(MONTH($E128)-1)/12)*$H128</f>
        <v>-5.9808957300730908E-2</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-69.100033300138435</v>
      </c>
    </row>
    <row r="129" spans="2:23" s="9" customFormat="1">
      <c r="B129" s="66"/>
      <c r="E129" s="214">
        <v>43374</v>
      </c>
      <c r="F129" s="214" t="s">
        <v>185</v>
      </c>
      <c r="G129" s="215" t="s">
        <v>69</v>
      </c>
      <c r="H129" s="240">
        <f>$C$46/12</f>
        <v>1.8083333333333335E-3</v>
      </c>
      <c r="I129" s="230">
        <f>(SUM('1.  LRAMVA Summary'!D$54:D$74)+SUM('1.  LRAMVA Summary'!D$75:D$76)*(MONTH($E129)-1)/12)*$H129</f>
        <v>401.93955935113883</v>
      </c>
      <c r="J129" s="230">
        <f>(SUM('1.  LRAMVA Summary'!E$54:E$74)+SUM('1.  LRAMVA Summary'!E$75:E$76)*(MONTH($E129)-1)/12)*$H129</f>
        <v>67.565821494939229</v>
      </c>
      <c r="K129" s="230">
        <f>(SUM('1.  LRAMVA Summary'!F$54:F$74)+SUM('1.  LRAMVA Summary'!F$75:F$76)*(MONTH($E129)-1)/12)*$H129</f>
        <v>-211.97507200718388</v>
      </c>
      <c r="L129" s="230">
        <f>(SUM('1.  LRAMVA Summary'!G$54:G$74)+SUM('1.  LRAMVA Summary'!G$75:G$76)*(MONTH($E129)-1)/12)*$H129</f>
        <v>94.807236770511452</v>
      </c>
      <c r="M129" s="230">
        <f>(SUM('1.  LRAMVA Summary'!H$54:H$74)+SUM('1.  LRAMVA Summary'!H$75:H$76)*(MONTH($E129)-1)/12)*$H129</f>
        <v>-18.284355819297996</v>
      </c>
      <c r="N129" s="230">
        <f>(SUM('1.  LRAMVA Summary'!I$54:I$74)+SUM('1.  LRAMVA Summary'!I$75:I$76)*(MONTH($E129)-1)/12)*$H129</f>
        <v>-408.8091953695386</v>
      </c>
      <c r="O129" s="230">
        <f>(SUM('1.  LRAMVA Summary'!J$54:J$74)+SUM('1.  LRAMVA Summary'!J$75:J$76)*(MONTH($E129)-1)/12)*$H129</f>
        <v>-4.5124001475308324</v>
      </c>
      <c r="P129" s="230">
        <f>(SUM('1.  LRAMVA Summary'!K$54:K$74)+SUM('1.  LRAMVA Summary'!K$75:K$76)*(MONTH($E129)-1)/12)*$H129</f>
        <v>-6.8669543567505861E-2</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-79.337075270529297</v>
      </c>
    </row>
    <row r="130" spans="2:23" s="9" customFormat="1">
      <c r="B130" s="66"/>
      <c r="E130" s="214">
        <v>43405</v>
      </c>
      <c r="F130" s="214" t="s">
        <v>185</v>
      </c>
      <c r="G130" s="215" t="s">
        <v>69</v>
      </c>
      <c r="H130" s="240">
        <f t="shared" ref="H130:H131" si="66">$C$46/12</f>
        <v>1.8083333333333335E-3</v>
      </c>
      <c r="I130" s="230">
        <f>(SUM('1.  LRAMVA Summary'!D$54:D$74)+SUM('1.  LRAMVA Summary'!D$75:D$76)*(MONTH($E130)-1)/12)*$H130</f>
        <v>401.93955935113883</v>
      </c>
      <c r="J130" s="230">
        <f>(SUM('1.  LRAMVA Summary'!E$54:E$74)+SUM('1.  LRAMVA Summary'!E$75:E$76)*(MONTH($E130)-1)/12)*$H130</f>
        <v>67.565821494939229</v>
      </c>
      <c r="K130" s="230">
        <f>(SUM('1.  LRAMVA Summary'!F$54:F$74)+SUM('1.  LRAMVA Summary'!F$75:F$76)*(MONTH($E130)-1)/12)*$H130</f>
        <v>-211.97507200718388</v>
      </c>
      <c r="L130" s="230">
        <f>(SUM('1.  LRAMVA Summary'!G$54:G$74)+SUM('1.  LRAMVA Summary'!G$75:G$76)*(MONTH($E130)-1)/12)*$H130</f>
        <v>94.807236770511452</v>
      </c>
      <c r="M130" s="230">
        <f>(SUM('1.  LRAMVA Summary'!H$54:H$74)+SUM('1.  LRAMVA Summary'!H$75:H$76)*(MONTH($E130)-1)/12)*$H130</f>
        <v>-18.284355819297996</v>
      </c>
      <c r="N130" s="230">
        <f>(SUM('1.  LRAMVA Summary'!I$54:I$74)+SUM('1.  LRAMVA Summary'!I$75:I$76)*(MONTH($E130)-1)/12)*$H130</f>
        <v>-408.8091953695386</v>
      </c>
      <c r="O130" s="230">
        <f>(SUM('1.  LRAMVA Summary'!J$54:J$74)+SUM('1.  LRAMVA Summary'!J$75:J$76)*(MONTH($E130)-1)/12)*$H130</f>
        <v>-4.5124001475308324</v>
      </c>
      <c r="P130" s="230">
        <f>(SUM('1.  LRAMVA Summary'!K$54:K$74)+SUM('1.  LRAMVA Summary'!K$75:K$76)*(MONTH($E130)-1)/12)*$H130</f>
        <v>-6.8669543567505861E-2</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-79.337075270529297</v>
      </c>
    </row>
    <row r="131" spans="2:23" s="9" customFormat="1">
      <c r="B131" s="66"/>
      <c r="E131" s="214">
        <v>43435</v>
      </c>
      <c r="F131" s="214" t="s">
        <v>185</v>
      </c>
      <c r="G131" s="215" t="s">
        <v>69</v>
      </c>
      <c r="H131" s="240">
        <f t="shared" si="66"/>
        <v>1.8083333333333335E-3</v>
      </c>
      <c r="I131" s="230">
        <f>(SUM('1.  LRAMVA Summary'!D$54:D$74)+SUM('1.  LRAMVA Summary'!D$75:D$76)*(MONTH($E131)-1)/12)*$H131</f>
        <v>401.93955935113883</v>
      </c>
      <c r="J131" s="230">
        <f>(SUM('1.  LRAMVA Summary'!E$54:E$74)+SUM('1.  LRAMVA Summary'!E$75:E$76)*(MONTH($E131)-1)/12)*$H131</f>
        <v>67.565821494939229</v>
      </c>
      <c r="K131" s="230">
        <f>(SUM('1.  LRAMVA Summary'!F$54:F$74)+SUM('1.  LRAMVA Summary'!F$75:F$76)*(MONTH($E131)-1)/12)*$H131</f>
        <v>-211.97507200718388</v>
      </c>
      <c r="L131" s="230">
        <f>(SUM('1.  LRAMVA Summary'!G$54:G$74)+SUM('1.  LRAMVA Summary'!G$75:G$76)*(MONTH($E131)-1)/12)*$H131</f>
        <v>94.807236770511452</v>
      </c>
      <c r="M131" s="230">
        <f>(SUM('1.  LRAMVA Summary'!H$54:H$74)+SUM('1.  LRAMVA Summary'!H$75:H$76)*(MONTH($E131)-1)/12)*$H131</f>
        <v>-18.284355819297996</v>
      </c>
      <c r="N131" s="230">
        <f>(SUM('1.  LRAMVA Summary'!I$54:I$74)+SUM('1.  LRAMVA Summary'!I$75:I$76)*(MONTH($E131)-1)/12)*$H131</f>
        <v>-408.8091953695386</v>
      </c>
      <c r="O131" s="230">
        <f>(SUM('1.  LRAMVA Summary'!J$54:J$74)+SUM('1.  LRAMVA Summary'!J$75:J$76)*(MONTH($E131)-1)/12)*$H131</f>
        <v>-4.5124001475308324</v>
      </c>
      <c r="P131" s="230">
        <f>(SUM('1.  LRAMVA Summary'!K$54:K$74)+SUM('1.  LRAMVA Summary'!K$75:K$76)*(MONTH($E131)-1)/12)*$H131</f>
        <v>-6.8669543567505861E-2</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-79.337075270529297</v>
      </c>
    </row>
    <row r="132" spans="2:23" s="9" customFormat="1" ht="15" thickBot="1">
      <c r="B132" s="66"/>
      <c r="E132" s="216" t="s">
        <v>469</v>
      </c>
      <c r="F132" s="216"/>
      <c r="G132" s="217"/>
      <c r="H132" s="218"/>
      <c r="I132" s="219">
        <f>SUM(I119:I131)</f>
        <v>5641.8961315682245</v>
      </c>
      <c r="J132" s="219">
        <f>SUM(J119:J131)</f>
        <v>964.25037793786964</v>
      </c>
      <c r="K132" s="219">
        <f t="shared" ref="K132:O132" si="67">SUM(K119:K131)</f>
        <v>-3897.0791368872774</v>
      </c>
      <c r="L132" s="219">
        <f t="shared" si="67"/>
        <v>1926.6971045542819</v>
      </c>
      <c r="M132" s="219">
        <f t="shared" si="67"/>
        <v>-334.67521434659631</v>
      </c>
      <c r="N132" s="219">
        <f t="shared" si="67"/>
        <v>-9586.4260258555023</v>
      </c>
      <c r="O132" s="219">
        <f t="shared" si="67"/>
        <v>-79.410748158568182</v>
      </c>
      <c r="P132" s="219">
        <f t="shared" ref="P132:V132" si="68">SUM(P119:P131)</f>
        <v>-1.2234118567969465</v>
      </c>
      <c r="Q132" s="219">
        <f t="shared" si="68"/>
        <v>0</v>
      </c>
      <c r="R132" s="219">
        <f t="shared" si="68"/>
        <v>0</v>
      </c>
      <c r="S132" s="219">
        <f t="shared" si="68"/>
        <v>0</v>
      </c>
      <c r="T132" s="219">
        <f t="shared" si="68"/>
        <v>0</v>
      </c>
      <c r="U132" s="219">
        <f t="shared" si="68"/>
        <v>0</v>
      </c>
      <c r="V132" s="219">
        <f t="shared" si="68"/>
        <v>0</v>
      </c>
      <c r="W132" s="219">
        <f>SUM(W119:W131)</f>
        <v>-5365.9709230443677</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433</v>
      </c>
      <c r="F134" s="225"/>
      <c r="G134" s="226"/>
      <c r="H134" s="227"/>
      <c r="I134" s="228">
        <f>I132+I133</f>
        <v>5641.8961315682245</v>
      </c>
      <c r="J134" s="228">
        <f t="shared" ref="J134" si="69">J132+J133</f>
        <v>964.25037793786964</v>
      </c>
      <c r="K134" s="228">
        <f t="shared" ref="K134" si="70">K132+K133</f>
        <v>-3897.0791368872774</v>
      </c>
      <c r="L134" s="228">
        <f t="shared" ref="L134" si="71">L132+L133</f>
        <v>1926.6971045542819</v>
      </c>
      <c r="M134" s="228">
        <f t="shared" ref="M134" si="72">M132+M133</f>
        <v>-334.67521434659631</v>
      </c>
      <c r="N134" s="228">
        <f t="shared" ref="N134" si="73">N132+N133</f>
        <v>-9586.4260258555023</v>
      </c>
      <c r="O134" s="228">
        <f t="shared" ref="O134:V134" si="74">O132+O133</f>
        <v>-79.410748158568182</v>
      </c>
      <c r="P134" s="228">
        <f t="shared" si="74"/>
        <v>-1.2234118567969465</v>
      </c>
      <c r="Q134" s="228">
        <f t="shared" si="74"/>
        <v>0</v>
      </c>
      <c r="R134" s="228">
        <f t="shared" si="74"/>
        <v>0</v>
      </c>
      <c r="S134" s="228">
        <f t="shared" si="74"/>
        <v>0</v>
      </c>
      <c r="T134" s="228">
        <f t="shared" si="74"/>
        <v>0</v>
      </c>
      <c r="U134" s="228">
        <f t="shared" si="74"/>
        <v>0</v>
      </c>
      <c r="V134" s="228">
        <f t="shared" si="74"/>
        <v>0</v>
      </c>
      <c r="W134" s="228">
        <f>W132+W133</f>
        <v>-5365.9709230443677</v>
      </c>
    </row>
    <row r="135" spans="2:23" s="9" customFormat="1">
      <c r="B135" s="66"/>
      <c r="E135" s="214">
        <v>43466</v>
      </c>
      <c r="F135" s="214" t="s">
        <v>186</v>
      </c>
      <c r="G135" s="215" t="s">
        <v>65</v>
      </c>
      <c r="H135" s="240">
        <f>$C$47/12</f>
        <v>2.0416666666666669E-3</v>
      </c>
      <c r="I135" s="230">
        <f>(SUM('1.  LRAMVA Summary'!D$54:D$77)+SUM('1.  LRAMVA Summary'!D$78:D$79)*(MONTH($E135)-1)/12)*$H135</f>
        <v>453.80272829967288</v>
      </c>
      <c r="J135" s="230">
        <f>(SUM('1.  LRAMVA Summary'!E$54:E$77)+SUM('1.  LRAMVA Summary'!E$78:E$79)*(MONTH($E135)-1)/12)*$H135</f>
        <v>76.283992010415261</v>
      </c>
      <c r="K135" s="230">
        <f>(SUM('1.  LRAMVA Summary'!F$54:F$77)+SUM('1.  LRAMVA Summary'!F$78:F$79)*(MONTH($E135)-1)/12)*$H135</f>
        <v>-239.32669420165925</v>
      </c>
      <c r="L135" s="230">
        <f>(SUM('1.  LRAMVA Summary'!G$54:G$77)+SUM('1.  LRAMVA Summary'!G$78:G$79)*(MONTH($E135)-1)/12)*$H135</f>
        <v>107.04042861186777</v>
      </c>
      <c r="M135" s="230">
        <f>(SUM('1.  LRAMVA Summary'!H$54:H$77)+SUM('1.  LRAMVA Summary'!H$78:H$79)*(MONTH($E135)-1)/12)*$H135</f>
        <v>-20.643627537917091</v>
      </c>
      <c r="N135" s="230">
        <f>(SUM('1.  LRAMVA Summary'!I$54:I$77)+SUM('1.  LRAMVA Summary'!I$78:I$79)*(MONTH($E135)-1)/12)*$H135</f>
        <v>-461.55876896560807</v>
      </c>
      <c r="O135" s="230">
        <f>(SUM('1.  LRAMVA Summary'!J$54:J$77)+SUM('1.  LRAMVA Summary'!J$78:J$79)*(MONTH($E135)-1)/12)*$H135</f>
        <v>-5.0946453278573918</v>
      </c>
      <c r="P135" s="230">
        <f>(SUM('1.  LRAMVA Summary'!K$54:K$77)+SUM('1.  LRAMVA Summary'!K$78:K$79)*(MONTH($E135)-1)/12)*$H135</f>
        <v>-7.7530129834280814E-2</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-89.574117240920231</v>
      </c>
    </row>
    <row r="136" spans="2:23" s="9" customFormat="1">
      <c r="B136" s="66"/>
      <c r="E136" s="214">
        <v>43497</v>
      </c>
      <c r="F136" s="214" t="s">
        <v>186</v>
      </c>
      <c r="G136" s="215" t="s">
        <v>65</v>
      </c>
      <c r="H136" s="240">
        <f t="shared" ref="H136:H137" si="75">$C$47/12</f>
        <v>2.0416666666666669E-3</v>
      </c>
      <c r="I136" s="230">
        <f>(SUM('1.  LRAMVA Summary'!D$54:D$77)+SUM('1.  LRAMVA Summary'!D$78:D$79)*(MONTH($E136)-1)/12)*$H136</f>
        <v>453.80272829967288</v>
      </c>
      <c r="J136" s="230">
        <f>(SUM('1.  LRAMVA Summary'!E$54:E$77)+SUM('1.  LRAMVA Summary'!E$78:E$79)*(MONTH($E136)-1)/12)*$H136</f>
        <v>76.283992010415261</v>
      </c>
      <c r="K136" s="230">
        <f>(SUM('1.  LRAMVA Summary'!F$54:F$77)+SUM('1.  LRAMVA Summary'!F$78:F$79)*(MONTH($E136)-1)/12)*$H136</f>
        <v>-239.32669420165925</v>
      </c>
      <c r="L136" s="230">
        <f>(SUM('1.  LRAMVA Summary'!G$54:G$77)+SUM('1.  LRAMVA Summary'!G$78:G$79)*(MONTH($E136)-1)/12)*$H136</f>
        <v>107.04042861186777</v>
      </c>
      <c r="M136" s="230">
        <f>(SUM('1.  LRAMVA Summary'!H$54:H$77)+SUM('1.  LRAMVA Summary'!H$78:H$79)*(MONTH($E136)-1)/12)*$H136</f>
        <v>-20.643627537917091</v>
      </c>
      <c r="N136" s="230">
        <f>(SUM('1.  LRAMVA Summary'!I$54:I$77)+SUM('1.  LRAMVA Summary'!I$78:I$79)*(MONTH($E136)-1)/12)*$H136</f>
        <v>-461.55876896560807</v>
      </c>
      <c r="O136" s="230">
        <f>(SUM('1.  LRAMVA Summary'!J$54:J$77)+SUM('1.  LRAMVA Summary'!J$78:J$79)*(MONTH($E136)-1)/12)*$H136</f>
        <v>-5.0946453278573918</v>
      </c>
      <c r="P136" s="230">
        <f>(SUM('1.  LRAMVA Summary'!K$54:K$77)+SUM('1.  LRAMVA Summary'!K$78:K$79)*(MONTH($E136)-1)/12)*$H136</f>
        <v>-7.7530129834280814E-2</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-89.574117240920231</v>
      </c>
    </row>
    <row r="137" spans="2:23" s="9" customFormat="1">
      <c r="B137" s="66"/>
      <c r="E137" s="214">
        <v>43525</v>
      </c>
      <c r="F137" s="214" t="s">
        <v>186</v>
      </c>
      <c r="G137" s="215" t="s">
        <v>65</v>
      </c>
      <c r="H137" s="240">
        <f t="shared" si="75"/>
        <v>2.0416666666666669E-3</v>
      </c>
      <c r="I137" s="230">
        <f>(SUM('1.  LRAMVA Summary'!D$54:D$77)+SUM('1.  LRAMVA Summary'!D$78:D$79)*(MONTH($E137)-1)/12)*$H137</f>
        <v>453.80272829967288</v>
      </c>
      <c r="J137" s="230">
        <f>(SUM('1.  LRAMVA Summary'!E$54:E$77)+SUM('1.  LRAMVA Summary'!E$78:E$79)*(MONTH($E137)-1)/12)*$H137</f>
        <v>76.283992010415261</v>
      </c>
      <c r="K137" s="230">
        <f>(SUM('1.  LRAMVA Summary'!F$54:F$77)+SUM('1.  LRAMVA Summary'!F$78:F$79)*(MONTH($E137)-1)/12)*$H137</f>
        <v>-239.32669420165925</v>
      </c>
      <c r="L137" s="230">
        <f>(SUM('1.  LRAMVA Summary'!G$54:G$77)+SUM('1.  LRAMVA Summary'!G$78:G$79)*(MONTH($E137)-1)/12)*$H137</f>
        <v>107.04042861186777</v>
      </c>
      <c r="M137" s="230">
        <f>(SUM('1.  LRAMVA Summary'!H$54:H$77)+SUM('1.  LRAMVA Summary'!H$78:H$79)*(MONTH($E137)-1)/12)*$H137</f>
        <v>-20.643627537917091</v>
      </c>
      <c r="N137" s="230">
        <f>(SUM('1.  LRAMVA Summary'!I$54:I$77)+SUM('1.  LRAMVA Summary'!I$78:I$79)*(MONTH($E137)-1)/12)*$H137</f>
        <v>-461.55876896560807</v>
      </c>
      <c r="O137" s="230">
        <f>(SUM('1.  LRAMVA Summary'!J$54:J$77)+SUM('1.  LRAMVA Summary'!J$78:J$79)*(MONTH($E137)-1)/12)*$H137</f>
        <v>-5.0946453278573918</v>
      </c>
      <c r="P137" s="230">
        <f>(SUM('1.  LRAMVA Summary'!K$54:K$77)+SUM('1.  LRAMVA Summary'!K$78:K$79)*(MONTH($E137)-1)/12)*$H137</f>
        <v>-7.7530129834280814E-2</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-89.574117240920231</v>
      </c>
    </row>
    <row r="138" spans="2:23" s="8" customFormat="1">
      <c r="B138" s="239"/>
      <c r="E138" s="214">
        <v>43556</v>
      </c>
      <c r="F138" s="214" t="s">
        <v>186</v>
      </c>
      <c r="G138" s="215" t="s">
        <v>66</v>
      </c>
      <c r="H138" s="240">
        <f>$C$48/12</f>
        <v>1.8166666666666667E-3</v>
      </c>
      <c r="I138" s="230">
        <f>(SUM('1.  LRAMVA Summary'!D$54:D$77)+SUM('1.  LRAMVA Summary'!D$78:D$79)*(MONTH($E138)-1)/12)*$H138</f>
        <v>403.79181538501501</v>
      </c>
      <c r="J138" s="230">
        <f>(SUM('1.  LRAMVA Summary'!E$54:E$77)+SUM('1.  LRAMVA Summary'!E$78:E$79)*(MONTH($E138)-1)/12)*$H138</f>
        <v>67.877184727634798</v>
      </c>
      <c r="K138" s="230">
        <f>(SUM('1.  LRAMVA Summary'!F$54:F$77)+SUM('1.  LRAMVA Summary'!F$78:F$79)*(MONTH($E138)-1)/12)*$H138</f>
        <v>-212.95191565698659</v>
      </c>
      <c r="L138" s="230">
        <f>(SUM('1.  LRAMVA Summary'!G$54:G$77)+SUM('1.  LRAMVA Summary'!G$78:G$79)*(MONTH($E138)-1)/12)*$H138</f>
        <v>95.244136479131313</v>
      </c>
      <c r="M138" s="230">
        <f>(SUM('1.  LRAMVA Summary'!H$54:H$77)+SUM('1.  LRAMVA Summary'!H$78:H$79)*(MONTH($E138)-1)/12)*$H138</f>
        <v>-18.368615523534391</v>
      </c>
      <c r="N138" s="230">
        <f>(SUM('1.  LRAMVA Summary'!I$54:I$77)+SUM('1.  LRAMVA Summary'!I$78:I$79)*(MONTH($E138)-1)/12)*$H138</f>
        <v>-410.69310871225531</v>
      </c>
      <c r="O138" s="230">
        <f>(SUM('1.  LRAMVA Summary'!J$54:J$77)+SUM('1.  LRAMVA Summary'!J$78:J$79)*(MONTH($E138)-1)/12)*$H138</f>
        <v>-4.5331946182567808</v>
      </c>
      <c r="P138" s="230">
        <f>(SUM('1.  LRAMVA Summary'!K$54:K$77)+SUM('1.  LRAMVA Summary'!K$78:K$79)*(MONTH($E138)-1)/12)*$H138</f>
        <v>-6.8985993077033542E-2</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-79.702683912328993</v>
      </c>
    </row>
    <row r="139" spans="2:23" s="9" customFormat="1">
      <c r="B139" s="66"/>
      <c r="E139" s="214">
        <v>43586</v>
      </c>
      <c r="F139" s="214" t="s">
        <v>186</v>
      </c>
      <c r="G139" s="215" t="s">
        <v>66</v>
      </c>
      <c r="H139" s="240">
        <f>$C$48/12</f>
        <v>1.8166666666666667E-3</v>
      </c>
      <c r="I139" s="230">
        <f>(SUM('1.  LRAMVA Summary'!D$54:D$77)+SUM('1.  LRAMVA Summary'!D$78:D$79)*(MONTH($E139)-1)/12)*$H139</f>
        <v>403.79181538501501</v>
      </c>
      <c r="J139" s="230">
        <f>(SUM('1.  LRAMVA Summary'!E$54:E$77)+SUM('1.  LRAMVA Summary'!E$78:E$79)*(MONTH($E139)-1)/12)*$H139</f>
        <v>67.877184727634798</v>
      </c>
      <c r="K139" s="230">
        <f>(SUM('1.  LRAMVA Summary'!F$54:F$77)+SUM('1.  LRAMVA Summary'!F$78:F$79)*(MONTH($E139)-1)/12)*$H139</f>
        <v>-212.95191565698659</v>
      </c>
      <c r="L139" s="230">
        <f>(SUM('1.  LRAMVA Summary'!G$54:G$77)+SUM('1.  LRAMVA Summary'!G$78:G$79)*(MONTH($E139)-1)/12)*$H139</f>
        <v>95.244136479131313</v>
      </c>
      <c r="M139" s="230">
        <f>(SUM('1.  LRAMVA Summary'!H$54:H$77)+SUM('1.  LRAMVA Summary'!H$78:H$79)*(MONTH($E139)-1)/12)*$H139</f>
        <v>-18.368615523534391</v>
      </c>
      <c r="N139" s="230">
        <f>(SUM('1.  LRAMVA Summary'!I$54:I$77)+SUM('1.  LRAMVA Summary'!I$78:I$79)*(MONTH($E139)-1)/12)*$H139</f>
        <v>-410.69310871225531</v>
      </c>
      <c r="O139" s="230">
        <f>(SUM('1.  LRAMVA Summary'!J$54:J$77)+SUM('1.  LRAMVA Summary'!J$78:J$79)*(MONTH($E139)-1)/12)*$H139</f>
        <v>-4.5331946182567808</v>
      </c>
      <c r="P139" s="230">
        <f>(SUM('1.  LRAMVA Summary'!K$54:K$77)+SUM('1.  LRAMVA Summary'!K$78:K$79)*(MONTH($E139)-1)/12)*$H139</f>
        <v>-6.8985993077033542E-2</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-79.702683912328993</v>
      </c>
    </row>
    <row r="140" spans="2:23" s="9" customFormat="1">
      <c r="B140" s="66"/>
      <c r="E140" s="214">
        <v>43617</v>
      </c>
      <c r="F140" s="214" t="s">
        <v>186</v>
      </c>
      <c r="G140" s="215" t="s">
        <v>66</v>
      </c>
      <c r="H140" s="240">
        <f t="shared" ref="H140" si="77">$C$48/12</f>
        <v>1.8166666666666667E-3</v>
      </c>
      <c r="I140" s="230">
        <f>(SUM('1.  LRAMVA Summary'!D$54:D$77)+SUM('1.  LRAMVA Summary'!D$78:D$79)*(MONTH($E140)-1)/12)*$H140</f>
        <v>403.79181538501501</v>
      </c>
      <c r="J140" s="230">
        <f>(SUM('1.  LRAMVA Summary'!E$54:E$77)+SUM('1.  LRAMVA Summary'!E$78:E$79)*(MONTH($E140)-1)/12)*$H140</f>
        <v>67.877184727634798</v>
      </c>
      <c r="K140" s="230">
        <f>(SUM('1.  LRAMVA Summary'!F$54:F$77)+SUM('1.  LRAMVA Summary'!F$78:F$79)*(MONTH($E140)-1)/12)*$H140</f>
        <v>-212.95191565698659</v>
      </c>
      <c r="L140" s="230">
        <f>(SUM('1.  LRAMVA Summary'!G$54:G$77)+SUM('1.  LRAMVA Summary'!G$78:G$79)*(MONTH($E140)-1)/12)*$H140</f>
        <v>95.244136479131313</v>
      </c>
      <c r="M140" s="230">
        <f>(SUM('1.  LRAMVA Summary'!H$54:H$77)+SUM('1.  LRAMVA Summary'!H$78:H$79)*(MONTH($E140)-1)/12)*$H140</f>
        <v>-18.368615523534391</v>
      </c>
      <c r="N140" s="230">
        <f>(SUM('1.  LRAMVA Summary'!I$54:I$77)+SUM('1.  LRAMVA Summary'!I$78:I$79)*(MONTH($E140)-1)/12)*$H140</f>
        <v>-410.69310871225531</v>
      </c>
      <c r="O140" s="230">
        <f>(SUM('1.  LRAMVA Summary'!J$54:J$77)+SUM('1.  LRAMVA Summary'!J$78:J$79)*(MONTH($E140)-1)/12)*$H140</f>
        <v>-4.5331946182567808</v>
      </c>
      <c r="P140" s="230">
        <f>(SUM('1.  LRAMVA Summary'!K$54:K$77)+SUM('1.  LRAMVA Summary'!K$78:K$79)*(MONTH($E140)-1)/12)*$H140</f>
        <v>-6.8985993077033542E-2</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-79.702683912328993</v>
      </c>
    </row>
    <row r="141" spans="2:23" s="9" customFormat="1">
      <c r="B141" s="66"/>
      <c r="E141" s="214">
        <v>43647</v>
      </c>
      <c r="F141" s="214" t="s">
        <v>186</v>
      </c>
      <c r="G141" s="215" t="s">
        <v>68</v>
      </c>
      <c r="H141" s="240">
        <f>$C$49/12</f>
        <v>1.8166666666666667E-3</v>
      </c>
      <c r="I141" s="230">
        <f>(SUM('1.  LRAMVA Summary'!D$54:D$77)+SUM('1.  LRAMVA Summary'!D$78:D$79)*(MONTH($E141)-1)/12)*$H141</f>
        <v>403.79181538501501</v>
      </c>
      <c r="J141" s="230">
        <f>(SUM('1.  LRAMVA Summary'!E$54:E$77)+SUM('1.  LRAMVA Summary'!E$78:E$79)*(MONTH($E141)-1)/12)*$H141</f>
        <v>67.877184727634798</v>
      </c>
      <c r="K141" s="230">
        <f>(SUM('1.  LRAMVA Summary'!F$54:F$77)+SUM('1.  LRAMVA Summary'!F$78:F$79)*(MONTH($E141)-1)/12)*$H141</f>
        <v>-212.95191565698659</v>
      </c>
      <c r="L141" s="230">
        <f>(SUM('1.  LRAMVA Summary'!G$54:G$77)+SUM('1.  LRAMVA Summary'!G$78:G$79)*(MONTH($E141)-1)/12)*$H141</f>
        <v>95.244136479131313</v>
      </c>
      <c r="M141" s="230">
        <f>(SUM('1.  LRAMVA Summary'!H$54:H$77)+SUM('1.  LRAMVA Summary'!H$78:H$79)*(MONTH($E141)-1)/12)*$H141</f>
        <v>-18.368615523534391</v>
      </c>
      <c r="N141" s="230">
        <f>(SUM('1.  LRAMVA Summary'!I$54:I$77)+SUM('1.  LRAMVA Summary'!I$78:I$79)*(MONTH($E141)-1)/12)*$H141</f>
        <v>-410.69310871225531</v>
      </c>
      <c r="O141" s="230">
        <f>(SUM('1.  LRAMVA Summary'!J$54:J$77)+SUM('1.  LRAMVA Summary'!J$78:J$79)*(MONTH($E141)-1)/12)*$H141</f>
        <v>-4.5331946182567808</v>
      </c>
      <c r="P141" s="230">
        <f>(SUM('1.  LRAMVA Summary'!K$54:K$77)+SUM('1.  LRAMVA Summary'!K$78:K$79)*(MONTH($E141)-1)/12)*$H141</f>
        <v>-6.8985993077033542E-2</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-79.702683912328993</v>
      </c>
    </row>
    <row r="142" spans="2:23" s="9" customFormat="1">
      <c r="B142" s="66"/>
      <c r="E142" s="214">
        <v>43678</v>
      </c>
      <c r="F142" s="214" t="s">
        <v>186</v>
      </c>
      <c r="G142" s="215" t="s">
        <v>68</v>
      </c>
      <c r="H142" s="240">
        <f t="shared" ref="H142" si="78">$C$49/12</f>
        <v>1.8166666666666667E-3</v>
      </c>
      <c r="I142" s="230">
        <f>(SUM('1.  LRAMVA Summary'!D$54:D$77)+SUM('1.  LRAMVA Summary'!D$78:D$79)*(MONTH($E142)-1)/12)*$H142</f>
        <v>403.79181538501501</v>
      </c>
      <c r="J142" s="230">
        <f>(SUM('1.  LRAMVA Summary'!E$54:E$77)+SUM('1.  LRAMVA Summary'!E$78:E$79)*(MONTH($E142)-1)/12)*$H142</f>
        <v>67.877184727634798</v>
      </c>
      <c r="K142" s="230">
        <f>(SUM('1.  LRAMVA Summary'!F$54:F$77)+SUM('1.  LRAMVA Summary'!F$78:F$79)*(MONTH($E142)-1)/12)*$H142</f>
        <v>-212.95191565698659</v>
      </c>
      <c r="L142" s="230">
        <f>(SUM('1.  LRAMVA Summary'!G$54:G$77)+SUM('1.  LRAMVA Summary'!G$78:G$79)*(MONTH($E142)-1)/12)*$H142</f>
        <v>95.244136479131313</v>
      </c>
      <c r="M142" s="230">
        <f>(SUM('1.  LRAMVA Summary'!H$54:H$77)+SUM('1.  LRAMVA Summary'!H$78:H$79)*(MONTH($E142)-1)/12)*$H142</f>
        <v>-18.368615523534391</v>
      </c>
      <c r="N142" s="230">
        <f>(SUM('1.  LRAMVA Summary'!I$54:I$77)+SUM('1.  LRAMVA Summary'!I$78:I$79)*(MONTH($E142)-1)/12)*$H142</f>
        <v>-410.69310871225531</v>
      </c>
      <c r="O142" s="230">
        <f>(SUM('1.  LRAMVA Summary'!J$54:J$77)+SUM('1.  LRAMVA Summary'!J$78:J$79)*(MONTH($E142)-1)/12)*$H142</f>
        <v>-4.5331946182567808</v>
      </c>
      <c r="P142" s="230">
        <f>(SUM('1.  LRAMVA Summary'!K$54:K$77)+SUM('1.  LRAMVA Summary'!K$78:K$79)*(MONTH($E142)-1)/12)*$H142</f>
        <v>-6.8985993077033542E-2</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-79.702683912328993</v>
      </c>
    </row>
    <row r="143" spans="2:23" s="9" customFormat="1">
      <c r="B143" s="66"/>
      <c r="E143" s="214">
        <v>43709</v>
      </c>
      <c r="F143" s="214" t="s">
        <v>186</v>
      </c>
      <c r="G143" s="215" t="s">
        <v>68</v>
      </c>
      <c r="H143" s="240">
        <f>$C$49/12</f>
        <v>1.8166666666666667E-3</v>
      </c>
      <c r="I143" s="230">
        <f>(SUM('1.  LRAMVA Summary'!D$54:D$77)+SUM('1.  LRAMVA Summary'!D$78:D$79)*(MONTH($E143)-1)/12)*$H143</f>
        <v>403.79181538501501</v>
      </c>
      <c r="J143" s="230">
        <f>(SUM('1.  LRAMVA Summary'!E$54:E$77)+SUM('1.  LRAMVA Summary'!E$78:E$79)*(MONTH($E143)-1)/12)*$H143</f>
        <v>67.877184727634798</v>
      </c>
      <c r="K143" s="230">
        <f>(SUM('1.  LRAMVA Summary'!F$54:F$77)+SUM('1.  LRAMVA Summary'!F$78:F$79)*(MONTH($E143)-1)/12)*$H143</f>
        <v>-212.95191565698659</v>
      </c>
      <c r="L143" s="230">
        <f>(SUM('1.  LRAMVA Summary'!G$54:G$77)+SUM('1.  LRAMVA Summary'!G$78:G$79)*(MONTH($E143)-1)/12)*$H143</f>
        <v>95.244136479131313</v>
      </c>
      <c r="M143" s="230">
        <f>(SUM('1.  LRAMVA Summary'!H$54:H$77)+SUM('1.  LRAMVA Summary'!H$78:H$79)*(MONTH($E143)-1)/12)*$H143</f>
        <v>-18.368615523534391</v>
      </c>
      <c r="N143" s="230">
        <f>(SUM('1.  LRAMVA Summary'!I$54:I$77)+SUM('1.  LRAMVA Summary'!I$78:I$79)*(MONTH($E143)-1)/12)*$H143</f>
        <v>-410.69310871225531</v>
      </c>
      <c r="O143" s="230">
        <f>(SUM('1.  LRAMVA Summary'!J$54:J$77)+SUM('1.  LRAMVA Summary'!J$78:J$79)*(MONTH($E143)-1)/12)*$H143</f>
        <v>-4.5331946182567808</v>
      </c>
      <c r="P143" s="230">
        <f>(SUM('1.  LRAMVA Summary'!K$54:K$77)+SUM('1.  LRAMVA Summary'!K$78:K$79)*(MONTH($E143)-1)/12)*$H143</f>
        <v>-6.8985993077033542E-2</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-79.702683912328993</v>
      </c>
    </row>
    <row r="144" spans="2:23" s="9" customFormat="1">
      <c r="B144" s="66"/>
      <c r="E144" s="214">
        <v>43739</v>
      </c>
      <c r="F144" s="214" t="s">
        <v>186</v>
      </c>
      <c r="G144" s="215" t="s">
        <v>69</v>
      </c>
      <c r="H144" s="240">
        <f>$C$50/12</f>
        <v>1.8166666666666667E-3</v>
      </c>
      <c r="I144" s="230">
        <f>(SUM('1.  LRAMVA Summary'!D$54:D$77)+SUM('1.  LRAMVA Summary'!D$78:D$79)*(MONTH($E144)-1)/12)*$H144</f>
        <v>403.79181538501501</v>
      </c>
      <c r="J144" s="230">
        <f>(SUM('1.  LRAMVA Summary'!E$54:E$77)+SUM('1.  LRAMVA Summary'!E$78:E$79)*(MONTH($E144)-1)/12)*$H144</f>
        <v>67.877184727634798</v>
      </c>
      <c r="K144" s="230">
        <f>(SUM('1.  LRAMVA Summary'!F$54:F$77)+SUM('1.  LRAMVA Summary'!F$78:F$79)*(MONTH($E144)-1)/12)*$H144</f>
        <v>-212.95191565698659</v>
      </c>
      <c r="L144" s="230">
        <f>(SUM('1.  LRAMVA Summary'!G$54:G$77)+SUM('1.  LRAMVA Summary'!G$78:G$79)*(MONTH($E144)-1)/12)*$H144</f>
        <v>95.244136479131313</v>
      </c>
      <c r="M144" s="230">
        <f>(SUM('1.  LRAMVA Summary'!H$54:H$77)+SUM('1.  LRAMVA Summary'!H$78:H$79)*(MONTH($E144)-1)/12)*$H144</f>
        <v>-18.368615523534391</v>
      </c>
      <c r="N144" s="230">
        <f>(SUM('1.  LRAMVA Summary'!I$54:I$77)+SUM('1.  LRAMVA Summary'!I$78:I$79)*(MONTH($E144)-1)/12)*$H144</f>
        <v>-410.69310871225531</v>
      </c>
      <c r="O144" s="230">
        <f>(SUM('1.  LRAMVA Summary'!J$54:J$77)+SUM('1.  LRAMVA Summary'!J$78:J$79)*(MONTH($E144)-1)/12)*$H144</f>
        <v>-4.5331946182567808</v>
      </c>
      <c r="P144" s="230">
        <f>(SUM('1.  LRAMVA Summary'!K$54:K$77)+SUM('1.  LRAMVA Summary'!K$78:K$79)*(MONTH($E144)-1)/12)*$H144</f>
        <v>-6.8985993077033542E-2</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-79.702683912328993</v>
      </c>
    </row>
    <row r="145" spans="2:23" s="9" customFormat="1">
      <c r="B145" s="66"/>
      <c r="E145" s="214">
        <v>43770</v>
      </c>
      <c r="F145" s="214" t="s">
        <v>186</v>
      </c>
      <c r="G145" s="215" t="s">
        <v>69</v>
      </c>
      <c r="H145" s="240">
        <f t="shared" ref="H145:H146" si="79">$C$50/12</f>
        <v>1.8166666666666667E-3</v>
      </c>
      <c r="I145" s="230">
        <f>(SUM('1.  LRAMVA Summary'!D$54:D$77)+SUM('1.  LRAMVA Summary'!D$78:D$79)*(MONTH($E145)-1)/12)*$H145</f>
        <v>403.79181538501501</v>
      </c>
      <c r="J145" s="230">
        <f>(SUM('1.  LRAMVA Summary'!E$54:E$77)+SUM('1.  LRAMVA Summary'!E$78:E$79)*(MONTH($E145)-1)/12)*$H145</f>
        <v>67.877184727634798</v>
      </c>
      <c r="K145" s="230">
        <f>(SUM('1.  LRAMVA Summary'!F$54:F$77)+SUM('1.  LRAMVA Summary'!F$78:F$79)*(MONTH($E145)-1)/12)*$H145</f>
        <v>-212.95191565698659</v>
      </c>
      <c r="L145" s="230">
        <f>(SUM('1.  LRAMVA Summary'!G$54:G$77)+SUM('1.  LRAMVA Summary'!G$78:G$79)*(MONTH($E145)-1)/12)*$H145</f>
        <v>95.244136479131313</v>
      </c>
      <c r="M145" s="230">
        <f>(SUM('1.  LRAMVA Summary'!H$54:H$77)+SUM('1.  LRAMVA Summary'!H$78:H$79)*(MONTH($E145)-1)/12)*$H145</f>
        <v>-18.368615523534391</v>
      </c>
      <c r="N145" s="230">
        <f>(SUM('1.  LRAMVA Summary'!I$54:I$77)+SUM('1.  LRAMVA Summary'!I$78:I$79)*(MONTH($E145)-1)/12)*$H145</f>
        <v>-410.69310871225531</v>
      </c>
      <c r="O145" s="230">
        <f>(SUM('1.  LRAMVA Summary'!J$54:J$77)+SUM('1.  LRAMVA Summary'!J$78:J$79)*(MONTH($E145)-1)/12)*$H145</f>
        <v>-4.5331946182567808</v>
      </c>
      <c r="P145" s="230">
        <f>(SUM('1.  LRAMVA Summary'!K$54:K$77)+SUM('1.  LRAMVA Summary'!K$78:K$79)*(MONTH($E145)-1)/12)*$H145</f>
        <v>-6.8985993077033542E-2</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-79.702683912328993</v>
      </c>
    </row>
    <row r="146" spans="2:23" s="9" customFormat="1">
      <c r="B146" s="66"/>
      <c r="E146" s="214">
        <v>43800</v>
      </c>
      <c r="F146" s="214" t="s">
        <v>186</v>
      </c>
      <c r="G146" s="215" t="s">
        <v>69</v>
      </c>
      <c r="H146" s="240">
        <f t="shared" si="79"/>
        <v>1.8166666666666667E-3</v>
      </c>
      <c r="I146" s="230">
        <f>(SUM('1.  LRAMVA Summary'!D$54:D$77)+SUM('1.  LRAMVA Summary'!D$78:D$79)*(MONTH($E146)-1)/12)*$H146</f>
        <v>403.79181538501501</v>
      </c>
      <c r="J146" s="230">
        <f>(SUM('1.  LRAMVA Summary'!E$54:E$77)+SUM('1.  LRAMVA Summary'!E$78:E$79)*(MONTH($E146)-1)/12)*$H146</f>
        <v>67.877184727634798</v>
      </c>
      <c r="K146" s="230">
        <f>(SUM('1.  LRAMVA Summary'!F$54:F$77)+SUM('1.  LRAMVA Summary'!F$78:F$79)*(MONTH($E146)-1)/12)*$H146</f>
        <v>-212.95191565698659</v>
      </c>
      <c r="L146" s="230">
        <f>(SUM('1.  LRAMVA Summary'!G$54:G$77)+SUM('1.  LRAMVA Summary'!G$78:G$79)*(MONTH($E146)-1)/12)*$H146</f>
        <v>95.244136479131313</v>
      </c>
      <c r="M146" s="230">
        <f>(SUM('1.  LRAMVA Summary'!H$54:H$77)+SUM('1.  LRAMVA Summary'!H$78:H$79)*(MONTH($E146)-1)/12)*$H146</f>
        <v>-18.368615523534391</v>
      </c>
      <c r="N146" s="230">
        <f>(SUM('1.  LRAMVA Summary'!I$54:I$77)+SUM('1.  LRAMVA Summary'!I$78:I$79)*(MONTH($E146)-1)/12)*$H146</f>
        <v>-410.69310871225531</v>
      </c>
      <c r="O146" s="230">
        <f>(SUM('1.  LRAMVA Summary'!J$54:J$77)+SUM('1.  LRAMVA Summary'!J$78:J$79)*(MONTH($E146)-1)/12)*$H146</f>
        <v>-4.5331946182567808</v>
      </c>
      <c r="P146" s="230">
        <f>(SUM('1.  LRAMVA Summary'!K$54:K$77)+SUM('1.  LRAMVA Summary'!K$78:K$79)*(MONTH($E146)-1)/12)*$H146</f>
        <v>-6.8985993077033542E-2</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-79.702683912328993</v>
      </c>
    </row>
    <row r="147" spans="2:23" s="9" customFormat="1" ht="15" thickBot="1">
      <c r="B147" s="66"/>
      <c r="E147" s="216" t="s">
        <v>470</v>
      </c>
      <c r="F147" s="216"/>
      <c r="G147" s="217"/>
      <c r="H147" s="218"/>
      <c r="I147" s="219">
        <f>SUM(I134:I146)</f>
        <v>10637.430654932377</v>
      </c>
      <c r="J147" s="219">
        <f>SUM(J134:J146)</f>
        <v>1803.9970165178286</v>
      </c>
      <c r="K147" s="219">
        <f t="shared" ref="K147:O147" si="80">SUM(K134:K146)</f>
        <v>-6531.6264604051357</v>
      </c>
      <c r="L147" s="219">
        <f t="shared" si="80"/>
        <v>3105.0156187020657</v>
      </c>
      <c r="M147" s="219">
        <f t="shared" si="80"/>
        <v>-561.92363667215704</v>
      </c>
      <c r="N147" s="219">
        <f t="shared" si="80"/>
        <v>-14667.340311162627</v>
      </c>
      <c r="O147" s="219">
        <f t="shared" si="80"/>
        <v>-135.49343570645141</v>
      </c>
      <c r="P147" s="219">
        <f t="shared" ref="P147:V147" si="81">SUM(P134:P146)</f>
        <v>-2.0768761839930909</v>
      </c>
      <c r="Q147" s="219">
        <f t="shared" si="81"/>
        <v>0</v>
      </c>
      <c r="R147" s="219">
        <f t="shared" si="81"/>
        <v>0</v>
      </c>
      <c r="S147" s="219">
        <f t="shared" si="81"/>
        <v>0</v>
      </c>
      <c r="T147" s="219">
        <f t="shared" si="81"/>
        <v>0</v>
      </c>
      <c r="U147" s="219">
        <f t="shared" si="81"/>
        <v>0</v>
      </c>
      <c r="V147" s="219">
        <f t="shared" si="81"/>
        <v>0</v>
      </c>
      <c r="W147" s="219">
        <f>SUM(W134:W146)</f>
        <v>-6352.0174299780892</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434</v>
      </c>
      <c r="F149" s="225"/>
      <c r="G149" s="226"/>
      <c r="H149" s="227"/>
      <c r="I149" s="228">
        <f>I147+I148</f>
        <v>10637.430654932377</v>
      </c>
      <c r="J149" s="228">
        <f t="shared" ref="J149" si="82">J147+J148</f>
        <v>1803.9970165178286</v>
      </c>
      <c r="K149" s="228">
        <f t="shared" ref="K149" si="83">K147+K148</f>
        <v>-6531.6264604051357</v>
      </c>
      <c r="L149" s="228">
        <f t="shared" ref="L149" si="84">L147+L148</f>
        <v>3105.0156187020657</v>
      </c>
      <c r="M149" s="228">
        <f t="shared" ref="M149" si="85">M147+M148</f>
        <v>-561.92363667215704</v>
      </c>
      <c r="N149" s="228">
        <f t="shared" ref="N149" si="86">N147+N148</f>
        <v>-14667.340311162627</v>
      </c>
      <c r="O149" s="228">
        <f t="shared" ref="O149:V149" si="87">O147+O148</f>
        <v>-135.49343570645141</v>
      </c>
      <c r="P149" s="228">
        <f t="shared" si="87"/>
        <v>-2.0768761839930909</v>
      </c>
      <c r="Q149" s="228">
        <f t="shared" si="87"/>
        <v>0</v>
      </c>
      <c r="R149" s="228">
        <f t="shared" si="87"/>
        <v>0</v>
      </c>
      <c r="S149" s="228">
        <f t="shared" si="87"/>
        <v>0</v>
      </c>
      <c r="T149" s="228">
        <f t="shared" si="87"/>
        <v>0</v>
      </c>
      <c r="U149" s="228">
        <f t="shared" si="87"/>
        <v>0</v>
      </c>
      <c r="V149" s="228">
        <f t="shared" si="87"/>
        <v>0</v>
      </c>
      <c r="W149" s="228">
        <f>W147+W148</f>
        <v>-6352.0174299780892</v>
      </c>
    </row>
    <row r="150" spans="2:23" s="9" customFormat="1">
      <c r="B150" s="66"/>
      <c r="E150" s="214">
        <v>43831</v>
      </c>
      <c r="F150" s="214" t="s">
        <v>187</v>
      </c>
      <c r="G150" s="215" t="s">
        <v>65</v>
      </c>
      <c r="H150" s="240">
        <f>$C$51/12</f>
        <v>0</v>
      </c>
      <c r="I150" s="230">
        <f>(SUM('1.  LRAMVA Summary'!D$54:D$80)+SUM('1.  LRAMVA Summary'!D$81:D$82)*(MONTH($E150)-1)/12)*$H150</f>
        <v>0</v>
      </c>
      <c r="J150" s="230">
        <f>(SUM('1.  LRAMVA Summary'!E$54:E$80)+SUM('1.  LRAMVA Summary'!E$81:E$82)*(MONTH($E150)-1)/12)*$H150</f>
        <v>0</v>
      </c>
      <c r="K150" s="230">
        <f>(SUM('1.  LRAMVA Summary'!F$54:F$80)+SUM('1.  LRAMVA Summary'!F$81:F$82)*(MONTH($E150)-1)/12)*$H150</f>
        <v>0</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0</v>
      </c>
    </row>
    <row r="151" spans="2:23" s="9" customFormat="1">
      <c r="B151" s="66"/>
      <c r="E151" s="214">
        <v>43862</v>
      </c>
      <c r="F151" s="214" t="s">
        <v>187</v>
      </c>
      <c r="G151" s="215" t="s">
        <v>65</v>
      </c>
      <c r="H151" s="240">
        <f t="shared" ref="H151:H152" si="88">$C$51/12</f>
        <v>0</v>
      </c>
      <c r="I151" s="230">
        <f>(SUM('1.  LRAMVA Summary'!D$54:D$80)+SUM('1.  LRAMVA Summary'!D$81:D$82)*(MONTH($E151)-1)/12)*$H151</f>
        <v>0</v>
      </c>
      <c r="J151" s="230">
        <f>(SUM('1.  LRAMVA Summary'!E$54:E$80)+SUM('1.  LRAMVA Summary'!E$81:E$82)*(MONTH($E151)-1)/12)*$H151</f>
        <v>0</v>
      </c>
      <c r="K151" s="230">
        <f>(SUM('1.  LRAMVA Summary'!F$54:F$80)+SUM('1.  LRAMVA Summary'!F$81:F$82)*(MONTH($E151)-1)/12)*$H151</f>
        <v>0</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0</v>
      </c>
    </row>
    <row r="152" spans="2:23" s="9" customFormat="1">
      <c r="B152" s="66"/>
      <c r="E152" s="214">
        <v>43891</v>
      </c>
      <c r="F152" s="214" t="s">
        <v>187</v>
      </c>
      <c r="G152" s="215" t="s">
        <v>65</v>
      </c>
      <c r="H152" s="240">
        <f t="shared" si="88"/>
        <v>0</v>
      </c>
      <c r="I152" s="230">
        <f>(SUM('1.  LRAMVA Summary'!D$54:D$80)+SUM('1.  LRAMVA Summary'!D$81:D$82)*(MONTH($E152)-1)/12)*$H152</f>
        <v>0</v>
      </c>
      <c r="J152" s="230">
        <f>(SUM('1.  LRAMVA Summary'!E$54:E$80)+SUM('1.  LRAMVA Summary'!E$81:E$82)*(MONTH($E152)-1)/12)*$H152</f>
        <v>0</v>
      </c>
      <c r="K152" s="230">
        <f>(SUM('1.  LRAMVA Summary'!F$54:F$80)+SUM('1.  LRAMVA Summary'!F$81:F$82)*(MONTH($E152)-1)/12)*$H152</f>
        <v>0</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0</v>
      </c>
    </row>
    <row r="153" spans="2:23" s="9" customFormat="1">
      <c r="B153" s="66"/>
      <c r="E153" s="214">
        <v>43922</v>
      </c>
      <c r="F153" s="214" t="s">
        <v>187</v>
      </c>
      <c r="G153" s="215" t="s">
        <v>66</v>
      </c>
      <c r="H153" s="240">
        <f>$C$52/12</f>
        <v>0</v>
      </c>
      <c r="I153" s="230">
        <f>(SUM('1.  LRAMVA Summary'!D$54:D$80)+SUM('1.  LRAMVA Summary'!D$81:D$82)*(MONTH($E153)-1)/12)*$H153</f>
        <v>0</v>
      </c>
      <c r="J153" s="230">
        <f>(SUM('1.  LRAMVA Summary'!E$54:E$80)+SUM('1.  LRAMVA Summary'!E$81:E$82)*(MONTH($E153)-1)/12)*$H153</f>
        <v>0</v>
      </c>
      <c r="K153" s="230">
        <f>(SUM('1.  LRAMVA Summary'!F$54:F$80)+SUM('1.  LRAMVA Summary'!F$81:F$82)*(MONTH($E153)-1)/12)*$H153</f>
        <v>0</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0</v>
      </c>
    </row>
    <row r="154" spans="2:23" s="9" customFormat="1">
      <c r="B154" s="66"/>
      <c r="E154" s="214">
        <v>43952</v>
      </c>
      <c r="F154" s="214" t="s">
        <v>187</v>
      </c>
      <c r="G154" s="215" t="s">
        <v>66</v>
      </c>
      <c r="H154" s="240">
        <f t="shared" ref="H154:H155" si="90">$C$52/12</f>
        <v>0</v>
      </c>
      <c r="I154" s="230">
        <f>(SUM('1.  LRAMVA Summary'!D$54:D$80)+SUM('1.  LRAMVA Summary'!D$81:D$82)*(MONTH($E154)-1)/12)*$H154</f>
        <v>0</v>
      </c>
      <c r="J154" s="230">
        <f>(SUM('1.  LRAMVA Summary'!E$54:E$80)+SUM('1.  LRAMVA Summary'!E$81:E$82)*(MONTH($E154)-1)/12)*$H154</f>
        <v>0</v>
      </c>
      <c r="K154" s="230">
        <f>(SUM('1.  LRAMVA Summary'!F$54:F$80)+SUM('1.  LRAMVA Summary'!F$81:F$82)*(MONTH($E154)-1)/12)*$H154</f>
        <v>0</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0</v>
      </c>
    </row>
    <row r="155" spans="2:23" s="9" customFormat="1">
      <c r="B155" s="66"/>
      <c r="E155" s="214">
        <v>43983</v>
      </c>
      <c r="F155" s="214" t="s">
        <v>187</v>
      </c>
      <c r="G155" s="215" t="s">
        <v>66</v>
      </c>
      <c r="H155" s="240">
        <f t="shared" si="90"/>
        <v>0</v>
      </c>
      <c r="I155" s="230">
        <f>(SUM('1.  LRAMVA Summary'!D$54:D$80)+SUM('1.  LRAMVA Summary'!D$81:D$82)*(MONTH($E155)-1)/12)*$H155</f>
        <v>0</v>
      </c>
      <c r="J155" s="230">
        <f>(SUM('1.  LRAMVA Summary'!E$54:E$80)+SUM('1.  LRAMVA Summary'!E$81:E$82)*(MONTH($E155)-1)/12)*$H155</f>
        <v>0</v>
      </c>
      <c r="K155" s="230">
        <f>(SUM('1.  LRAMVA Summary'!F$54:F$80)+SUM('1.  LRAMVA Summary'!F$81:F$82)*(MONTH($E155)-1)/12)*$H155</f>
        <v>0</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0</v>
      </c>
    </row>
    <row r="156" spans="2:23" s="9" customFormat="1">
      <c r="B156" s="66"/>
      <c r="E156" s="214">
        <v>44013</v>
      </c>
      <c r="F156" s="214" t="s">
        <v>187</v>
      </c>
      <c r="G156" s="215" t="s">
        <v>68</v>
      </c>
      <c r="H156" s="240">
        <f>$C$53/12</f>
        <v>0</v>
      </c>
      <c r="I156" s="230">
        <f>(SUM('1.  LRAMVA Summary'!D$54:D$80)+SUM('1.  LRAMVA Summary'!D$81:D$82)*(MONTH($E156)-1)/12)*$H156</f>
        <v>0</v>
      </c>
      <c r="J156" s="230">
        <f>(SUM('1.  LRAMVA Summary'!E$54:E$80)+SUM('1.  LRAMVA Summary'!E$81:E$82)*(MONTH($E156)-1)/12)*$H156</f>
        <v>0</v>
      </c>
      <c r="K156" s="230">
        <f>(SUM('1.  LRAMVA Summary'!F$54:F$80)+SUM('1.  LRAMVA Summary'!F$81:F$82)*(MONTH($E156)-1)/12)*$H156</f>
        <v>0</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0</v>
      </c>
    </row>
    <row r="157" spans="2:23" s="9" customFormat="1">
      <c r="B157" s="66"/>
      <c r="E157" s="214">
        <v>44044</v>
      </c>
      <c r="F157" s="214" t="s">
        <v>187</v>
      </c>
      <c r="G157" s="215" t="s">
        <v>68</v>
      </c>
      <c r="H157" s="240">
        <f t="shared" ref="H157:H158" si="91">$C$53/12</f>
        <v>0</v>
      </c>
      <c r="I157" s="230">
        <f>(SUM('1.  LRAMVA Summary'!D$54:D$80)+SUM('1.  LRAMVA Summary'!D$81:D$82)*(MONTH($E157)-1)/12)*$H157</f>
        <v>0</v>
      </c>
      <c r="J157" s="230">
        <f>(SUM('1.  LRAMVA Summary'!E$54:E$80)+SUM('1.  LRAMVA Summary'!E$81:E$82)*(MONTH($E157)-1)/12)*$H157</f>
        <v>0</v>
      </c>
      <c r="K157" s="230">
        <f>(SUM('1.  LRAMVA Summary'!F$54:F$80)+SUM('1.  LRAMVA Summary'!F$81:F$82)*(MONTH($E157)-1)/12)*$H157</f>
        <v>0</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0</v>
      </c>
    </row>
    <row r="158" spans="2:23" s="9" customFormat="1">
      <c r="B158" s="66"/>
      <c r="E158" s="214">
        <v>44075</v>
      </c>
      <c r="F158" s="214" t="s">
        <v>187</v>
      </c>
      <c r="G158" s="215" t="s">
        <v>68</v>
      </c>
      <c r="H158" s="240">
        <f t="shared" si="91"/>
        <v>0</v>
      </c>
      <c r="I158" s="230">
        <f>(SUM('1.  LRAMVA Summary'!D$54:D$80)+SUM('1.  LRAMVA Summary'!D$81:D$82)*(MONTH($E158)-1)/12)*$H158</f>
        <v>0</v>
      </c>
      <c r="J158" s="230">
        <f>(SUM('1.  LRAMVA Summary'!E$54:E$80)+SUM('1.  LRAMVA Summary'!E$81:E$82)*(MONTH($E158)-1)/12)*$H158</f>
        <v>0</v>
      </c>
      <c r="K158" s="230">
        <f>(SUM('1.  LRAMVA Summary'!F$54:F$80)+SUM('1.  LRAMVA Summary'!F$81:F$82)*(MONTH($E158)-1)/12)*$H158</f>
        <v>0</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0</v>
      </c>
    </row>
    <row r="159" spans="2:23" s="9" customFormat="1">
      <c r="B159" s="66"/>
      <c r="E159" s="214">
        <v>44105</v>
      </c>
      <c r="F159" s="214" t="s">
        <v>187</v>
      </c>
      <c r="G159" s="215" t="s">
        <v>69</v>
      </c>
      <c r="H159" s="240">
        <f>$C$54/12</f>
        <v>0</v>
      </c>
      <c r="I159" s="230">
        <f>(SUM('1.  LRAMVA Summary'!D$54:D$80)+SUM('1.  LRAMVA Summary'!D$81:D$82)*(MONTH($E159)-1)/12)*$H159</f>
        <v>0</v>
      </c>
      <c r="J159" s="230">
        <f>(SUM('1.  LRAMVA Summary'!E$54:E$80)+SUM('1.  LRAMVA Summary'!E$81:E$82)*(MONTH($E159)-1)/12)*$H159</f>
        <v>0</v>
      </c>
      <c r="K159" s="230">
        <f>(SUM('1.  LRAMVA Summary'!F$54:F$80)+SUM('1.  LRAMVA Summary'!F$81:F$82)*(MONTH($E159)-1)/12)*$H159</f>
        <v>0</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0</v>
      </c>
    </row>
    <row r="160" spans="2:23" s="9" customFormat="1">
      <c r="B160" s="66"/>
      <c r="E160" s="214">
        <v>44136</v>
      </c>
      <c r="F160" s="214" t="s">
        <v>187</v>
      </c>
      <c r="G160" s="215" t="s">
        <v>69</v>
      </c>
      <c r="H160" s="240">
        <f t="shared" ref="H160:H161" si="92">$C$54/12</f>
        <v>0</v>
      </c>
      <c r="I160" s="230">
        <f>(SUM('1.  LRAMVA Summary'!D$54:D$80)+SUM('1.  LRAMVA Summary'!D$81:D$82)*(MONTH($E160)-1)/12)*$H160</f>
        <v>0</v>
      </c>
      <c r="J160" s="230">
        <f>(SUM('1.  LRAMVA Summary'!E$54:E$80)+SUM('1.  LRAMVA Summary'!E$81:E$82)*(MONTH($E160)-1)/12)*$H160</f>
        <v>0</v>
      </c>
      <c r="K160" s="230">
        <f>(SUM('1.  LRAMVA Summary'!F$54:F$80)+SUM('1.  LRAMVA Summary'!F$81:F$82)*(MONTH($E160)-1)/12)*$H160</f>
        <v>0</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0</v>
      </c>
    </row>
    <row r="161" spans="2:23" s="9" customFormat="1">
      <c r="B161" s="66"/>
      <c r="E161" s="214">
        <v>44166</v>
      </c>
      <c r="F161" s="214" t="s">
        <v>187</v>
      </c>
      <c r="G161" s="215" t="s">
        <v>69</v>
      </c>
      <c r="H161" s="240">
        <f t="shared" si="92"/>
        <v>0</v>
      </c>
      <c r="I161" s="230">
        <f>(SUM('1.  LRAMVA Summary'!D$54:D$80)+SUM('1.  LRAMVA Summary'!D$81:D$82)*(MONTH($E161)-1)/12)*$H161</f>
        <v>0</v>
      </c>
      <c r="J161" s="230">
        <f>(SUM('1.  LRAMVA Summary'!E$54:E$80)+SUM('1.  LRAMVA Summary'!E$81:E$82)*(MONTH($E161)-1)/12)*$H161</f>
        <v>0</v>
      </c>
      <c r="K161" s="230">
        <f>(SUM('1.  LRAMVA Summary'!F$54:F$80)+SUM('1.  LRAMVA Summary'!F$81:F$82)*(MONTH($E161)-1)/12)*$H161</f>
        <v>0</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0</v>
      </c>
    </row>
    <row r="162" spans="2:23" s="9" customFormat="1" ht="15" thickBot="1">
      <c r="B162" s="66"/>
      <c r="E162" s="216" t="s">
        <v>471</v>
      </c>
      <c r="F162" s="216"/>
      <c r="G162" s="217"/>
      <c r="H162" s="218"/>
      <c r="I162" s="219">
        <f>SUM(I149:I161)</f>
        <v>10637.430654932377</v>
      </c>
      <c r="J162" s="219">
        <f>SUM(J149:J161)</f>
        <v>1803.9970165178286</v>
      </c>
      <c r="K162" s="219">
        <f t="shared" ref="K162:O162" si="93">SUM(K149:K161)</f>
        <v>-6531.6264604051357</v>
      </c>
      <c r="L162" s="219">
        <f t="shared" si="93"/>
        <v>3105.0156187020657</v>
      </c>
      <c r="M162" s="219">
        <f t="shared" si="93"/>
        <v>-561.92363667215704</v>
      </c>
      <c r="N162" s="219">
        <f t="shared" si="93"/>
        <v>-14667.340311162627</v>
      </c>
      <c r="O162" s="219">
        <f t="shared" si="93"/>
        <v>-135.49343570645141</v>
      </c>
      <c r="P162" s="219">
        <f t="shared" ref="P162:V162" si="94">SUM(P149:P161)</f>
        <v>-2.0768761839930909</v>
      </c>
      <c r="Q162" s="219">
        <f t="shared" si="94"/>
        <v>0</v>
      </c>
      <c r="R162" s="219">
        <f t="shared" si="94"/>
        <v>0</v>
      </c>
      <c r="S162" s="219">
        <f t="shared" si="94"/>
        <v>0</v>
      </c>
      <c r="T162" s="219">
        <f t="shared" si="94"/>
        <v>0</v>
      </c>
      <c r="U162" s="219">
        <f t="shared" si="94"/>
        <v>0</v>
      </c>
      <c r="V162" s="219">
        <f t="shared" si="94"/>
        <v>0</v>
      </c>
      <c r="W162" s="219">
        <f>SUM(W149:W161)</f>
        <v>-6352.0174299780892</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H164" s="18"/>
    </row>
    <row r="165" spans="2:23">
      <c r="E165" s="589" t="s">
        <v>529</v>
      </c>
    </row>
  </sheetData>
  <dataConsolidate/>
  <mergeCells count="4">
    <mergeCell ref="B12:C12"/>
    <mergeCell ref="C8:S8"/>
    <mergeCell ref="C9:S9"/>
    <mergeCell ref="C10:S10"/>
  </mergeCells>
  <hyperlinks>
    <hyperlink ref="B56" r:id="rId1"/>
    <hyperlink ref="E165" location="'6.  Carrying Charges'!A1" display="Return to top"/>
    <hyperlink ref="K12" location="Table_1_b.__Annual_LRAMVA_Breakdown_by_Year_and_Rate_Class" display="Go to Tab 1: Summary"/>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U125"/>
  <sheetViews>
    <sheetView topLeftCell="A20" zoomScale="70" zoomScaleNormal="70" workbookViewId="0">
      <pane xSplit="10" topLeftCell="AR1" activePane="topRight" state="frozen"/>
      <selection activeCell="A22" sqref="A22"/>
      <selection pane="topRight" activeCell="AW65" sqref="AW65"/>
    </sheetView>
    <sheetView workbookViewId="1"/>
  </sheetViews>
  <sheetFormatPr defaultColWidth="9.109375" defaultRowHeight="14.4" outlineLevelRow="1"/>
  <cols>
    <col min="1" max="1" width="5.88671875" style="12" customWidth="1"/>
    <col min="2" max="2" width="10.44140625" style="12" customWidth="1"/>
    <col min="3" max="3" width="25.21875" style="12" bestFit="1" customWidth="1"/>
    <col min="4" max="4" width="53.88671875" style="12" customWidth="1"/>
    <col min="5" max="5" width="14.77734375" style="12" customWidth="1"/>
    <col min="6" max="6" width="14.109375" style="12" customWidth="1"/>
    <col min="7" max="7" width="5.33203125" style="12" customWidth="1"/>
    <col min="8" max="8" width="7.21875" style="12" customWidth="1"/>
    <col min="9" max="10" width="23" style="635" customWidth="1"/>
    <col min="11" max="11" width="2" style="16" customWidth="1"/>
    <col min="12" max="41" width="9.109375" style="12"/>
    <col min="42" max="42" width="2.109375" style="12" customWidth="1"/>
    <col min="43" max="43" width="12.5546875" style="12" customWidth="1"/>
    <col min="44" max="64" width="12" style="12" bestFit="1" customWidth="1"/>
    <col min="65" max="72" width="9.109375" style="12"/>
    <col min="73" max="73" width="9.109375" style="16"/>
    <col min="74" max="16384" width="9.109375"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407</v>
      </c>
      <c r="E13" s="17"/>
      <c r="F13" s="177"/>
      <c r="G13" s="178"/>
      <c r="H13" s="179"/>
      <c r="K13" s="179"/>
      <c r="L13" s="177"/>
      <c r="M13" s="177"/>
      <c r="N13" s="177"/>
      <c r="O13" s="177"/>
      <c r="P13" s="177"/>
      <c r="Q13" s="180"/>
    </row>
    <row r="14" spans="2:73" ht="30" customHeight="1" outlineLevel="1" thickBot="1">
      <c r="B14" s="90"/>
      <c r="D14" s="610" t="s">
        <v>554</v>
      </c>
      <c r="I14" s="12"/>
      <c r="J14" s="12"/>
      <c r="BU14" s="12"/>
    </row>
    <row r="15" spans="2:73" ht="26.25" customHeight="1" outlineLevel="1">
      <c r="C15" s="90"/>
      <c r="I15" s="12"/>
      <c r="J15" s="12"/>
    </row>
    <row r="16" spans="2:73" ht="23.25" customHeight="1" outlineLevel="1">
      <c r="B16" s="116" t="s">
        <v>507</v>
      </c>
      <c r="C16" s="90"/>
      <c r="D16" s="615" t="s">
        <v>620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90" t="s">
        <v>614</v>
      </c>
      <c r="C17" s="90"/>
      <c r="D17" s="611" t="s">
        <v>592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627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626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628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3" t="s">
        <v>638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597</v>
      </c>
      <c r="H23" s="10"/>
      <c r="I23" s="10"/>
      <c r="J23" s="10"/>
    </row>
    <row r="24" spans="2:73" s="670" customFormat="1" ht="21" customHeight="1">
      <c r="B24" s="702" t="s">
        <v>601</v>
      </c>
      <c r="C24" s="919" t="s">
        <v>602</v>
      </c>
      <c r="D24" s="919"/>
      <c r="E24" s="919"/>
      <c r="F24" s="919"/>
      <c r="G24" s="919"/>
      <c r="H24" s="678" t="s">
        <v>599</v>
      </c>
      <c r="I24" s="678" t="s">
        <v>598</v>
      </c>
      <c r="J24" s="678" t="s">
        <v>600</v>
      </c>
      <c r="K24" s="669"/>
      <c r="L24" s="670" t="s">
        <v>602</v>
      </c>
      <c r="AQ24" s="670" t="s">
        <v>602</v>
      </c>
      <c r="BU24" s="669"/>
    </row>
    <row r="25" spans="2:73" s="250" customFormat="1" ht="49.5" customHeight="1">
      <c r="B25" s="245" t="s">
        <v>474</v>
      </c>
      <c r="C25" s="245" t="s">
        <v>211</v>
      </c>
      <c r="D25" s="628" t="s">
        <v>475</v>
      </c>
      <c r="E25" s="245" t="s">
        <v>208</v>
      </c>
      <c r="F25" s="245" t="s">
        <v>476</v>
      </c>
      <c r="G25" s="245" t="s">
        <v>477</v>
      </c>
      <c r="H25" s="628" t="s">
        <v>478</v>
      </c>
      <c r="I25" s="636" t="s">
        <v>590</v>
      </c>
      <c r="J25" s="643" t="s">
        <v>591</v>
      </c>
      <c r="K25" s="641"/>
      <c r="L25" s="246" t="s">
        <v>479</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480</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45" customHeight="1">
      <c r="B26" s="251"/>
      <c r="C26" s="251"/>
      <c r="D26" s="251"/>
      <c r="E26" s="251"/>
      <c r="F26" s="251"/>
      <c r="G26" s="251"/>
      <c r="H26" s="691"/>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2"/>
      <c r="C27" s="692" t="s">
        <v>745</v>
      </c>
      <c r="D27" s="774" t="s">
        <v>109</v>
      </c>
      <c r="E27" s="692" t="s">
        <v>726</v>
      </c>
      <c r="F27" s="692" t="s">
        <v>491</v>
      </c>
      <c r="G27" s="692"/>
      <c r="H27" s="692">
        <v>2015</v>
      </c>
      <c r="I27" s="644" t="s">
        <v>584</v>
      </c>
      <c r="J27" s="644" t="s">
        <v>596</v>
      </c>
      <c r="K27" s="633"/>
      <c r="L27" s="696"/>
      <c r="M27" s="697"/>
      <c r="N27" s="697"/>
      <c r="O27" s="697"/>
      <c r="P27" s="697">
        <v>20</v>
      </c>
      <c r="Q27" s="697">
        <v>20</v>
      </c>
      <c r="R27" s="697">
        <v>20</v>
      </c>
      <c r="S27" s="697">
        <v>20</v>
      </c>
      <c r="T27" s="697">
        <v>20</v>
      </c>
      <c r="U27" s="697">
        <v>20</v>
      </c>
      <c r="V27" s="697">
        <v>20</v>
      </c>
      <c r="W27" s="697">
        <v>20</v>
      </c>
      <c r="X27" s="697">
        <v>20</v>
      </c>
      <c r="Y27" s="697">
        <v>20</v>
      </c>
      <c r="Z27" s="697">
        <v>0</v>
      </c>
      <c r="AA27" s="697">
        <v>0</v>
      </c>
      <c r="AB27" s="697">
        <v>0</v>
      </c>
      <c r="AC27" s="697">
        <v>0</v>
      </c>
      <c r="AD27" s="697">
        <v>0</v>
      </c>
      <c r="AE27" s="697">
        <v>0</v>
      </c>
      <c r="AF27" s="697">
        <v>0</v>
      </c>
      <c r="AG27" s="697">
        <v>0</v>
      </c>
      <c r="AH27" s="697">
        <v>0</v>
      </c>
      <c r="AI27" s="697">
        <v>0</v>
      </c>
      <c r="AJ27" s="697"/>
      <c r="AK27" s="697"/>
      <c r="AL27" s="697"/>
      <c r="AM27" s="697"/>
      <c r="AN27" s="697"/>
      <c r="AO27" s="698"/>
      <c r="AP27" s="633"/>
      <c r="AQ27" s="696"/>
      <c r="AR27" s="697"/>
      <c r="AS27" s="697"/>
      <c r="AT27" s="697"/>
      <c r="AU27" s="697">
        <v>354721</v>
      </c>
      <c r="AV27" s="697">
        <v>354721</v>
      </c>
      <c r="AW27" s="697">
        <v>354721</v>
      </c>
      <c r="AX27" s="697">
        <v>354721</v>
      </c>
      <c r="AY27" s="697">
        <v>354721</v>
      </c>
      <c r="AZ27" s="697">
        <v>354721</v>
      </c>
      <c r="BA27" s="697">
        <v>354721</v>
      </c>
      <c r="BB27" s="697">
        <v>354721</v>
      </c>
      <c r="BC27" s="697">
        <v>354721</v>
      </c>
      <c r="BD27" s="697">
        <v>354721</v>
      </c>
      <c r="BE27" s="697">
        <v>0</v>
      </c>
      <c r="BF27" s="697">
        <v>0</v>
      </c>
      <c r="BG27" s="697">
        <v>0</v>
      </c>
      <c r="BH27" s="697">
        <v>0</v>
      </c>
      <c r="BI27" s="697">
        <v>0</v>
      </c>
      <c r="BJ27" s="697">
        <v>0</v>
      </c>
      <c r="BK27" s="697">
        <v>0</v>
      </c>
      <c r="BL27" s="697">
        <v>0</v>
      </c>
      <c r="BM27" s="697">
        <v>0</v>
      </c>
      <c r="BN27" s="697">
        <v>0</v>
      </c>
      <c r="BO27" s="697">
        <v>0</v>
      </c>
      <c r="BP27" s="697"/>
      <c r="BQ27" s="697"/>
      <c r="BR27" s="697"/>
      <c r="BS27" s="697"/>
      <c r="BT27" s="698"/>
      <c r="BU27" s="16"/>
    </row>
    <row r="28" spans="2:73" s="17" customFormat="1" ht="15.6">
      <c r="B28" s="692"/>
      <c r="C28" s="692" t="s">
        <v>29</v>
      </c>
      <c r="D28" s="774" t="s">
        <v>97</v>
      </c>
      <c r="E28" s="692" t="s">
        <v>726</v>
      </c>
      <c r="F28" s="692" t="s">
        <v>29</v>
      </c>
      <c r="G28" s="692" t="s">
        <v>748</v>
      </c>
      <c r="H28" s="692">
        <v>2015</v>
      </c>
      <c r="I28" s="644" t="s">
        <v>584</v>
      </c>
      <c r="J28" s="644" t="s">
        <v>596</v>
      </c>
      <c r="K28" s="633"/>
      <c r="L28" s="696"/>
      <c r="M28" s="697"/>
      <c r="N28" s="697"/>
      <c r="O28" s="697"/>
      <c r="P28" s="697">
        <v>1</v>
      </c>
      <c r="Q28" s="697">
        <v>1</v>
      </c>
      <c r="R28" s="697">
        <v>1</v>
      </c>
      <c r="S28" s="697">
        <v>1</v>
      </c>
      <c r="T28" s="697">
        <v>1</v>
      </c>
      <c r="U28" s="697">
        <v>0</v>
      </c>
      <c r="V28" s="697">
        <v>0</v>
      </c>
      <c r="W28" s="697">
        <v>0</v>
      </c>
      <c r="X28" s="697">
        <v>0</v>
      </c>
      <c r="Y28" s="697">
        <v>0</v>
      </c>
      <c r="Z28" s="697">
        <v>0</v>
      </c>
      <c r="AA28" s="697">
        <v>0</v>
      </c>
      <c r="AB28" s="697">
        <v>0</v>
      </c>
      <c r="AC28" s="697">
        <v>0</v>
      </c>
      <c r="AD28" s="697">
        <v>0</v>
      </c>
      <c r="AE28" s="697">
        <v>0</v>
      </c>
      <c r="AF28" s="697">
        <v>0</v>
      </c>
      <c r="AG28" s="697">
        <v>0</v>
      </c>
      <c r="AH28" s="697">
        <v>0</v>
      </c>
      <c r="AI28" s="697">
        <v>0</v>
      </c>
      <c r="AJ28" s="697"/>
      <c r="AK28" s="697"/>
      <c r="AL28" s="697"/>
      <c r="AM28" s="697"/>
      <c r="AN28" s="697"/>
      <c r="AO28" s="698"/>
      <c r="AP28" s="633"/>
      <c r="AQ28" s="696"/>
      <c r="AR28" s="697"/>
      <c r="AS28" s="697"/>
      <c r="AT28" s="697"/>
      <c r="AU28" s="697">
        <v>9670</v>
      </c>
      <c r="AV28" s="697">
        <v>9670</v>
      </c>
      <c r="AW28" s="697">
        <v>9670</v>
      </c>
      <c r="AX28" s="697">
        <v>9670</v>
      </c>
      <c r="AY28" s="697">
        <v>4070</v>
      </c>
      <c r="AZ28" s="697">
        <v>0</v>
      </c>
      <c r="BA28" s="697">
        <v>0</v>
      </c>
      <c r="BB28" s="697">
        <v>0</v>
      </c>
      <c r="BC28" s="697">
        <v>0</v>
      </c>
      <c r="BD28" s="697">
        <v>0</v>
      </c>
      <c r="BE28" s="697">
        <v>0</v>
      </c>
      <c r="BF28" s="697">
        <v>0</v>
      </c>
      <c r="BG28" s="697">
        <v>0</v>
      </c>
      <c r="BH28" s="697">
        <v>0</v>
      </c>
      <c r="BI28" s="697">
        <v>0</v>
      </c>
      <c r="BJ28" s="697">
        <v>0</v>
      </c>
      <c r="BK28" s="697">
        <v>0</v>
      </c>
      <c r="BL28" s="697">
        <v>0</v>
      </c>
      <c r="BM28" s="697">
        <v>0</v>
      </c>
      <c r="BN28" s="697">
        <v>0</v>
      </c>
      <c r="BO28" s="697">
        <v>0</v>
      </c>
      <c r="BP28" s="697"/>
      <c r="BQ28" s="697"/>
      <c r="BR28" s="697"/>
      <c r="BS28" s="697"/>
      <c r="BT28" s="698"/>
      <c r="BU28" s="16"/>
    </row>
    <row r="29" spans="2:73" s="17" customFormat="1" ht="16.5" customHeight="1">
      <c r="B29" s="692"/>
      <c r="C29" s="692" t="s">
        <v>29</v>
      </c>
      <c r="D29" s="774" t="s">
        <v>95</v>
      </c>
      <c r="E29" s="692" t="s">
        <v>726</v>
      </c>
      <c r="F29" s="692" t="s">
        <v>29</v>
      </c>
      <c r="G29" s="692" t="s">
        <v>748</v>
      </c>
      <c r="H29" s="692">
        <v>2015</v>
      </c>
      <c r="I29" s="644" t="s">
        <v>584</v>
      </c>
      <c r="J29" s="644" t="s">
        <v>596</v>
      </c>
      <c r="K29" s="633"/>
      <c r="L29" s="696"/>
      <c r="M29" s="697"/>
      <c r="N29" s="697"/>
      <c r="O29" s="697"/>
      <c r="P29" s="697">
        <v>41</v>
      </c>
      <c r="Q29" s="697">
        <v>40</v>
      </c>
      <c r="R29" s="697">
        <v>40</v>
      </c>
      <c r="S29" s="697">
        <v>40</v>
      </c>
      <c r="T29" s="697">
        <v>40</v>
      </c>
      <c r="U29" s="697">
        <v>40</v>
      </c>
      <c r="V29" s="697">
        <v>40</v>
      </c>
      <c r="W29" s="697">
        <v>40</v>
      </c>
      <c r="X29" s="697">
        <v>40</v>
      </c>
      <c r="Y29" s="697">
        <v>40</v>
      </c>
      <c r="Z29" s="697">
        <v>36</v>
      </c>
      <c r="AA29" s="697">
        <v>36</v>
      </c>
      <c r="AB29" s="697">
        <v>36</v>
      </c>
      <c r="AC29" s="697">
        <v>36</v>
      </c>
      <c r="AD29" s="697">
        <v>36</v>
      </c>
      <c r="AE29" s="697">
        <v>36</v>
      </c>
      <c r="AF29" s="697">
        <v>13</v>
      </c>
      <c r="AG29" s="697">
        <v>13</v>
      </c>
      <c r="AH29" s="697">
        <v>13</v>
      </c>
      <c r="AI29" s="697">
        <v>13</v>
      </c>
      <c r="AJ29" s="697"/>
      <c r="AK29" s="697"/>
      <c r="AL29" s="697"/>
      <c r="AM29" s="697"/>
      <c r="AN29" s="697"/>
      <c r="AO29" s="698"/>
      <c r="AP29" s="633"/>
      <c r="AQ29" s="696"/>
      <c r="AR29" s="697"/>
      <c r="AS29" s="697"/>
      <c r="AT29" s="697"/>
      <c r="AU29" s="697">
        <v>624186</v>
      </c>
      <c r="AV29" s="697">
        <v>618505</v>
      </c>
      <c r="AW29" s="697">
        <v>618505</v>
      </c>
      <c r="AX29" s="697">
        <v>618505</v>
      </c>
      <c r="AY29" s="697">
        <v>618505</v>
      </c>
      <c r="AZ29" s="697">
        <v>618505</v>
      </c>
      <c r="BA29" s="697">
        <v>618505</v>
      </c>
      <c r="BB29" s="697">
        <v>618370</v>
      </c>
      <c r="BC29" s="697">
        <v>618370</v>
      </c>
      <c r="BD29" s="697">
        <v>618370</v>
      </c>
      <c r="BE29" s="697">
        <v>570502</v>
      </c>
      <c r="BF29" s="697">
        <v>568430</v>
      </c>
      <c r="BG29" s="697">
        <v>568430</v>
      </c>
      <c r="BH29" s="697">
        <v>566462</v>
      </c>
      <c r="BI29" s="697">
        <v>566462</v>
      </c>
      <c r="BJ29" s="697">
        <v>566218</v>
      </c>
      <c r="BK29" s="697">
        <v>211635</v>
      </c>
      <c r="BL29" s="697">
        <v>211635</v>
      </c>
      <c r="BM29" s="697">
        <v>211635</v>
      </c>
      <c r="BN29" s="697">
        <v>211635</v>
      </c>
      <c r="BO29" s="697">
        <v>0</v>
      </c>
      <c r="BP29" s="697"/>
      <c r="BQ29" s="697"/>
      <c r="BR29" s="697"/>
      <c r="BS29" s="697"/>
      <c r="BT29" s="698"/>
      <c r="BU29" s="16"/>
    </row>
    <row r="30" spans="2:73" s="17" customFormat="1" ht="15.6">
      <c r="B30" s="692"/>
      <c r="C30" s="692" t="s">
        <v>29</v>
      </c>
      <c r="D30" s="774" t="s">
        <v>96</v>
      </c>
      <c r="E30" s="692" t="s">
        <v>726</v>
      </c>
      <c r="F30" s="692" t="s">
        <v>29</v>
      </c>
      <c r="G30" s="692" t="s">
        <v>748</v>
      </c>
      <c r="H30" s="692">
        <v>2015</v>
      </c>
      <c r="I30" s="644" t="s">
        <v>584</v>
      </c>
      <c r="J30" s="644" t="s">
        <v>596</v>
      </c>
      <c r="K30" s="633"/>
      <c r="L30" s="696"/>
      <c r="M30" s="697"/>
      <c r="N30" s="697"/>
      <c r="O30" s="697"/>
      <c r="P30" s="697">
        <v>78</v>
      </c>
      <c r="Q30" s="697">
        <v>77</v>
      </c>
      <c r="R30" s="697">
        <v>77</v>
      </c>
      <c r="S30" s="697">
        <v>77</v>
      </c>
      <c r="T30" s="697">
        <v>77</v>
      </c>
      <c r="U30" s="697">
        <v>77</v>
      </c>
      <c r="V30" s="697">
        <v>77</v>
      </c>
      <c r="W30" s="697">
        <v>76</v>
      </c>
      <c r="X30" s="697">
        <v>76</v>
      </c>
      <c r="Y30" s="697">
        <v>76</v>
      </c>
      <c r="Z30" s="697">
        <v>64</v>
      </c>
      <c r="AA30" s="697">
        <v>61</v>
      </c>
      <c r="AB30" s="697">
        <v>61</v>
      </c>
      <c r="AC30" s="697">
        <v>61</v>
      </c>
      <c r="AD30" s="697">
        <v>61</v>
      </c>
      <c r="AE30" s="697">
        <v>61</v>
      </c>
      <c r="AF30" s="697">
        <v>22</v>
      </c>
      <c r="AG30" s="697">
        <v>22</v>
      </c>
      <c r="AH30" s="697">
        <v>22</v>
      </c>
      <c r="AI30" s="697">
        <v>22</v>
      </c>
      <c r="AJ30" s="697"/>
      <c r="AK30" s="697"/>
      <c r="AL30" s="697"/>
      <c r="AM30" s="697"/>
      <c r="AN30" s="697"/>
      <c r="AO30" s="698"/>
      <c r="AP30" s="633"/>
      <c r="AQ30" s="696"/>
      <c r="AR30" s="697"/>
      <c r="AS30" s="697"/>
      <c r="AT30" s="697"/>
      <c r="AU30" s="697">
        <v>1153140</v>
      </c>
      <c r="AV30" s="697">
        <v>1132646</v>
      </c>
      <c r="AW30" s="697">
        <v>1132646</v>
      </c>
      <c r="AX30" s="697">
        <v>1132646</v>
      </c>
      <c r="AY30" s="697">
        <v>1132646</v>
      </c>
      <c r="AZ30" s="697">
        <v>1132646</v>
      </c>
      <c r="BA30" s="697">
        <v>1132646</v>
      </c>
      <c r="BB30" s="697">
        <v>1132053</v>
      </c>
      <c r="BC30" s="697">
        <v>1132053</v>
      </c>
      <c r="BD30" s="697">
        <v>1132053</v>
      </c>
      <c r="BE30" s="697">
        <v>1043915</v>
      </c>
      <c r="BF30" s="697">
        <v>990164</v>
      </c>
      <c r="BG30" s="697">
        <v>990164</v>
      </c>
      <c r="BH30" s="697">
        <v>968867</v>
      </c>
      <c r="BI30" s="697">
        <v>968867</v>
      </c>
      <c r="BJ30" s="697">
        <v>966608</v>
      </c>
      <c r="BK30" s="697">
        <v>358093</v>
      </c>
      <c r="BL30" s="697">
        <v>358093</v>
      </c>
      <c r="BM30" s="697">
        <v>358093</v>
      </c>
      <c r="BN30" s="697">
        <v>358093</v>
      </c>
      <c r="BO30" s="697">
        <v>0</v>
      </c>
      <c r="BP30" s="697"/>
      <c r="BQ30" s="697"/>
      <c r="BR30" s="697"/>
      <c r="BS30" s="697"/>
      <c r="BT30" s="698"/>
      <c r="BU30" s="16"/>
    </row>
    <row r="31" spans="2:73" s="17" customFormat="1" ht="15.6">
      <c r="B31" s="692"/>
      <c r="C31" s="692" t="s">
        <v>29</v>
      </c>
      <c r="D31" s="774" t="s">
        <v>683</v>
      </c>
      <c r="E31" s="692" t="s">
        <v>726</v>
      </c>
      <c r="F31" s="692" t="s">
        <v>29</v>
      </c>
      <c r="G31" s="692" t="s">
        <v>748</v>
      </c>
      <c r="H31" s="692">
        <v>2015</v>
      </c>
      <c r="I31" s="644" t="s">
        <v>584</v>
      </c>
      <c r="J31" s="644" t="s">
        <v>596</v>
      </c>
      <c r="K31" s="633"/>
      <c r="L31" s="696"/>
      <c r="M31" s="697"/>
      <c r="N31" s="697"/>
      <c r="O31" s="697"/>
      <c r="P31" s="697">
        <v>664</v>
      </c>
      <c r="Q31" s="697">
        <v>664</v>
      </c>
      <c r="R31" s="697">
        <v>664</v>
      </c>
      <c r="S31" s="697">
        <v>664</v>
      </c>
      <c r="T31" s="697">
        <v>664</v>
      </c>
      <c r="U31" s="697">
        <v>664</v>
      </c>
      <c r="V31" s="697">
        <v>664</v>
      </c>
      <c r="W31" s="697">
        <v>664</v>
      </c>
      <c r="X31" s="697">
        <v>664</v>
      </c>
      <c r="Y31" s="697">
        <v>664</v>
      </c>
      <c r="Z31" s="697">
        <v>664</v>
      </c>
      <c r="AA31" s="697">
        <v>664</v>
      </c>
      <c r="AB31" s="697">
        <v>664</v>
      </c>
      <c r="AC31" s="697">
        <v>664</v>
      </c>
      <c r="AD31" s="697">
        <v>664</v>
      </c>
      <c r="AE31" s="697">
        <v>664</v>
      </c>
      <c r="AF31" s="697">
        <v>664</v>
      </c>
      <c r="AG31" s="697">
        <v>664</v>
      </c>
      <c r="AH31" s="697">
        <v>602</v>
      </c>
      <c r="AI31" s="697">
        <v>0</v>
      </c>
      <c r="AJ31" s="697"/>
      <c r="AK31" s="697"/>
      <c r="AL31" s="697"/>
      <c r="AM31" s="697"/>
      <c r="AN31" s="697"/>
      <c r="AO31" s="698"/>
      <c r="AP31" s="633"/>
      <c r="AQ31" s="696"/>
      <c r="AR31" s="697"/>
      <c r="AS31" s="697"/>
      <c r="AT31" s="697"/>
      <c r="AU31" s="697">
        <v>1265384</v>
      </c>
      <c r="AV31" s="697">
        <v>1265384</v>
      </c>
      <c r="AW31" s="697">
        <v>1265384</v>
      </c>
      <c r="AX31" s="697">
        <v>1265384</v>
      </c>
      <c r="AY31" s="697">
        <v>1265384</v>
      </c>
      <c r="AZ31" s="697">
        <v>1265384</v>
      </c>
      <c r="BA31" s="697">
        <v>1265384</v>
      </c>
      <c r="BB31" s="697">
        <v>1265384</v>
      </c>
      <c r="BC31" s="697">
        <v>1265384</v>
      </c>
      <c r="BD31" s="697">
        <v>1265384</v>
      </c>
      <c r="BE31" s="697">
        <v>1265384</v>
      </c>
      <c r="BF31" s="697">
        <v>1265384</v>
      </c>
      <c r="BG31" s="697">
        <v>1265384</v>
      </c>
      <c r="BH31" s="697">
        <v>1265384</v>
      </c>
      <c r="BI31" s="697">
        <v>1265384</v>
      </c>
      <c r="BJ31" s="697">
        <v>1265384</v>
      </c>
      <c r="BK31" s="697">
        <v>1265384</v>
      </c>
      <c r="BL31" s="697">
        <v>1265384</v>
      </c>
      <c r="BM31" s="697">
        <v>1210392</v>
      </c>
      <c r="BN31" s="697">
        <v>0</v>
      </c>
      <c r="BO31" s="697">
        <v>0</v>
      </c>
      <c r="BP31" s="697"/>
      <c r="BQ31" s="697"/>
      <c r="BR31" s="697"/>
      <c r="BS31" s="697"/>
      <c r="BT31" s="698"/>
      <c r="BU31" s="16"/>
    </row>
    <row r="32" spans="2:73" s="17" customFormat="1" ht="15.6">
      <c r="B32" s="692"/>
      <c r="C32" s="692" t="s">
        <v>742</v>
      </c>
      <c r="D32" s="774" t="s">
        <v>100</v>
      </c>
      <c r="E32" s="692" t="s">
        <v>726</v>
      </c>
      <c r="F32" s="692" t="s">
        <v>746</v>
      </c>
      <c r="G32" s="692" t="s">
        <v>748</v>
      </c>
      <c r="H32" s="692">
        <v>2015</v>
      </c>
      <c r="I32" s="644" t="s">
        <v>584</v>
      </c>
      <c r="J32" s="644" t="s">
        <v>596</v>
      </c>
      <c r="K32" s="633"/>
      <c r="L32" s="696"/>
      <c r="M32" s="697"/>
      <c r="N32" s="697"/>
      <c r="O32" s="697"/>
      <c r="P32" s="697">
        <v>268</v>
      </c>
      <c r="Q32" s="697">
        <v>268</v>
      </c>
      <c r="R32" s="697">
        <v>252</v>
      </c>
      <c r="S32" s="697">
        <v>244</v>
      </c>
      <c r="T32" s="697">
        <v>244</v>
      </c>
      <c r="U32" s="697">
        <v>244</v>
      </c>
      <c r="V32" s="697">
        <v>235</v>
      </c>
      <c r="W32" s="697">
        <v>235</v>
      </c>
      <c r="X32" s="697">
        <v>233</v>
      </c>
      <c r="Y32" s="697">
        <v>203</v>
      </c>
      <c r="Z32" s="697">
        <v>132</v>
      </c>
      <c r="AA32" s="697">
        <v>132</v>
      </c>
      <c r="AB32" s="697">
        <v>68</v>
      </c>
      <c r="AC32" s="697">
        <v>68</v>
      </c>
      <c r="AD32" s="697">
        <v>68</v>
      </c>
      <c r="AE32" s="697">
        <v>53</v>
      </c>
      <c r="AF32" s="697">
        <v>37</v>
      </c>
      <c r="AG32" s="697">
        <v>37</v>
      </c>
      <c r="AH32" s="697">
        <v>37</v>
      </c>
      <c r="AI32" s="697">
        <v>37</v>
      </c>
      <c r="AJ32" s="697"/>
      <c r="AK32" s="697"/>
      <c r="AL32" s="697"/>
      <c r="AM32" s="697"/>
      <c r="AN32" s="697"/>
      <c r="AO32" s="698"/>
      <c r="AP32" s="633"/>
      <c r="AQ32" s="696"/>
      <c r="AR32" s="697"/>
      <c r="AS32" s="697"/>
      <c r="AT32" s="697"/>
      <c r="AU32" s="697">
        <v>1655090</v>
      </c>
      <c r="AV32" s="697">
        <v>1655090</v>
      </c>
      <c r="AW32" s="697">
        <v>1604633</v>
      </c>
      <c r="AX32" s="697">
        <v>1577999</v>
      </c>
      <c r="AY32" s="697">
        <v>1577999</v>
      </c>
      <c r="AZ32" s="697">
        <v>1577999</v>
      </c>
      <c r="BA32" s="697">
        <v>1529250</v>
      </c>
      <c r="BB32" s="697">
        <v>1529250</v>
      </c>
      <c r="BC32" s="697">
        <v>1478551</v>
      </c>
      <c r="BD32" s="697">
        <v>1302929</v>
      </c>
      <c r="BE32" s="697">
        <v>762861</v>
      </c>
      <c r="BF32" s="697">
        <v>646285</v>
      </c>
      <c r="BG32" s="697">
        <v>229788</v>
      </c>
      <c r="BH32" s="697">
        <v>229788</v>
      </c>
      <c r="BI32" s="697">
        <v>229788</v>
      </c>
      <c r="BJ32" s="697">
        <v>167598</v>
      </c>
      <c r="BK32" s="697">
        <v>93548</v>
      </c>
      <c r="BL32" s="697">
        <v>93548</v>
      </c>
      <c r="BM32" s="697">
        <v>93548</v>
      </c>
      <c r="BN32" s="697">
        <v>93548</v>
      </c>
      <c r="BO32" s="697">
        <v>0</v>
      </c>
      <c r="BP32" s="697"/>
      <c r="BQ32" s="697"/>
      <c r="BR32" s="697"/>
      <c r="BS32" s="697"/>
      <c r="BT32" s="698"/>
      <c r="BU32" s="16"/>
    </row>
    <row r="33" spans="2:73" s="17" customFormat="1" ht="15.6">
      <c r="B33" s="692"/>
      <c r="C33" s="692" t="s">
        <v>10</v>
      </c>
      <c r="D33" s="774" t="s">
        <v>106</v>
      </c>
      <c r="E33" s="692" t="s">
        <v>726</v>
      </c>
      <c r="F33" s="692" t="s">
        <v>747</v>
      </c>
      <c r="G33" s="692" t="s">
        <v>748</v>
      </c>
      <c r="H33" s="692">
        <v>2015</v>
      </c>
      <c r="I33" s="644" t="s">
        <v>584</v>
      </c>
      <c r="J33" s="644" t="s">
        <v>596</v>
      </c>
      <c r="K33" s="633"/>
      <c r="L33" s="696"/>
      <c r="M33" s="697"/>
      <c r="N33" s="697"/>
      <c r="O33" s="697"/>
      <c r="P33" s="697">
        <v>11</v>
      </c>
      <c r="Q33" s="697">
        <v>11</v>
      </c>
      <c r="R33" s="697">
        <v>11</v>
      </c>
      <c r="S33" s="697">
        <v>11</v>
      </c>
      <c r="T33" s="697">
        <v>11</v>
      </c>
      <c r="U33" s="697">
        <v>11</v>
      </c>
      <c r="V33" s="697">
        <v>11</v>
      </c>
      <c r="W33" s="697">
        <v>11</v>
      </c>
      <c r="X33" s="697">
        <v>11</v>
      </c>
      <c r="Y33" s="697">
        <v>11</v>
      </c>
      <c r="Z33" s="697">
        <v>0</v>
      </c>
      <c r="AA33" s="697">
        <v>0</v>
      </c>
      <c r="AB33" s="697">
        <v>0</v>
      </c>
      <c r="AC33" s="697">
        <v>0</v>
      </c>
      <c r="AD33" s="697">
        <v>0</v>
      </c>
      <c r="AE33" s="697">
        <v>0</v>
      </c>
      <c r="AF33" s="697">
        <v>0</v>
      </c>
      <c r="AG33" s="697">
        <v>0</v>
      </c>
      <c r="AH33" s="697">
        <v>0</v>
      </c>
      <c r="AI33" s="697">
        <v>0</v>
      </c>
      <c r="AJ33" s="697"/>
      <c r="AK33" s="697"/>
      <c r="AL33" s="697"/>
      <c r="AM33" s="697"/>
      <c r="AN33" s="697"/>
      <c r="AO33" s="698"/>
      <c r="AP33" s="633"/>
      <c r="AQ33" s="696"/>
      <c r="AR33" s="697"/>
      <c r="AS33" s="697"/>
      <c r="AT33" s="697"/>
      <c r="AU33" s="697">
        <v>39560</v>
      </c>
      <c r="AV33" s="697">
        <v>39560</v>
      </c>
      <c r="AW33" s="697">
        <v>39560</v>
      </c>
      <c r="AX33" s="697">
        <v>39560</v>
      </c>
      <c r="AY33" s="697">
        <v>39560</v>
      </c>
      <c r="AZ33" s="697">
        <v>39560</v>
      </c>
      <c r="BA33" s="697">
        <v>39560</v>
      </c>
      <c r="BB33" s="697">
        <v>39560</v>
      </c>
      <c r="BC33" s="697">
        <v>39560</v>
      </c>
      <c r="BD33" s="697">
        <v>39560</v>
      </c>
      <c r="BE33" s="697">
        <v>0</v>
      </c>
      <c r="BF33" s="697">
        <v>0</v>
      </c>
      <c r="BG33" s="697">
        <v>0</v>
      </c>
      <c r="BH33" s="697">
        <v>0</v>
      </c>
      <c r="BI33" s="697">
        <v>0</v>
      </c>
      <c r="BJ33" s="697">
        <v>0</v>
      </c>
      <c r="BK33" s="697">
        <v>0</v>
      </c>
      <c r="BL33" s="697">
        <v>0</v>
      </c>
      <c r="BM33" s="697">
        <v>0</v>
      </c>
      <c r="BN33" s="697">
        <v>0</v>
      </c>
      <c r="BO33" s="697">
        <v>0</v>
      </c>
      <c r="BP33" s="697"/>
      <c r="BQ33" s="697"/>
      <c r="BR33" s="697"/>
      <c r="BS33" s="697"/>
      <c r="BT33" s="698"/>
      <c r="BU33" s="16"/>
    </row>
    <row r="34" spans="2:73" s="17" customFormat="1" ht="15.6">
      <c r="B34" s="692"/>
      <c r="C34" s="692" t="s">
        <v>107</v>
      </c>
      <c r="D34" s="774" t="s">
        <v>108</v>
      </c>
      <c r="E34" s="692" t="s">
        <v>726</v>
      </c>
      <c r="F34" s="692" t="s">
        <v>29</v>
      </c>
      <c r="G34" s="692" t="s">
        <v>748</v>
      </c>
      <c r="H34" s="692">
        <v>2015</v>
      </c>
      <c r="I34" s="644" t="s">
        <v>584</v>
      </c>
      <c r="J34" s="644" t="s">
        <v>596</v>
      </c>
      <c r="K34" s="633"/>
      <c r="L34" s="696"/>
      <c r="M34" s="697"/>
      <c r="N34" s="697"/>
      <c r="O34" s="697"/>
      <c r="P34" s="697">
        <v>7</v>
      </c>
      <c r="Q34" s="697">
        <v>6</v>
      </c>
      <c r="R34" s="697">
        <v>6</v>
      </c>
      <c r="S34" s="697">
        <v>6</v>
      </c>
      <c r="T34" s="697">
        <v>6</v>
      </c>
      <c r="U34" s="697">
        <v>6</v>
      </c>
      <c r="V34" s="697">
        <v>6</v>
      </c>
      <c r="W34" s="697">
        <v>6</v>
      </c>
      <c r="X34" s="697">
        <v>5</v>
      </c>
      <c r="Y34" s="697">
        <v>5</v>
      </c>
      <c r="Z34" s="697">
        <v>5</v>
      </c>
      <c r="AA34" s="697">
        <v>5</v>
      </c>
      <c r="AB34" s="697">
        <v>4</v>
      </c>
      <c r="AC34" s="697">
        <v>4</v>
      </c>
      <c r="AD34" s="697">
        <v>0</v>
      </c>
      <c r="AE34" s="697">
        <v>0</v>
      </c>
      <c r="AF34" s="697">
        <v>0</v>
      </c>
      <c r="AG34" s="697">
        <v>0</v>
      </c>
      <c r="AH34" s="697">
        <v>0</v>
      </c>
      <c r="AI34" s="697">
        <v>0</v>
      </c>
      <c r="AJ34" s="697"/>
      <c r="AK34" s="697"/>
      <c r="AL34" s="697"/>
      <c r="AM34" s="697"/>
      <c r="AN34" s="697"/>
      <c r="AO34" s="698"/>
      <c r="AP34" s="633"/>
      <c r="AQ34" s="696"/>
      <c r="AR34" s="697"/>
      <c r="AS34" s="697"/>
      <c r="AT34" s="697"/>
      <c r="AU34" s="697">
        <v>76713</v>
      </c>
      <c r="AV34" s="697">
        <v>62341</v>
      </c>
      <c r="AW34" s="697">
        <v>59617</v>
      </c>
      <c r="AX34" s="697">
        <v>57258</v>
      </c>
      <c r="AY34" s="697">
        <v>57258</v>
      </c>
      <c r="AZ34" s="697">
        <v>57258</v>
      </c>
      <c r="BA34" s="697">
        <v>56565</v>
      </c>
      <c r="BB34" s="697">
        <v>56565</v>
      </c>
      <c r="BC34" s="697">
        <v>34835</v>
      </c>
      <c r="BD34" s="697">
        <v>34835</v>
      </c>
      <c r="BE34" s="697">
        <v>34657</v>
      </c>
      <c r="BF34" s="697">
        <v>34657</v>
      </c>
      <c r="BG34" s="697">
        <v>33608</v>
      </c>
      <c r="BH34" s="697">
        <v>33608</v>
      </c>
      <c r="BI34" s="697">
        <v>3612</v>
      </c>
      <c r="BJ34" s="697">
        <v>3324</v>
      </c>
      <c r="BK34" s="697">
        <v>3324</v>
      </c>
      <c r="BL34" s="697">
        <v>3324</v>
      </c>
      <c r="BM34" s="697">
        <v>3324</v>
      </c>
      <c r="BN34" s="697">
        <v>3324</v>
      </c>
      <c r="BO34" s="697">
        <v>3324</v>
      </c>
      <c r="BP34" s="697"/>
      <c r="BQ34" s="697"/>
      <c r="BR34" s="697"/>
      <c r="BS34" s="697"/>
      <c r="BT34" s="698"/>
      <c r="BU34" s="16"/>
    </row>
    <row r="35" spans="2:73" s="772" customFormat="1" ht="6" customHeight="1">
      <c r="B35" s="765"/>
      <c r="C35" s="765"/>
      <c r="D35" s="765"/>
      <c r="E35" s="765"/>
      <c r="F35" s="765"/>
      <c r="G35" s="765"/>
      <c r="H35" s="765"/>
      <c r="I35" s="766"/>
      <c r="J35" s="766"/>
      <c r="K35" s="767"/>
      <c r="L35" s="768"/>
      <c r="M35" s="769"/>
      <c r="N35" s="769"/>
      <c r="O35" s="769"/>
      <c r="P35" s="769"/>
      <c r="Q35" s="769"/>
      <c r="R35" s="769"/>
      <c r="S35" s="769"/>
      <c r="T35" s="769"/>
      <c r="U35" s="769"/>
      <c r="V35" s="769"/>
      <c r="W35" s="769"/>
      <c r="X35" s="769"/>
      <c r="Y35" s="769"/>
      <c r="Z35" s="769"/>
      <c r="AA35" s="769"/>
      <c r="AB35" s="769"/>
      <c r="AC35" s="769"/>
      <c r="AD35" s="769"/>
      <c r="AE35" s="769"/>
      <c r="AF35" s="769"/>
      <c r="AG35" s="769"/>
      <c r="AH35" s="769"/>
      <c r="AI35" s="769"/>
      <c r="AJ35" s="769"/>
      <c r="AK35" s="769"/>
      <c r="AL35" s="769"/>
      <c r="AM35" s="769"/>
      <c r="AN35" s="769"/>
      <c r="AO35" s="770"/>
      <c r="AP35" s="767"/>
      <c r="AQ35" s="768"/>
      <c r="AR35" s="769"/>
      <c r="AS35" s="769"/>
      <c r="AT35" s="769"/>
      <c r="AU35" s="769"/>
      <c r="AV35" s="769"/>
      <c r="AW35" s="769"/>
      <c r="AX35" s="769"/>
      <c r="AY35" s="769"/>
      <c r="AZ35" s="769"/>
      <c r="BA35" s="769"/>
      <c r="BB35" s="769"/>
      <c r="BC35" s="769"/>
      <c r="BD35" s="769"/>
      <c r="BE35" s="769"/>
      <c r="BF35" s="769"/>
      <c r="BG35" s="769"/>
      <c r="BH35" s="769"/>
      <c r="BI35" s="769"/>
      <c r="BJ35" s="769"/>
      <c r="BK35" s="769"/>
      <c r="BL35" s="769"/>
      <c r="BM35" s="769"/>
      <c r="BN35" s="769"/>
      <c r="BO35" s="769"/>
      <c r="BP35" s="769"/>
      <c r="BQ35" s="769"/>
      <c r="BR35" s="769"/>
      <c r="BS35" s="769"/>
      <c r="BT35" s="770"/>
      <c r="BU35" s="771"/>
    </row>
    <row r="36" spans="2:73" s="17" customFormat="1" ht="15.6">
      <c r="B36" s="692"/>
      <c r="C36" s="692" t="s">
        <v>743</v>
      </c>
      <c r="D36" s="774" t="s">
        <v>118</v>
      </c>
      <c r="E36" s="692" t="s">
        <v>726</v>
      </c>
      <c r="F36" s="692" t="s">
        <v>746</v>
      </c>
      <c r="G36" s="692" t="s">
        <v>748</v>
      </c>
      <c r="H36" s="692">
        <v>2015</v>
      </c>
      <c r="I36" s="644" t="s">
        <v>584</v>
      </c>
      <c r="J36" s="644" t="s">
        <v>589</v>
      </c>
      <c r="K36" s="633"/>
      <c r="L36" s="696"/>
      <c r="M36" s="697"/>
      <c r="N36" s="697"/>
      <c r="O36" s="697"/>
      <c r="P36" s="697">
        <v>47</v>
      </c>
      <c r="Q36" s="697">
        <v>47</v>
      </c>
      <c r="R36" s="697">
        <v>47</v>
      </c>
      <c r="S36" s="697">
        <v>47</v>
      </c>
      <c r="T36" s="697">
        <v>47</v>
      </c>
      <c r="U36" s="697">
        <v>47</v>
      </c>
      <c r="V36" s="697">
        <v>44</v>
      </c>
      <c r="W36" s="697">
        <v>44</v>
      </c>
      <c r="X36" s="697">
        <v>43</v>
      </c>
      <c r="Y36" s="697">
        <v>33</v>
      </c>
      <c r="Z36" s="697">
        <v>7</v>
      </c>
      <c r="AA36" s="697">
        <v>0</v>
      </c>
      <c r="AB36" s="697">
        <v>0</v>
      </c>
      <c r="AC36" s="697">
        <v>0</v>
      </c>
      <c r="AD36" s="697">
        <v>0</v>
      </c>
      <c r="AE36" s="697">
        <v>0</v>
      </c>
      <c r="AF36" s="697">
        <v>0</v>
      </c>
      <c r="AG36" s="697">
        <v>0</v>
      </c>
      <c r="AH36" s="697">
        <v>0</v>
      </c>
      <c r="AI36" s="697">
        <v>0</v>
      </c>
      <c r="AJ36" s="697">
        <v>0</v>
      </c>
      <c r="AK36" s="697">
        <v>0</v>
      </c>
      <c r="AL36" s="697">
        <v>0</v>
      </c>
      <c r="AM36" s="697"/>
      <c r="AN36" s="697"/>
      <c r="AO36" s="698"/>
      <c r="AP36" s="633"/>
      <c r="AQ36" s="696"/>
      <c r="AR36" s="697"/>
      <c r="AS36" s="697"/>
      <c r="AT36" s="697"/>
      <c r="AU36" s="697">
        <v>554307</v>
      </c>
      <c r="AV36" s="697">
        <v>554307</v>
      </c>
      <c r="AW36" s="697">
        <v>554307</v>
      </c>
      <c r="AX36" s="697">
        <v>554307</v>
      </c>
      <c r="AY36" s="697">
        <v>554307</v>
      </c>
      <c r="AZ36" s="697">
        <v>554307</v>
      </c>
      <c r="BA36" s="697">
        <v>536358</v>
      </c>
      <c r="BB36" s="697">
        <v>536358</v>
      </c>
      <c r="BC36" s="697">
        <v>535192</v>
      </c>
      <c r="BD36" s="697">
        <v>478511</v>
      </c>
      <c r="BE36" s="697">
        <v>327602</v>
      </c>
      <c r="BF36" s="697">
        <v>304298</v>
      </c>
      <c r="BG36" s="697">
        <v>276371</v>
      </c>
      <c r="BH36" s="697">
        <v>276371</v>
      </c>
      <c r="BI36" s="697">
        <v>276371</v>
      </c>
      <c r="BJ36" s="697">
        <v>190287</v>
      </c>
      <c r="BK36" s="697">
        <v>0</v>
      </c>
      <c r="BL36" s="697">
        <v>0</v>
      </c>
      <c r="BM36" s="697">
        <v>0</v>
      </c>
      <c r="BN36" s="697">
        <v>0</v>
      </c>
      <c r="BO36" s="697">
        <v>0</v>
      </c>
      <c r="BP36" s="697">
        <v>0</v>
      </c>
      <c r="BQ36" s="697">
        <v>0</v>
      </c>
      <c r="BR36" s="697"/>
      <c r="BS36" s="697"/>
      <c r="BT36" s="698"/>
      <c r="BU36" s="16"/>
    </row>
    <row r="37" spans="2:73" s="17" customFormat="1" ht="15.6">
      <c r="B37" s="692"/>
      <c r="C37" s="692" t="s">
        <v>29</v>
      </c>
      <c r="D37" s="774" t="s">
        <v>95</v>
      </c>
      <c r="E37" s="692" t="s">
        <v>726</v>
      </c>
      <c r="F37" s="692" t="s">
        <v>29</v>
      </c>
      <c r="G37" s="692" t="s">
        <v>748</v>
      </c>
      <c r="H37" s="692">
        <v>2015</v>
      </c>
      <c r="I37" s="644" t="s">
        <v>584</v>
      </c>
      <c r="J37" s="644" t="s">
        <v>589</v>
      </c>
      <c r="K37" s="633"/>
      <c r="L37" s="696"/>
      <c r="M37" s="697"/>
      <c r="N37" s="697"/>
      <c r="O37" s="697"/>
      <c r="P37" s="697">
        <v>7</v>
      </c>
      <c r="Q37" s="697">
        <v>7</v>
      </c>
      <c r="R37" s="697">
        <v>7</v>
      </c>
      <c r="S37" s="697">
        <v>7</v>
      </c>
      <c r="T37" s="697">
        <v>7</v>
      </c>
      <c r="U37" s="697">
        <v>7</v>
      </c>
      <c r="V37" s="697">
        <v>7</v>
      </c>
      <c r="W37" s="697">
        <v>7</v>
      </c>
      <c r="X37" s="697">
        <v>7</v>
      </c>
      <c r="Y37" s="697">
        <v>7</v>
      </c>
      <c r="Z37" s="697">
        <v>6</v>
      </c>
      <c r="AA37" s="697">
        <v>6</v>
      </c>
      <c r="AB37" s="697">
        <v>6</v>
      </c>
      <c r="AC37" s="697">
        <v>6</v>
      </c>
      <c r="AD37" s="697">
        <v>6</v>
      </c>
      <c r="AE37" s="697">
        <v>6</v>
      </c>
      <c r="AF37" s="697">
        <v>3</v>
      </c>
      <c r="AG37" s="697">
        <v>3</v>
      </c>
      <c r="AH37" s="697">
        <v>3</v>
      </c>
      <c r="AI37" s="697">
        <v>3</v>
      </c>
      <c r="AJ37" s="697">
        <v>0</v>
      </c>
      <c r="AK37" s="697">
        <v>0</v>
      </c>
      <c r="AL37" s="697">
        <v>0</v>
      </c>
      <c r="AM37" s="697"/>
      <c r="AN37" s="697"/>
      <c r="AO37" s="698"/>
      <c r="AP37" s="633"/>
      <c r="AQ37" s="696"/>
      <c r="AR37" s="697"/>
      <c r="AS37" s="697"/>
      <c r="AT37" s="697"/>
      <c r="AU37" s="697">
        <v>104247</v>
      </c>
      <c r="AV37" s="697">
        <v>102747</v>
      </c>
      <c r="AW37" s="697">
        <v>102747</v>
      </c>
      <c r="AX37" s="697">
        <v>102747</v>
      </c>
      <c r="AY37" s="697">
        <v>102747</v>
      </c>
      <c r="AZ37" s="697">
        <v>102747</v>
      </c>
      <c r="BA37" s="697">
        <v>102747</v>
      </c>
      <c r="BB37" s="697">
        <v>102705</v>
      </c>
      <c r="BC37" s="697">
        <v>102705</v>
      </c>
      <c r="BD37" s="697">
        <v>102705</v>
      </c>
      <c r="BE37" s="697">
        <v>100152</v>
      </c>
      <c r="BF37" s="697">
        <v>100040</v>
      </c>
      <c r="BG37" s="697">
        <v>100040</v>
      </c>
      <c r="BH37" s="697">
        <v>99810</v>
      </c>
      <c r="BI37" s="697">
        <v>99810</v>
      </c>
      <c r="BJ37" s="697">
        <v>99627</v>
      </c>
      <c r="BK37" s="697">
        <v>51632</v>
      </c>
      <c r="BL37" s="697">
        <v>51632</v>
      </c>
      <c r="BM37" s="697">
        <v>51632</v>
      </c>
      <c r="BN37" s="697">
        <v>51632</v>
      </c>
      <c r="BO37" s="697">
        <v>0</v>
      </c>
      <c r="BP37" s="697">
        <v>0</v>
      </c>
      <c r="BQ37" s="697">
        <v>0</v>
      </c>
      <c r="BR37" s="697"/>
      <c r="BS37" s="697"/>
      <c r="BT37" s="698"/>
      <c r="BU37" s="16"/>
    </row>
    <row r="38" spans="2:73" s="17" customFormat="1" ht="15.6">
      <c r="B38" s="692"/>
      <c r="C38" s="692" t="s">
        <v>29</v>
      </c>
      <c r="D38" s="774" t="s">
        <v>96</v>
      </c>
      <c r="E38" s="692" t="s">
        <v>726</v>
      </c>
      <c r="F38" s="692" t="s">
        <v>29</v>
      </c>
      <c r="G38" s="692" t="s">
        <v>748</v>
      </c>
      <c r="H38" s="692">
        <v>2015</v>
      </c>
      <c r="I38" s="644" t="s">
        <v>584</v>
      </c>
      <c r="J38" s="644" t="s">
        <v>589</v>
      </c>
      <c r="K38" s="633"/>
      <c r="L38" s="696"/>
      <c r="M38" s="697"/>
      <c r="N38" s="697"/>
      <c r="O38" s="697"/>
      <c r="P38" s="697">
        <v>1</v>
      </c>
      <c r="Q38" s="697">
        <v>1</v>
      </c>
      <c r="R38" s="697">
        <v>1</v>
      </c>
      <c r="S38" s="697">
        <v>1</v>
      </c>
      <c r="T38" s="697">
        <v>1</v>
      </c>
      <c r="U38" s="697">
        <v>1</v>
      </c>
      <c r="V38" s="697">
        <v>1</v>
      </c>
      <c r="W38" s="697">
        <v>1</v>
      </c>
      <c r="X38" s="697">
        <v>1</v>
      </c>
      <c r="Y38" s="697">
        <v>1</v>
      </c>
      <c r="Z38" s="697">
        <v>1</v>
      </c>
      <c r="AA38" s="697">
        <v>1</v>
      </c>
      <c r="AB38" s="697">
        <v>1</v>
      </c>
      <c r="AC38" s="697">
        <v>1</v>
      </c>
      <c r="AD38" s="697">
        <v>1</v>
      </c>
      <c r="AE38" s="697">
        <v>1</v>
      </c>
      <c r="AF38" s="697">
        <v>0</v>
      </c>
      <c r="AG38" s="697">
        <v>0</v>
      </c>
      <c r="AH38" s="697">
        <v>0</v>
      </c>
      <c r="AI38" s="697">
        <v>0</v>
      </c>
      <c r="AJ38" s="697">
        <v>0</v>
      </c>
      <c r="AK38" s="697">
        <v>0</v>
      </c>
      <c r="AL38" s="697">
        <v>0</v>
      </c>
      <c r="AM38" s="697"/>
      <c r="AN38" s="697"/>
      <c r="AO38" s="698"/>
      <c r="AP38" s="633"/>
      <c r="AQ38" s="696"/>
      <c r="AR38" s="697"/>
      <c r="AS38" s="697"/>
      <c r="AT38" s="697"/>
      <c r="AU38" s="697">
        <v>11928</v>
      </c>
      <c r="AV38" s="697">
        <v>11788</v>
      </c>
      <c r="AW38" s="697">
        <v>11788</v>
      </c>
      <c r="AX38" s="697">
        <v>11788</v>
      </c>
      <c r="AY38" s="697">
        <v>11788</v>
      </c>
      <c r="AZ38" s="697">
        <v>11788</v>
      </c>
      <c r="BA38" s="697">
        <v>11788</v>
      </c>
      <c r="BB38" s="697">
        <v>11758</v>
      </c>
      <c r="BC38" s="697">
        <v>11758</v>
      </c>
      <c r="BD38" s="697">
        <v>11758</v>
      </c>
      <c r="BE38" s="697">
        <v>9972</v>
      </c>
      <c r="BF38" s="697">
        <v>9891</v>
      </c>
      <c r="BG38" s="697">
        <v>9891</v>
      </c>
      <c r="BH38" s="697">
        <v>9587</v>
      </c>
      <c r="BI38" s="697">
        <v>9587</v>
      </c>
      <c r="BJ38" s="697">
        <v>9551</v>
      </c>
      <c r="BK38" s="697">
        <v>3991</v>
      </c>
      <c r="BL38" s="697">
        <v>3991</v>
      </c>
      <c r="BM38" s="697">
        <v>3991</v>
      </c>
      <c r="BN38" s="697">
        <v>3991</v>
      </c>
      <c r="BO38" s="697">
        <v>0</v>
      </c>
      <c r="BP38" s="697">
        <v>0</v>
      </c>
      <c r="BQ38" s="697">
        <v>0</v>
      </c>
      <c r="BR38" s="697"/>
      <c r="BS38" s="697"/>
      <c r="BT38" s="698"/>
      <c r="BU38" s="16"/>
    </row>
    <row r="39" spans="2:73" s="17" customFormat="1" ht="15.6">
      <c r="B39" s="692"/>
      <c r="C39" s="692" t="s">
        <v>29</v>
      </c>
      <c r="D39" s="774" t="s">
        <v>683</v>
      </c>
      <c r="E39" s="692" t="s">
        <v>726</v>
      </c>
      <c r="F39" s="692" t="s">
        <v>29</v>
      </c>
      <c r="G39" s="692" t="s">
        <v>748</v>
      </c>
      <c r="H39" s="692">
        <v>2015</v>
      </c>
      <c r="I39" s="644" t="s">
        <v>584</v>
      </c>
      <c r="J39" s="644" t="s">
        <v>589</v>
      </c>
      <c r="K39" s="633"/>
      <c r="L39" s="696"/>
      <c r="M39" s="697"/>
      <c r="N39" s="697"/>
      <c r="O39" s="697"/>
      <c r="P39" s="697">
        <v>11</v>
      </c>
      <c r="Q39" s="697">
        <v>11</v>
      </c>
      <c r="R39" s="697">
        <v>11</v>
      </c>
      <c r="S39" s="697">
        <v>11</v>
      </c>
      <c r="T39" s="697">
        <v>11</v>
      </c>
      <c r="U39" s="697">
        <v>11</v>
      </c>
      <c r="V39" s="697">
        <v>11</v>
      </c>
      <c r="W39" s="697">
        <v>11</v>
      </c>
      <c r="X39" s="697">
        <v>11</v>
      </c>
      <c r="Y39" s="697">
        <v>11</v>
      </c>
      <c r="Z39" s="697">
        <v>11</v>
      </c>
      <c r="AA39" s="697">
        <v>11</v>
      </c>
      <c r="AB39" s="697">
        <v>11</v>
      </c>
      <c r="AC39" s="697">
        <v>11</v>
      </c>
      <c r="AD39" s="697">
        <v>11</v>
      </c>
      <c r="AE39" s="697">
        <v>11</v>
      </c>
      <c r="AF39" s="697">
        <v>11</v>
      </c>
      <c r="AG39" s="697">
        <v>11</v>
      </c>
      <c r="AH39" s="697">
        <v>10</v>
      </c>
      <c r="AI39" s="697">
        <v>0</v>
      </c>
      <c r="AJ39" s="697">
        <v>0</v>
      </c>
      <c r="AK39" s="697">
        <v>0</v>
      </c>
      <c r="AL39" s="697">
        <v>0</v>
      </c>
      <c r="AM39" s="697"/>
      <c r="AN39" s="697"/>
      <c r="AO39" s="698"/>
      <c r="AP39" s="633"/>
      <c r="AQ39" s="696"/>
      <c r="AR39" s="697"/>
      <c r="AS39" s="697"/>
      <c r="AT39" s="697"/>
      <c r="AU39" s="697">
        <v>21001</v>
      </c>
      <c r="AV39" s="697">
        <v>21001</v>
      </c>
      <c r="AW39" s="697">
        <v>21001</v>
      </c>
      <c r="AX39" s="697">
        <v>21001</v>
      </c>
      <c r="AY39" s="697">
        <v>21001</v>
      </c>
      <c r="AZ39" s="697">
        <v>21001</v>
      </c>
      <c r="BA39" s="697">
        <v>21001</v>
      </c>
      <c r="BB39" s="697">
        <v>21001</v>
      </c>
      <c r="BC39" s="697">
        <v>21001</v>
      </c>
      <c r="BD39" s="697">
        <v>21001</v>
      </c>
      <c r="BE39" s="697">
        <v>21001</v>
      </c>
      <c r="BF39" s="697">
        <v>21001</v>
      </c>
      <c r="BG39" s="697">
        <v>21001</v>
      </c>
      <c r="BH39" s="697">
        <v>21001</v>
      </c>
      <c r="BI39" s="697">
        <v>21001</v>
      </c>
      <c r="BJ39" s="697">
        <v>21001</v>
      </c>
      <c r="BK39" s="697">
        <v>21001</v>
      </c>
      <c r="BL39" s="697">
        <v>21001</v>
      </c>
      <c r="BM39" s="697">
        <v>20387</v>
      </c>
      <c r="BN39" s="697">
        <v>0</v>
      </c>
      <c r="BO39" s="697">
        <v>0</v>
      </c>
      <c r="BP39" s="697">
        <v>0</v>
      </c>
      <c r="BQ39" s="697">
        <v>0</v>
      </c>
      <c r="BR39" s="697"/>
      <c r="BS39" s="697"/>
      <c r="BT39" s="698"/>
      <c r="BU39" s="16"/>
    </row>
    <row r="40" spans="2:73" s="17" customFormat="1" ht="15.6">
      <c r="B40" s="692"/>
      <c r="C40" s="692" t="s">
        <v>29</v>
      </c>
      <c r="D40" s="774" t="s">
        <v>98</v>
      </c>
      <c r="E40" s="692" t="s">
        <v>726</v>
      </c>
      <c r="F40" s="692" t="s">
        <v>29</v>
      </c>
      <c r="G40" s="692" t="s">
        <v>748</v>
      </c>
      <c r="H40" s="692">
        <v>2015</v>
      </c>
      <c r="I40" s="644" t="s">
        <v>584</v>
      </c>
      <c r="J40" s="644" t="s">
        <v>589</v>
      </c>
      <c r="K40" s="633"/>
      <c r="L40" s="696"/>
      <c r="M40" s="697"/>
      <c r="N40" s="697"/>
      <c r="O40" s="697"/>
      <c r="P40" s="697">
        <v>13</v>
      </c>
      <c r="Q40" s="697">
        <v>13</v>
      </c>
      <c r="R40" s="697">
        <v>13</v>
      </c>
      <c r="S40" s="697">
        <v>13</v>
      </c>
      <c r="T40" s="697">
        <v>13</v>
      </c>
      <c r="U40" s="697">
        <v>13</v>
      </c>
      <c r="V40" s="697">
        <v>13</v>
      </c>
      <c r="W40" s="697">
        <v>13</v>
      </c>
      <c r="X40" s="697">
        <v>13</v>
      </c>
      <c r="Y40" s="697">
        <v>13</v>
      </c>
      <c r="Z40" s="697">
        <v>13</v>
      </c>
      <c r="AA40" s="697">
        <v>13</v>
      </c>
      <c r="AB40" s="697">
        <v>13</v>
      </c>
      <c r="AC40" s="697">
        <v>13</v>
      </c>
      <c r="AD40" s="697">
        <v>13</v>
      </c>
      <c r="AE40" s="697">
        <v>13</v>
      </c>
      <c r="AF40" s="697">
        <v>3</v>
      </c>
      <c r="AG40" s="697">
        <v>3</v>
      </c>
      <c r="AH40" s="697">
        <v>3</v>
      </c>
      <c r="AI40" s="697">
        <v>3</v>
      </c>
      <c r="AJ40" s="697">
        <v>3</v>
      </c>
      <c r="AK40" s="697">
        <v>3</v>
      </c>
      <c r="AL40" s="697">
        <v>3</v>
      </c>
      <c r="AM40" s="697"/>
      <c r="AN40" s="697"/>
      <c r="AO40" s="698"/>
      <c r="AP40" s="633"/>
      <c r="AQ40" s="696"/>
      <c r="AR40" s="697"/>
      <c r="AS40" s="697"/>
      <c r="AT40" s="697"/>
      <c r="AU40" s="697">
        <v>225449</v>
      </c>
      <c r="AV40" s="697">
        <v>225449</v>
      </c>
      <c r="AW40" s="697">
        <v>225449</v>
      </c>
      <c r="AX40" s="697">
        <v>225449</v>
      </c>
      <c r="AY40" s="697">
        <v>225449</v>
      </c>
      <c r="AZ40" s="697">
        <v>225449</v>
      </c>
      <c r="BA40" s="697">
        <v>225449</v>
      </c>
      <c r="BB40" s="697">
        <v>225449</v>
      </c>
      <c r="BC40" s="697">
        <v>225449</v>
      </c>
      <c r="BD40" s="697">
        <v>225449</v>
      </c>
      <c r="BE40" s="697">
        <v>225449</v>
      </c>
      <c r="BF40" s="697">
        <v>225449</v>
      </c>
      <c r="BG40" s="697">
        <v>225449</v>
      </c>
      <c r="BH40" s="697">
        <v>225449</v>
      </c>
      <c r="BI40" s="697">
        <v>225449</v>
      </c>
      <c r="BJ40" s="697">
        <v>225449</v>
      </c>
      <c r="BK40" s="697">
        <v>73379</v>
      </c>
      <c r="BL40" s="697">
        <v>73379</v>
      </c>
      <c r="BM40" s="697">
        <v>73379</v>
      </c>
      <c r="BN40" s="697">
        <v>73379</v>
      </c>
      <c r="BO40" s="697">
        <v>72067</v>
      </c>
      <c r="BP40" s="697">
        <v>72067</v>
      </c>
      <c r="BQ40" s="697">
        <v>72067</v>
      </c>
      <c r="BR40" s="697"/>
      <c r="BS40" s="697"/>
      <c r="BT40" s="698"/>
      <c r="BU40" s="16"/>
    </row>
    <row r="41" spans="2:73" s="17" customFormat="1" ht="15.6">
      <c r="B41" s="692"/>
      <c r="C41" s="692" t="s">
        <v>742</v>
      </c>
      <c r="D41" s="774" t="s">
        <v>100</v>
      </c>
      <c r="E41" s="692" t="s">
        <v>726</v>
      </c>
      <c r="F41" s="692" t="s">
        <v>746</v>
      </c>
      <c r="G41" s="692" t="s">
        <v>748</v>
      </c>
      <c r="H41" s="692">
        <v>2015</v>
      </c>
      <c r="I41" s="644" t="s">
        <v>584</v>
      </c>
      <c r="J41" s="644" t="s">
        <v>589</v>
      </c>
      <c r="K41" s="633"/>
      <c r="L41" s="696"/>
      <c r="M41" s="697"/>
      <c r="N41" s="697"/>
      <c r="O41" s="697"/>
      <c r="P41" s="697">
        <v>69</v>
      </c>
      <c r="Q41" s="697">
        <v>69</v>
      </c>
      <c r="R41" s="697">
        <v>69</v>
      </c>
      <c r="S41" s="697">
        <v>66</v>
      </c>
      <c r="T41" s="697">
        <v>66</v>
      </c>
      <c r="U41" s="697">
        <v>66</v>
      </c>
      <c r="V41" s="697">
        <v>61</v>
      </c>
      <c r="W41" s="697">
        <v>61</v>
      </c>
      <c r="X41" s="697">
        <v>61</v>
      </c>
      <c r="Y41" s="697">
        <v>38</v>
      </c>
      <c r="Z41" s="697">
        <v>16</v>
      </c>
      <c r="AA41" s="697">
        <v>16</v>
      </c>
      <c r="AB41" s="697">
        <v>14</v>
      </c>
      <c r="AC41" s="697">
        <v>14</v>
      </c>
      <c r="AD41" s="697">
        <v>14</v>
      </c>
      <c r="AE41" s="697">
        <v>11</v>
      </c>
      <c r="AF41" s="697">
        <v>1</v>
      </c>
      <c r="AG41" s="697">
        <v>1</v>
      </c>
      <c r="AH41" s="697">
        <v>1</v>
      </c>
      <c r="AI41" s="697">
        <v>1</v>
      </c>
      <c r="AJ41" s="697">
        <v>0</v>
      </c>
      <c r="AK41" s="697">
        <v>0</v>
      </c>
      <c r="AL41" s="697">
        <v>0</v>
      </c>
      <c r="AM41" s="697"/>
      <c r="AN41" s="697"/>
      <c r="AO41" s="698"/>
      <c r="AP41" s="633"/>
      <c r="AQ41" s="696"/>
      <c r="AR41" s="697"/>
      <c r="AS41" s="697"/>
      <c r="AT41" s="697"/>
      <c r="AU41" s="697">
        <v>275170</v>
      </c>
      <c r="AV41" s="697">
        <v>275170</v>
      </c>
      <c r="AW41" s="697">
        <v>275170</v>
      </c>
      <c r="AX41" s="697">
        <v>268516</v>
      </c>
      <c r="AY41" s="697">
        <v>268516</v>
      </c>
      <c r="AZ41" s="697">
        <v>267035</v>
      </c>
      <c r="BA41" s="697">
        <v>243662</v>
      </c>
      <c r="BB41" s="697">
        <v>243662</v>
      </c>
      <c r="BC41" s="697">
        <v>243662</v>
      </c>
      <c r="BD41" s="697">
        <v>144643</v>
      </c>
      <c r="BE41" s="697">
        <v>43085</v>
      </c>
      <c r="BF41" s="697">
        <v>43085</v>
      </c>
      <c r="BG41" s="697">
        <v>17105</v>
      </c>
      <c r="BH41" s="697">
        <v>17105</v>
      </c>
      <c r="BI41" s="697">
        <v>17105</v>
      </c>
      <c r="BJ41" s="697">
        <v>13739</v>
      </c>
      <c r="BK41" s="697">
        <v>1427</v>
      </c>
      <c r="BL41" s="697">
        <v>1427</v>
      </c>
      <c r="BM41" s="697">
        <v>1427</v>
      </c>
      <c r="BN41" s="697">
        <v>1427</v>
      </c>
      <c r="BO41" s="697">
        <v>0</v>
      </c>
      <c r="BP41" s="697">
        <v>0</v>
      </c>
      <c r="BQ41" s="697">
        <v>0</v>
      </c>
      <c r="BR41" s="697"/>
      <c r="BS41" s="697"/>
      <c r="BT41" s="698"/>
      <c r="BU41" s="16"/>
    </row>
    <row r="42" spans="2:73" s="17" customFormat="1" ht="15.6">
      <c r="B42" s="692"/>
      <c r="C42" s="692" t="s">
        <v>743</v>
      </c>
      <c r="D42" s="774" t="s">
        <v>118</v>
      </c>
      <c r="E42" s="692" t="s">
        <v>726</v>
      </c>
      <c r="F42" s="692" t="s">
        <v>746</v>
      </c>
      <c r="G42" s="692" t="s">
        <v>748</v>
      </c>
      <c r="H42" s="692">
        <v>2015</v>
      </c>
      <c r="I42" s="644" t="s">
        <v>584</v>
      </c>
      <c r="J42" s="644" t="s">
        <v>589</v>
      </c>
      <c r="K42" s="633"/>
      <c r="L42" s="696"/>
      <c r="M42" s="697"/>
      <c r="N42" s="697"/>
      <c r="O42" s="697"/>
      <c r="P42" s="697">
        <v>6</v>
      </c>
      <c r="Q42" s="697">
        <v>6</v>
      </c>
      <c r="R42" s="697">
        <v>6</v>
      </c>
      <c r="S42" s="697">
        <v>6</v>
      </c>
      <c r="T42" s="697">
        <v>6</v>
      </c>
      <c r="U42" s="697">
        <v>6</v>
      </c>
      <c r="V42" s="697">
        <v>9</v>
      </c>
      <c r="W42" s="697">
        <v>9</v>
      </c>
      <c r="X42" s="697">
        <v>9</v>
      </c>
      <c r="Y42" s="697">
        <v>6</v>
      </c>
      <c r="Z42" s="697">
        <v>0</v>
      </c>
      <c r="AA42" s="697">
        <v>0</v>
      </c>
      <c r="AB42" s="697">
        <v>0</v>
      </c>
      <c r="AC42" s="697">
        <v>0</v>
      </c>
      <c r="AD42" s="697">
        <v>0</v>
      </c>
      <c r="AE42" s="697">
        <v>0</v>
      </c>
      <c r="AF42" s="697">
        <v>0</v>
      </c>
      <c r="AG42" s="697">
        <v>0</v>
      </c>
      <c r="AH42" s="697">
        <v>0</v>
      </c>
      <c r="AI42" s="697">
        <v>0</v>
      </c>
      <c r="AJ42" s="697">
        <v>0</v>
      </c>
      <c r="AK42" s="697">
        <v>0</v>
      </c>
      <c r="AL42" s="697">
        <v>0</v>
      </c>
      <c r="AM42" s="697"/>
      <c r="AN42" s="697"/>
      <c r="AO42" s="698"/>
      <c r="AP42" s="633"/>
      <c r="AQ42" s="696"/>
      <c r="AR42" s="697"/>
      <c r="AS42" s="697"/>
      <c r="AT42" s="697"/>
      <c r="AU42" s="697">
        <v>270321</v>
      </c>
      <c r="AV42" s="697">
        <v>270321</v>
      </c>
      <c r="AW42" s="697">
        <v>270321</v>
      </c>
      <c r="AX42" s="697">
        <v>270321</v>
      </c>
      <c r="AY42" s="697">
        <v>270321</v>
      </c>
      <c r="AZ42" s="697">
        <v>270321</v>
      </c>
      <c r="BA42" s="697">
        <v>288270</v>
      </c>
      <c r="BB42" s="697">
        <v>288270</v>
      </c>
      <c r="BC42" s="697">
        <v>288270</v>
      </c>
      <c r="BD42" s="697">
        <v>275091</v>
      </c>
      <c r="BE42" s="697">
        <v>237072</v>
      </c>
      <c r="BF42" s="697">
        <v>232294</v>
      </c>
      <c r="BG42" s="697">
        <v>209506</v>
      </c>
      <c r="BH42" s="697">
        <v>209506</v>
      </c>
      <c r="BI42" s="697">
        <v>209506</v>
      </c>
      <c r="BJ42" s="697">
        <v>144249</v>
      </c>
      <c r="BK42" s="697">
        <v>0</v>
      </c>
      <c r="BL42" s="697">
        <v>0</v>
      </c>
      <c r="BM42" s="697">
        <v>0</v>
      </c>
      <c r="BN42" s="697">
        <v>0</v>
      </c>
      <c r="BO42" s="697"/>
      <c r="BP42" s="697"/>
      <c r="BQ42" s="697"/>
      <c r="BR42" s="697"/>
      <c r="BS42" s="697"/>
      <c r="BT42" s="698"/>
      <c r="BU42" s="16"/>
    </row>
    <row r="43" spans="2:73" s="17" customFormat="1" ht="15.6">
      <c r="B43" s="692"/>
      <c r="C43" s="692" t="s">
        <v>742</v>
      </c>
      <c r="D43" s="774" t="s">
        <v>100</v>
      </c>
      <c r="E43" s="692" t="s">
        <v>726</v>
      </c>
      <c r="F43" s="692" t="s">
        <v>746</v>
      </c>
      <c r="G43" s="692" t="s">
        <v>748</v>
      </c>
      <c r="H43" s="692">
        <v>2015</v>
      </c>
      <c r="I43" s="644" t="s">
        <v>584</v>
      </c>
      <c r="J43" s="644" t="s">
        <v>589</v>
      </c>
      <c r="K43" s="633"/>
      <c r="L43" s="696"/>
      <c r="M43" s="697"/>
      <c r="N43" s="697"/>
      <c r="O43" s="697"/>
      <c r="P43" s="697">
        <v>-9</v>
      </c>
      <c r="Q43" s="697">
        <v>-9</v>
      </c>
      <c r="R43" s="697">
        <v>6</v>
      </c>
      <c r="S43" s="697">
        <v>13</v>
      </c>
      <c r="T43" s="697">
        <v>13</v>
      </c>
      <c r="U43" s="697">
        <v>13</v>
      </c>
      <c r="V43" s="697">
        <v>27</v>
      </c>
      <c r="W43" s="697">
        <v>27</v>
      </c>
      <c r="X43" s="697">
        <v>27</v>
      </c>
      <c r="Y43" s="697">
        <v>20</v>
      </c>
      <c r="Z43" s="697">
        <v>10</v>
      </c>
      <c r="AA43" s="697">
        <v>10</v>
      </c>
      <c r="AB43" s="697">
        <v>1</v>
      </c>
      <c r="AC43" s="697">
        <v>1</v>
      </c>
      <c r="AD43" s="697">
        <v>1</v>
      </c>
      <c r="AE43" s="697">
        <v>1</v>
      </c>
      <c r="AF43" s="697">
        <v>2</v>
      </c>
      <c r="AG43" s="697">
        <v>2</v>
      </c>
      <c r="AH43" s="697">
        <v>2</v>
      </c>
      <c r="AI43" s="697">
        <v>2</v>
      </c>
      <c r="AJ43" s="697">
        <v>0</v>
      </c>
      <c r="AK43" s="697">
        <v>0</v>
      </c>
      <c r="AL43" s="697">
        <v>0</v>
      </c>
      <c r="AM43" s="697"/>
      <c r="AN43" s="697"/>
      <c r="AO43" s="698"/>
      <c r="AP43" s="633"/>
      <c r="AQ43" s="696"/>
      <c r="AR43" s="697"/>
      <c r="AS43" s="697"/>
      <c r="AT43" s="697"/>
      <c r="AU43" s="697">
        <v>-43690</v>
      </c>
      <c r="AV43" s="697">
        <v>-43690</v>
      </c>
      <c r="AW43" s="697">
        <v>6767</v>
      </c>
      <c r="AX43" s="697">
        <v>26474</v>
      </c>
      <c r="AY43" s="697">
        <v>26474</v>
      </c>
      <c r="AZ43" s="697">
        <v>26492</v>
      </c>
      <c r="BA43" s="697">
        <v>98615</v>
      </c>
      <c r="BB43" s="697">
        <v>98615</v>
      </c>
      <c r="BC43" s="697">
        <v>142524</v>
      </c>
      <c r="BD43" s="697">
        <v>128824</v>
      </c>
      <c r="BE43" s="697">
        <v>43769</v>
      </c>
      <c r="BF43" s="697">
        <v>18201</v>
      </c>
      <c r="BG43" s="697">
        <v>4608</v>
      </c>
      <c r="BH43" s="697">
        <v>4608</v>
      </c>
      <c r="BI43" s="697">
        <v>4608</v>
      </c>
      <c r="BJ43" s="697">
        <v>4371</v>
      </c>
      <c r="BK43" s="697">
        <v>3506</v>
      </c>
      <c r="BL43" s="697">
        <v>3506</v>
      </c>
      <c r="BM43" s="697">
        <v>3506</v>
      </c>
      <c r="BN43" s="697">
        <v>3506</v>
      </c>
      <c r="BO43" s="697"/>
      <c r="BP43" s="697"/>
      <c r="BQ43" s="697"/>
      <c r="BR43" s="697"/>
      <c r="BS43" s="697"/>
      <c r="BT43" s="698"/>
      <c r="BU43" s="16"/>
    </row>
    <row r="44" spans="2:73" s="17" customFormat="1" ht="15.6">
      <c r="B44" s="692"/>
      <c r="C44" s="692" t="s">
        <v>10</v>
      </c>
      <c r="D44" s="774" t="s">
        <v>104</v>
      </c>
      <c r="E44" s="692" t="s">
        <v>726</v>
      </c>
      <c r="F44" s="692" t="s">
        <v>747</v>
      </c>
      <c r="G44" s="692" t="s">
        <v>748</v>
      </c>
      <c r="H44" s="692">
        <v>2015</v>
      </c>
      <c r="I44" s="644" t="s">
        <v>584</v>
      </c>
      <c r="J44" s="644" t="s">
        <v>589</v>
      </c>
      <c r="K44" s="633"/>
      <c r="L44" s="696"/>
      <c r="M44" s="697"/>
      <c r="N44" s="697"/>
      <c r="O44" s="697"/>
      <c r="P44" s="697">
        <v>734</v>
      </c>
      <c r="Q44" s="697">
        <v>734</v>
      </c>
      <c r="R44" s="697">
        <v>734</v>
      </c>
      <c r="S44" s="697">
        <v>734</v>
      </c>
      <c r="T44" s="697">
        <v>734</v>
      </c>
      <c r="U44" s="697">
        <v>734</v>
      </c>
      <c r="V44" s="697">
        <v>734</v>
      </c>
      <c r="W44" s="697">
        <v>734</v>
      </c>
      <c r="X44" s="697">
        <v>734</v>
      </c>
      <c r="Y44" s="697">
        <v>734</v>
      </c>
      <c r="Z44" s="697">
        <v>734</v>
      </c>
      <c r="AA44" s="697">
        <v>734</v>
      </c>
      <c r="AB44" s="697">
        <v>734</v>
      </c>
      <c r="AC44" s="697">
        <v>734</v>
      </c>
      <c r="AD44" s="697">
        <v>734</v>
      </c>
      <c r="AE44" s="697">
        <v>734</v>
      </c>
      <c r="AF44" s="697">
        <v>734</v>
      </c>
      <c r="AG44" s="697">
        <v>734</v>
      </c>
      <c r="AH44" s="697">
        <v>734</v>
      </c>
      <c r="AI44" s="697">
        <v>734</v>
      </c>
      <c r="AJ44" s="697">
        <v>0</v>
      </c>
      <c r="AK44" s="697">
        <v>0</v>
      </c>
      <c r="AL44" s="697">
        <v>0</v>
      </c>
      <c r="AM44" s="697"/>
      <c r="AN44" s="697"/>
      <c r="AO44" s="698"/>
      <c r="AP44" s="633"/>
      <c r="AQ44" s="696"/>
      <c r="AR44" s="697"/>
      <c r="AS44" s="697"/>
      <c r="AT44" s="697"/>
      <c r="AU44" s="697">
        <v>9012548</v>
      </c>
      <c r="AV44" s="697">
        <v>9012548</v>
      </c>
      <c r="AW44" s="697">
        <v>9012548</v>
      </c>
      <c r="AX44" s="697">
        <v>9012548</v>
      </c>
      <c r="AY44" s="697">
        <v>9012548</v>
      </c>
      <c r="AZ44" s="697">
        <v>9012548</v>
      </c>
      <c r="BA44" s="697">
        <v>9012548</v>
      </c>
      <c r="BB44" s="697">
        <v>9012548</v>
      </c>
      <c r="BC44" s="697">
        <v>9012548</v>
      </c>
      <c r="BD44" s="697">
        <v>9012548</v>
      </c>
      <c r="BE44" s="697">
        <v>9012548</v>
      </c>
      <c r="BF44" s="697">
        <v>9012548</v>
      </c>
      <c r="BG44" s="697">
        <v>9012548</v>
      </c>
      <c r="BH44" s="697">
        <v>9012548</v>
      </c>
      <c r="BI44" s="697">
        <v>9012548</v>
      </c>
      <c r="BJ44" s="697">
        <v>9012548</v>
      </c>
      <c r="BK44" s="697">
        <v>9012548</v>
      </c>
      <c r="BL44" s="697">
        <v>9012548</v>
      </c>
      <c r="BM44" s="697">
        <v>9012548</v>
      </c>
      <c r="BN44" s="697">
        <v>9012548</v>
      </c>
      <c r="BO44" s="697"/>
      <c r="BP44" s="697"/>
      <c r="BQ44" s="697"/>
      <c r="BR44" s="697"/>
      <c r="BS44" s="697"/>
      <c r="BT44" s="698"/>
      <c r="BU44" s="16"/>
    </row>
    <row r="45" spans="2:73" s="772" customFormat="1" ht="4.2" customHeight="1">
      <c r="B45" s="765"/>
      <c r="C45" s="765"/>
      <c r="D45" s="765"/>
      <c r="E45" s="765"/>
      <c r="F45" s="765"/>
      <c r="G45" s="765"/>
      <c r="H45" s="765"/>
      <c r="I45" s="766"/>
      <c r="J45" s="766"/>
      <c r="K45" s="767"/>
      <c r="L45" s="768"/>
      <c r="M45" s="769"/>
      <c r="N45" s="769"/>
      <c r="O45" s="769"/>
      <c r="P45" s="769"/>
      <c r="Q45" s="769"/>
      <c r="R45" s="769"/>
      <c r="S45" s="769"/>
      <c r="T45" s="769"/>
      <c r="U45" s="769"/>
      <c r="V45" s="769"/>
      <c r="W45" s="769"/>
      <c r="X45" s="769"/>
      <c r="Y45" s="769"/>
      <c r="Z45" s="769"/>
      <c r="AA45" s="769"/>
      <c r="AB45" s="769"/>
      <c r="AC45" s="769"/>
      <c r="AD45" s="769"/>
      <c r="AE45" s="769"/>
      <c r="AF45" s="769"/>
      <c r="AG45" s="769"/>
      <c r="AH45" s="769"/>
      <c r="AI45" s="769"/>
      <c r="AJ45" s="769"/>
      <c r="AK45" s="769"/>
      <c r="AL45" s="769"/>
      <c r="AM45" s="769"/>
      <c r="AN45" s="769"/>
      <c r="AO45" s="770"/>
      <c r="AP45" s="767"/>
      <c r="AQ45" s="768"/>
      <c r="AR45" s="769"/>
      <c r="AS45" s="769"/>
      <c r="AT45" s="769"/>
      <c r="AU45" s="769"/>
      <c r="AV45" s="769"/>
      <c r="AW45" s="769"/>
      <c r="AX45" s="769"/>
      <c r="AY45" s="769"/>
      <c r="AZ45" s="769"/>
      <c r="BA45" s="769"/>
      <c r="BB45" s="769"/>
      <c r="BC45" s="769"/>
      <c r="BD45" s="769"/>
      <c r="BE45" s="769"/>
      <c r="BF45" s="769"/>
      <c r="BG45" s="769"/>
      <c r="BH45" s="769"/>
      <c r="BI45" s="769"/>
      <c r="BJ45" s="769"/>
      <c r="BK45" s="769"/>
      <c r="BL45" s="769"/>
      <c r="BM45" s="769"/>
      <c r="BN45" s="769"/>
      <c r="BO45" s="769"/>
      <c r="BP45" s="769"/>
      <c r="BQ45" s="769"/>
      <c r="BR45" s="769"/>
      <c r="BS45" s="769"/>
      <c r="BT45" s="770"/>
      <c r="BU45" s="771"/>
    </row>
    <row r="46" spans="2:73" s="17" customFormat="1" ht="15.6">
      <c r="B46" s="692"/>
      <c r="C46" s="692" t="s">
        <v>744</v>
      </c>
      <c r="D46" s="774" t="s">
        <v>113</v>
      </c>
      <c r="E46" s="692" t="s">
        <v>726</v>
      </c>
      <c r="F46" s="692" t="s">
        <v>29</v>
      </c>
      <c r="G46" s="692" t="s">
        <v>748</v>
      </c>
      <c r="H46" s="692">
        <v>2016</v>
      </c>
      <c r="I46" s="644" t="s">
        <v>584</v>
      </c>
      <c r="J46" s="644" t="s">
        <v>596</v>
      </c>
      <c r="K46" s="633"/>
      <c r="L46" s="696"/>
      <c r="M46" s="697"/>
      <c r="N46" s="697"/>
      <c r="O46" s="697"/>
      <c r="P46" s="697"/>
      <c r="Q46" s="697">
        <v>482</v>
      </c>
      <c r="R46" s="697">
        <v>482</v>
      </c>
      <c r="S46" s="697">
        <v>482</v>
      </c>
      <c r="T46" s="697">
        <v>482</v>
      </c>
      <c r="U46" s="697">
        <v>482</v>
      </c>
      <c r="V46" s="697">
        <v>482</v>
      </c>
      <c r="W46" s="697">
        <v>482</v>
      </c>
      <c r="X46" s="697">
        <v>482</v>
      </c>
      <c r="Y46" s="697">
        <v>482</v>
      </c>
      <c r="Z46" s="697">
        <v>480</v>
      </c>
      <c r="AA46" s="697">
        <v>464</v>
      </c>
      <c r="AB46" s="697">
        <v>464</v>
      </c>
      <c r="AC46" s="697">
        <v>464</v>
      </c>
      <c r="AD46" s="697">
        <v>463</v>
      </c>
      <c r="AE46" s="697">
        <v>403</v>
      </c>
      <c r="AF46" s="697">
        <v>403</v>
      </c>
      <c r="AG46" s="697">
        <v>168</v>
      </c>
      <c r="AH46" s="697">
        <v>0</v>
      </c>
      <c r="AI46" s="697">
        <v>0</v>
      </c>
      <c r="AJ46" s="697">
        <v>0</v>
      </c>
      <c r="AK46" s="697"/>
      <c r="AL46" s="697"/>
      <c r="AM46" s="697"/>
      <c r="AN46" s="697"/>
      <c r="AO46" s="698"/>
      <c r="AP46" s="633"/>
      <c r="AQ46" s="696"/>
      <c r="AR46" s="697"/>
      <c r="AS46" s="697"/>
      <c r="AT46" s="697"/>
      <c r="AU46" s="697"/>
      <c r="AV46" s="697">
        <v>7417669</v>
      </c>
      <c r="AW46" s="697">
        <v>7417669</v>
      </c>
      <c r="AX46" s="697">
        <v>7417669</v>
      </c>
      <c r="AY46" s="697">
        <v>7417669</v>
      </c>
      <c r="AZ46" s="697">
        <v>7417669</v>
      </c>
      <c r="BA46" s="697">
        <v>7417669</v>
      </c>
      <c r="BB46" s="697">
        <v>7417669</v>
      </c>
      <c r="BC46" s="697">
        <v>7416614</v>
      </c>
      <c r="BD46" s="697">
        <v>7416614</v>
      </c>
      <c r="BE46" s="697">
        <v>7385670</v>
      </c>
      <c r="BF46" s="697">
        <v>7299544</v>
      </c>
      <c r="BG46" s="697">
        <v>7295369</v>
      </c>
      <c r="BH46" s="697">
        <v>7295369</v>
      </c>
      <c r="BI46" s="697">
        <v>7257230</v>
      </c>
      <c r="BJ46" s="697">
        <v>6294208</v>
      </c>
      <c r="BK46" s="697">
        <v>6294208</v>
      </c>
      <c r="BL46" s="697">
        <v>2675769</v>
      </c>
      <c r="BM46" s="697">
        <v>0</v>
      </c>
      <c r="BN46" s="697">
        <v>0</v>
      </c>
      <c r="BO46" s="697">
        <v>0</v>
      </c>
      <c r="BP46" s="697"/>
      <c r="BQ46" s="697"/>
      <c r="BR46" s="697"/>
      <c r="BS46" s="697"/>
      <c r="BT46" s="698"/>
      <c r="BU46" s="16"/>
    </row>
    <row r="47" spans="2:73" s="17" customFormat="1" ht="15.6">
      <c r="B47" s="692"/>
      <c r="C47" s="692" t="s">
        <v>744</v>
      </c>
      <c r="D47" s="774" t="s">
        <v>738</v>
      </c>
      <c r="E47" s="692" t="s">
        <v>726</v>
      </c>
      <c r="F47" s="692" t="s">
        <v>29</v>
      </c>
      <c r="G47" s="692" t="s">
        <v>748</v>
      </c>
      <c r="H47" s="692">
        <v>2016</v>
      </c>
      <c r="I47" s="644" t="s">
        <v>584</v>
      </c>
      <c r="J47" s="644" t="s">
        <v>596</v>
      </c>
      <c r="K47" s="633"/>
      <c r="L47" s="696"/>
      <c r="M47" s="697"/>
      <c r="N47" s="697"/>
      <c r="O47" s="697"/>
      <c r="P47" s="697"/>
      <c r="Q47" s="697">
        <v>320</v>
      </c>
      <c r="R47" s="697">
        <v>320</v>
      </c>
      <c r="S47" s="697">
        <v>320</v>
      </c>
      <c r="T47" s="697">
        <v>320</v>
      </c>
      <c r="U47" s="697">
        <v>320</v>
      </c>
      <c r="V47" s="697">
        <v>320</v>
      </c>
      <c r="W47" s="697">
        <v>320</v>
      </c>
      <c r="X47" s="697">
        <v>320</v>
      </c>
      <c r="Y47" s="697">
        <v>320</v>
      </c>
      <c r="Z47" s="697">
        <v>320</v>
      </c>
      <c r="AA47" s="697">
        <v>320</v>
      </c>
      <c r="AB47" s="697">
        <v>320</v>
      </c>
      <c r="AC47" s="697">
        <v>320</v>
      </c>
      <c r="AD47" s="697">
        <v>320</v>
      </c>
      <c r="AE47" s="697">
        <v>320</v>
      </c>
      <c r="AF47" s="697">
        <v>320</v>
      </c>
      <c r="AG47" s="697">
        <v>320</v>
      </c>
      <c r="AH47" s="697">
        <v>320</v>
      </c>
      <c r="AI47" s="697">
        <v>286</v>
      </c>
      <c r="AJ47" s="697">
        <v>0</v>
      </c>
      <c r="AK47" s="697"/>
      <c r="AL47" s="697"/>
      <c r="AM47" s="697"/>
      <c r="AN47" s="697"/>
      <c r="AO47" s="698"/>
      <c r="AP47" s="633"/>
      <c r="AQ47" s="696"/>
      <c r="AR47" s="697"/>
      <c r="AS47" s="697"/>
      <c r="AT47" s="697"/>
      <c r="AU47" s="697"/>
      <c r="AV47" s="697">
        <v>1068465</v>
      </c>
      <c r="AW47" s="697">
        <v>1068465</v>
      </c>
      <c r="AX47" s="697">
        <v>1068465</v>
      </c>
      <c r="AY47" s="697">
        <v>1068465</v>
      </c>
      <c r="AZ47" s="697">
        <v>1068465</v>
      </c>
      <c r="BA47" s="697">
        <v>1068465</v>
      </c>
      <c r="BB47" s="697">
        <v>1068465</v>
      </c>
      <c r="BC47" s="697">
        <v>1068465</v>
      </c>
      <c r="BD47" s="697">
        <v>1068465</v>
      </c>
      <c r="BE47" s="697">
        <v>1068465</v>
      </c>
      <c r="BF47" s="697">
        <v>1068465</v>
      </c>
      <c r="BG47" s="697">
        <v>1068465</v>
      </c>
      <c r="BH47" s="697">
        <v>1068465</v>
      </c>
      <c r="BI47" s="697">
        <v>1068465</v>
      </c>
      <c r="BJ47" s="697">
        <v>1068465</v>
      </c>
      <c r="BK47" s="697">
        <v>1068465</v>
      </c>
      <c r="BL47" s="697">
        <v>1068465</v>
      </c>
      <c r="BM47" s="697">
        <v>1068465</v>
      </c>
      <c r="BN47" s="697">
        <v>1038128</v>
      </c>
      <c r="BO47" s="697">
        <v>0</v>
      </c>
      <c r="BP47" s="697"/>
      <c r="BQ47" s="697"/>
      <c r="BR47" s="697"/>
      <c r="BS47" s="697"/>
      <c r="BT47" s="698"/>
      <c r="BU47" s="16"/>
    </row>
    <row r="48" spans="2:73" s="17" customFormat="1" ht="15.6">
      <c r="B48" s="692"/>
      <c r="C48" s="692" t="s">
        <v>743</v>
      </c>
      <c r="D48" s="774" t="s">
        <v>118</v>
      </c>
      <c r="E48" s="692" t="s">
        <v>726</v>
      </c>
      <c r="F48" s="692" t="s">
        <v>746</v>
      </c>
      <c r="G48" s="692" t="s">
        <v>748</v>
      </c>
      <c r="H48" s="692">
        <v>2016</v>
      </c>
      <c r="I48" s="644" t="s">
        <v>584</v>
      </c>
      <c r="J48" s="644" t="s">
        <v>596</v>
      </c>
      <c r="K48" s="633"/>
      <c r="L48" s="696"/>
      <c r="M48" s="697"/>
      <c r="N48" s="697"/>
      <c r="O48" s="697"/>
      <c r="P48" s="697"/>
      <c r="Q48" s="697">
        <v>283</v>
      </c>
      <c r="R48" s="697">
        <v>278</v>
      </c>
      <c r="S48" s="697">
        <v>278</v>
      </c>
      <c r="T48" s="697">
        <v>278</v>
      </c>
      <c r="U48" s="697">
        <v>278</v>
      </c>
      <c r="V48" s="697">
        <v>277</v>
      </c>
      <c r="W48" s="697">
        <v>277</v>
      </c>
      <c r="X48" s="697">
        <v>277</v>
      </c>
      <c r="Y48" s="697">
        <v>277</v>
      </c>
      <c r="Z48" s="697">
        <v>277</v>
      </c>
      <c r="AA48" s="697">
        <v>273</v>
      </c>
      <c r="AB48" s="697">
        <v>215</v>
      </c>
      <c r="AC48" s="697">
        <v>126</v>
      </c>
      <c r="AD48" s="697">
        <v>126</v>
      </c>
      <c r="AE48" s="697">
        <v>39</v>
      </c>
      <c r="AF48" s="697">
        <v>8</v>
      </c>
      <c r="AG48" s="697">
        <v>8</v>
      </c>
      <c r="AH48" s="697">
        <v>8</v>
      </c>
      <c r="AI48" s="697">
        <v>8</v>
      </c>
      <c r="AJ48" s="697">
        <v>8</v>
      </c>
      <c r="AK48" s="697"/>
      <c r="AL48" s="697"/>
      <c r="AM48" s="697"/>
      <c r="AN48" s="697"/>
      <c r="AO48" s="698"/>
      <c r="AP48" s="633"/>
      <c r="AQ48" s="696"/>
      <c r="AR48" s="697"/>
      <c r="AS48" s="697"/>
      <c r="AT48" s="697"/>
      <c r="AU48" s="697"/>
      <c r="AV48" s="697">
        <v>1842371</v>
      </c>
      <c r="AW48" s="697">
        <v>1819642</v>
      </c>
      <c r="AX48" s="697">
        <v>1819642</v>
      </c>
      <c r="AY48" s="697">
        <v>1819642</v>
      </c>
      <c r="AZ48" s="697">
        <v>1819642</v>
      </c>
      <c r="BA48" s="697">
        <v>1799644</v>
      </c>
      <c r="BB48" s="697">
        <v>1799644</v>
      </c>
      <c r="BC48" s="697">
        <v>1799644</v>
      </c>
      <c r="BD48" s="697">
        <v>1798901</v>
      </c>
      <c r="BE48" s="697">
        <v>1798901</v>
      </c>
      <c r="BF48" s="697">
        <v>1730765</v>
      </c>
      <c r="BG48" s="697">
        <v>1447636</v>
      </c>
      <c r="BH48" s="697">
        <v>800655</v>
      </c>
      <c r="BI48" s="697">
        <v>800655</v>
      </c>
      <c r="BJ48" s="697">
        <v>146631</v>
      </c>
      <c r="BK48" s="697">
        <v>5404</v>
      </c>
      <c r="BL48" s="697">
        <v>5404</v>
      </c>
      <c r="BM48" s="697">
        <v>5404</v>
      </c>
      <c r="BN48" s="697">
        <v>5404</v>
      </c>
      <c r="BO48" s="697">
        <v>5404</v>
      </c>
      <c r="BP48" s="697"/>
      <c r="BQ48" s="697"/>
      <c r="BR48" s="697"/>
      <c r="BS48" s="697"/>
      <c r="BT48" s="698"/>
      <c r="BU48" s="16"/>
    </row>
    <row r="49" spans="2:73" s="17" customFormat="1" ht="15.6">
      <c r="B49" s="692"/>
      <c r="C49" s="692" t="s">
        <v>743</v>
      </c>
      <c r="D49" s="774" t="s">
        <v>119</v>
      </c>
      <c r="E49" s="692" t="s">
        <v>726</v>
      </c>
      <c r="F49" s="692" t="s">
        <v>746</v>
      </c>
      <c r="G49" s="692" t="s">
        <v>748</v>
      </c>
      <c r="H49" s="692">
        <v>2016</v>
      </c>
      <c r="I49" s="644" t="s">
        <v>584</v>
      </c>
      <c r="J49" s="644" t="s">
        <v>596</v>
      </c>
      <c r="K49" s="633"/>
      <c r="L49" s="696"/>
      <c r="M49" s="697"/>
      <c r="N49" s="697"/>
      <c r="O49" s="697"/>
      <c r="P49" s="697"/>
      <c r="Q49" s="697">
        <v>236</v>
      </c>
      <c r="R49" s="697">
        <v>236</v>
      </c>
      <c r="S49" s="697">
        <v>236</v>
      </c>
      <c r="T49" s="697">
        <v>226</v>
      </c>
      <c r="U49" s="697">
        <v>215</v>
      </c>
      <c r="V49" s="697">
        <v>167</v>
      </c>
      <c r="W49" s="697">
        <v>135</v>
      </c>
      <c r="X49" s="697">
        <v>118</v>
      </c>
      <c r="Y49" s="697">
        <v>93</v>
      </c>
      <c r="Z49" s="697">
        <v>58</v>
      </c>
      <c r="AA49" s="697">
        <v>28</v>
      </c>
      <c r="AB49" s="697">
        <v>19</v>
      </c>
      <c r="AC49" s="697">
        <v>9</v>
      </c>
      <c r="AD49" s="697">
        <v>5</v>
      </c>
      <c r="AE49" s="697">
        <v>3</v>
      </c>
      <c r="AF49" s="697">
        <v>1</v>
      </c>
      <c r="AG49" s="697">
        <v>1</v>
      </c>
      <c r="AH49" s="697">
        <v>1</v>
      </c>
      <c r="AI49" s="697">
        <v>0</v>
      </c>
      <c r="AJ49" s="697">
        <v>0</v>
      </c>
      <c r="AK49" s="697"/>
      <c r="AL49" s="697"/>
      <c r="AM49" s="697"/>
      <c r="AN49" s="697"/>
      <c r="AO49" s="698"/>
      <c r="AP49" s="633"/>
      <c r="AQ49" s="696"/>
      <c r="AR49" s="697"/>
      <c r="AS49" s="697"/>
      <c r="AT49" s="697"/>
      <c r="AU49" s="697"/>
      <c r="AV49" s="697">
        <v>1354329</v>
      </c>
      <c r="AW49" s="697">
        <v>1354329</v>
      </c>
      <c r="AX49" s="697">
        <v>1343623</v>
      </c>
      <c r="AY49" s="697">
        <v>1228531</v>
      </c>
      <c r="AZ49" s="697">
        <v>1137843</v>
      </c>
      <c r="BA49" s="697">
        <v>777056</v>
      </c>
      <c r="BB49" s="697">
        <v>543064</v>
      </c>
      <c r="BC49" s="697">
        <v>455457</v>
      </c>
      <c r="BD49" s="697">
        <v>338799</v>
      </c>
      <c r="BE49" s="697">
        <v>198524</v>
      </c>
      <c r="BF49" s="697">
        <v>87429</v>
      </c>
      <c r="BG49" s="697">
        <v>55480</v>
      </c>
      <c r="BH49" s="697">
        <v>25127</v>
      </c>
      <c r="BI49" s="697">
        <v>15511</v>
      </c>
      <c r="BJ49" s="697">
        <v>9958</v>
      </c>
      <c r="BK49" s="697">
        <v>4951</v>
      </c>
      <c r="BL49" s="697">
        <v>4951</v>
      </c>
      <c r="BM49" s="697">
        <v>3050</v>
      </c>
      <c r="BN49" s="697">
        <v>0</v>
      </c>
      <c r="BO49" s="697">
        <v>0</v>
      </c>
      <c r="BP49" s="697"/>
      <c r="BQ49" s="697"/>
      <c r="BR49" s="697"/>
      <c r="BS49" s="697"/>
      <c r="BT49" s="698"/>
      <c r="BU49" s="16"/>
    </row>
    <row r="50" spans="2:73" s="17" customFormat="1" ht="15.6">
      <c r="B50" s="692"/>
      <c r="C50" s="692" t="s">
        <v>743</v>
      </c>
      <c r="D50" s="774" t="s">
        <v>120</v>
      </c>
      <c r="E50" s="692" t="s">
        <v>726</v>
      </c>
      <c r="F50" s="692" t="s">
        <v>746</v>
      </c>
      <c r="G50" s="692" t="s">
        <v>748</v>
      </c>
      <c r="H50" s="692">
        <v>2016</v>
      </c>
      <c r="I50" s="644" t="s">
        <v>584</v>
      </c>
      <c r="J50" s="644" t="s">
        <v>596</v>
      </c>
      <c r="K50" s="633"/>
      <c r="L50" s="696"/>
      <c r="M50" s="697"/>
      <c r="N50" s="697"/>
      <c r="O50" s="697"/>
      <c r="P50" s="697"/>
      <c r="Q50" s="697">
        <v>8</v>
      </c>
      <c r="R50" s="697">
        <v>8</v>
      </c>
      <c r="S50" s="697">
        <v>8</v>
      </c>
      <c r="T50" s="697">
        <v>8</v>
      </c>
      <c r="U50" s="697">
        <v>8</v>
      </c>
      <c r="V50" s="697">
        <v>8</v>
      </c>
      <c r="W50" s="697">
        <v>8</v>
      </c>
      <c r="X50" s="697">
        <v>8</v>
      </c>
      <c r="Y50" s="697">
        <v>8</v>
      </c>
      <c r="Z50" s="697">
        <v>8</v>
      </c>
      <c r="AA50" s="697">
        <v>8</v>
      </c>
      <c r="AB50" s="697">
        <v>8</v>
      </c>
      <c r="AC50" s="697">
        <v>8</v>
      </c>
      <c r="AD50" s="697">
        <v>8</v>
      </c>
      <c r="AE50" s="697">
        <v>8</v>
      </c>
      <c r="AF50" s="697">
        <v>3</v>
      </c>
      <c r="AG50" s="697">
        <v>0</v>
      </c>
      <c r="AH50" s="697">
        <v>0</v>
      </c>
      <c r="AI50" s="697">
        <v>0</v>
      </c>
      <c r="AJ50" s="697">
        <v>0</v>
      </c>
      <c r="AK50" s="697"/>
      <c r="AL50" s="697"/>
      <c r="AM50" s="697"/>
      <c r="AN50" s="697"/>
      <c r="AO50" s="698"/>
      <c r="AP50" s="633"/>
      <c r="AQ50" s="696"/>
      <c r="AR50" s="697"/>
      <c r="AS50" s="697"/>
      <c r="AT50" s="697"/>
      <c r="AU50" s="697"/>
      <c r="AV50" s="697">
        <v>5102</v>
      </c>
      <c r="AW50" s="697">
        <v>5102</v>
      </c>
      <c r="AX50" s="697">
        <v>5102</v>
      </c>
      <c r="AY50" s="697">
        <v>5102</v>
      </c>
      <c r="AZ50" s="697">
        <v>5102</v>
      </c>
      <c r="BA50" s="697">
        <v>5102</v>
      </c>
      <c r="BB50" s="697">
        <v>5102</v>
      </c>
      <c r="BC50" s="697">
        <v>5102</v>
      </c>
      <c r="BD50" s="697">
        <v>5102</v>
      </c>
      <c r="BE50" s="697">
        <v>5102</v>
      </c>
      <c r="BF50" s="697">
        <v>5102</v>
      </c>
      <c r="BG50" s="697">
        <v>5102</v>
      </c>
      <c r="BH50" s="697">
        <v>5102</v>
      </c>
      <c r="BI50" s="697">
        <v>5102</v>
      </c>
      <c r="BJ50" s="697">
        <v>5102</v>
      </c>
      <c r="BK50" s="697">
        <v>1833</v>
      </c>
      <c r="BL50" s="697">
        <v>0</v>
      </c>
      <c r="BM50" s="697">
        <v>0</v>
      </c>
      <c r="BN50" s="697">
        <v>0</v>
      </c>
      <c r="BO50" s="697">
        <v>0</v>
      </c>
      <c r="BP50" s="697"/>
      <c r="BQ50" s="697"/>
      <c r="BR50" s="697"/>
      <c r="BS50" s="697"/>
      <c r="BT50" s="698"/>
      <c r="BU50" s="16"/>
    </row>
    <row r="51" spans="2:73" s="17" customFormat="1" ht="15.6">
      <c r="B51" s="692"/>
      <c r="C51" s="692" t="s">
        <v>745</v>
      </c>
      <c r="D51" s="774" t="s">
        <v>739</v>
      </c>
      <c r="E51" s="692" t="s">
        <v>726</v>
      </c>
      <c r="F51" s="692" t="s">
        <v>29</v>
      </c>
      <c r="G51" s="692" t="s">
        <v>748</v>
      </c>
      <c r="H51" s="692">
        <v>2016</v>
      </c>
      <c r="I51" s="644" t="s">
        <v>584</v>
      </c>
      <c r="J51" s="644" t="s">
        <v>596</v>
      </c>
      <c r="K51" s="633"/>
      <c r="L51" s="696"/>
      <c r="M51" s="697"/>
      <c r="N51" s="697"/>
      <c r="O51" s="697"/>
      <c r="P51" s="697"/>
      <c r="Q51" s="697">
        <v>0</v>
      </c>
      <c r="R51" s="697">
        <v>0</v>
      </c>
      <c r="S51" s="697">
        <v>0</v>
      </c>
      <c r="T51" s="697">
        <v>0</v>
      </c>
      <c r="U51" s="697">
        <v>0</v>
      </c>
      <c r="V51" s="697">
        <v>0</v>
      </c>
      <c r="W51" s="697">
        <v>0</v>
      </c>
      <c r="X51" s="697">
        <v>0</v>
      </c>
      <c r="Y51" s="697">
        <v>0</v>
      </c>
      <c r="Z51" s="697">
        <v>0</v>
      </c>
      <c r="AA51" s="697">
        <v>0</v>
      </c>
      <c r="AB51" s="697">
        <v>0</v>
      </c>
      <c r="AC51" s="697">
        <v>0</v>
      </c>
      <c r="AD51" s="697">
        <v>0</v>
      </c>
      <c r="AE51" s="697">
        <v>0</v>
      </c>
      <c r="AF51" s="697">
        <v>0</v>
      </c>
      <c r="AG51" s="697">
        <v>0</v>
      </c>
      <c r="AH51" s="697">
        <v>0</v>
      </c>
      <c r="AI51" s="697">
        <v>0</v>
      </c>
      <c r="AJ51" s="697">
        <v>0</v>
      </c>
      <c r="AK51" s="697"/>
      <c r="AL51" s="697"/>
      <c r="AM51" s="697"/>
      <c r="AN51" s="697"/>
      <c r="AO51" s="698"/>
      <c r="AP51" s="633"/>
      <c r="AQ51" s="696"/>
      <c r="AR51" s="697"/>
      <c r="AS51" s="697"/>
      <c r="AT51" s="697"/>
      <c r="AU51" s="697"/>
      <c r="AV51" s="697">
        <v>813</v>
      </c>
      <c r="AW51" s="697">
        <v>813</v>
      </c>
      <c r="AX51" s="697">
        <v>813</v>
      </c>
      <c r="AY51" s="697">
        <v>813</v>
      </c>
      <c r="AZ51" s="697">
        <v>813</v>
      </c>
      <c r="BA51" s="697">
        <v>813</v>
      </c>
      <c r="BB51" s="697">
        <v>813</v>
      </c>
      <c r="BC51" s="697">
        <v>813</v>
      </c>
      <c r="BD51" s="697">
        <v>813</v>
      </c>
      <c r="BE51" s="697">
        <v>813</v>
      </c>
      <c r="BF51" s="697">
        <v>813</v>
      </c>
      <c r="BG51" s="697">
        <v>813</v>
      </c>
      <c r="BH51" s="697">
        <v>813</v>
      </c>
      <c r="BI51" s="697">
        <v>813</v>
      </c>
      <c r="BJ51" s="697">
        <v>570</v>
      </c>
      <c r="BK51" s="697">
        <v>570</v>
      </c>
      <c r="BL51" s="697">
        <v>570</v>
      </c>
      <c r="BM51" s="697">
        <v>570</v>
      </c>
      <c r="BN51" s="697">
        <v>0</v>
      </c>
      <c r="BO51" s="697">
        <v>0</v>
      </c>
      <c r="BP51" s="697"/>
      <c r="BQ51" s="697"/>
      <c r="BR51" s="697"/>
      <c r="BS51" s="697"/>
      <c r="BT51" s="698"/>
      <c r="BU51" s="16"/>
    </row>
    <row r="52" spans="2:73" s="772" customFormat="1" ht="6.6" customHeight="1">
      <c r="B52" s="765"/>
      <c r="C52" s="765"/>
      <c r="D52" s="765"/>
      <c r="E52" s="765"/>
      <c r="F52" s="765"/>
      <c r="G52" s="765"/>
      <c r="H52" s="765"/>
      <c r="I52" s="766"/>
      <c r="J52" s="766"/>
      <c r="K52" s="767"/>
      <c r="L52" s="768"/>
      <c r="M52" s="769"/>
      <c r="N52" s="769"/>
      <c r="O52" s="769"/>
      <c r="P52" s="769"/>
      <c r="Q52" s="769"/>
      <c r="R52" s="769"/>
      <c r="S52" s="769"/>
      <c r="T52" s="769"/>
      <c r="U52" s="769"/>
      <c r="V52" s="769"/>
      <c r="W52" s="769"/>
      <c r="X52" s="769"/>
      <c r="Y52" s="769"/>
      <c r="Z52" s="769"/>
      <c r="AA52" s="769"/>
      <c r="AB52" s="769"/>
      <c r="AC52" s="769"/>
      <c r="AD52" s="769"/>
      <c r="AE52" s="769"/>
      <c r="AF52" s="769"/>
      <c r="AG52" s="769"/>
      <c r="AH52" s="769"/>
      <c r="AI52" s="769"/>
      <c r="AJ52" s="769"/>
      <c r="AK52" s="769"/>
      <c r="AL52" s="769"/>
      <c r="AM52" s="769"/>
      <c r="AN52" s="769"/>
      <c r="AO52" s="770"/>
      <c r="AP52" s="767"/>
      <c r="AQ52" s="768"/>
      <c r="AR52" s="769"/>
      <c r="AS52" s="769"/>
      <c r="AT52" s="769"/>
      <c r="AU52" s="769"/>
      <c r="AV52" s="769"/>
      <c r="AW52" s="769"/>
      <c r="AX52" s="769"/>
      <c r="AY52" s="769"/>
      <c r="AZ52" s="769"/>
      <c r="BA52" s="769"/>
      <c r="BB52" s="769"/>
      <c r="BC52" s="769"/>
      <c r="BD52" s="769"/>
      <c r="BE52" s="769"/>
      <c r="BF52" s="769"/>
      <c r="BG52" s="769"/>
      <c r="BH52" s="769"/>
      <c r="BI52" s="769"/>
      <c r="BJ52" s="769"/>
      <c r="BK52" s="769"/>
      <c r="BL52" s="769"/>
      <c r="BM52" s="769"/>
      <c r="BN52" s="769"/>
      <c r="BO52" s="769"/>
      <c r="BP52" s="769"/>
      <c r="BQ52" s="769"/>
      <c r="BR52" s="769"/>
      <c r="BS52" s="769"/>
      <c r="BT52" s="770"/>
      <c r="BU52" s="771"/>
    </row>
    <row r="53" spans="2:73" s="17" customFormat="1" ht="15.6">
      <c r="B53" s="692"/>
      <c r="C53" s="692" t="s">
        <v>744</v>
      </c>
      <c r="D53" s="774" t="s">
        <v>113</v>
      </c>
      <c r="E53" s="692" t="s">
        <v>726</v>
      </c>
      <c r="F53" s="692" t="s">
        <v>29</v>
      </c>
      <c r="G53" s="692" t="s">
        <v>748</v>
      </c>
      <c r="H53" s="692">
        <v>2016</v>
      </c>
      <c r="I53" s="644" t="s">
        <v>584</v>
      </c>
      <c r="J53" s="644" t="s">
        <v>589</v>
      </c>
      <c r="K53" s="633"/>
      <c r="L53" s="696"/>
      <c r="M53" s="697"/>
      <c r="N53" s="697"/>
      <c r="O53" s="697"/>
      <c r="P53" s="697"/>
      <c r="Q53" s="697">
        <v>51</v>
      </c>
      <c r="R53" s="697">
        <v>51</v>
      </c>
      <c r="S53" s="697">
        <v>51</v>
      </c>
      <c r="T53" s="697">
        <v>51</v>
      </c>
      <c r="U53" s="697">
        <v>51</v>
      </c>
      <c r="V53" s="697">
        <v>51</v>
      </c>
      <c r="W53" s="697">
        <v>51</v>
      </c>
      <c r="X53" s="697">
        <v>51</v>
      </c>
      <c r="Y53" s="697">
        <v>51</v>
      </c>
      <c r="Z53" s="697">
        <v>51</v>
      </c>
      <c r="AA53" s="697">
        <v>52</v>
      </c>
      <c r="AB53" s="697">
        <v>52</v>
      </c>
      <c r="AC53" s="697">
        <v>52</v>
      </c>
      <c r="AD53" s="697">
        <v>52</v>
      </c>
      <c r="AE53" s="697">
        <v>45</v>
      </c>
      <c r="AF53" s="697">
        <v>45</v>
      </c>
      <c r="AG53" s="697">
        <v>18</v>
      </c>
      <c r="AH53" s="697">
        <v>0</v>
      </c>
      <c r="AI53" s="697">
        <v>0</v>
      </c>
      <c r="AJ53" s="697">
        <v>0</v>
      </c>
      <c r="AK53" s="697">
        <v>0</v>
      </c>
      <c r="AL53" s="697"/>
      <c r="AM53" s="697"/>
      <c r="AN53" s="697"/>
      <c r="AO53" s="698"/>
      <c r="AP53" s="633"/>
      <c r="AQ53" s="696"/>
      <c r="AR53" s="697"/>
      <c r="AS53" s="697"/>
      <c r="AT53" s="697"/>
      <c r="AU53" s="697"/>
      <c r="AV53" s="697">
        <v>807124</v>
      </c>
      <c r="AW53" s="697">
        <v>807124</v>
      </c>
      <c r="AX53" s="697">
        <v>807124</v>
      </c>
      <c r="AY53" s="697">
        <v>807124</v>
      </c>
      <c r="AZ53" s="697">
        <v>807124</v>
      </c>
      <c r="BA53" s="697">
        <v>807124</v>
      </c>
      <c r="BB53" s="697">
        <v>807124</v>
      </c>
      <c r="BC53" s="697">
        <v>807056</v>
      </c>
      <c r="BD53" s="697">
        <v>807056</v>
      </c>
      <c r="BE53" s="697">
        <v>808265</v>
      </c>
      <c r="BF53" s="697">
        <v>808803</v>
      </c>
      <c r="BG53" s="697">
        <v>809570</v>
      </c>
      <c r="BH53" s="697">
        <v>809570</v>
      </c>
      <c r="BI53" s="697">
        <v>807425</v>
      </c>
      <c r="BJ53" s="697">
        <v>699371</v>
      </c>
      <c r="BK53" s="697">
        <v>699371</v>
      </c>
      <c r="BL53" s="697">
        <v>288222</v>
      </c>
      <c r="BM53" s="697">
        <v>0</v>
      </c>
      <c r="BN53" s="697">
        <v>0</v>
      </c>
      <c r="BO53" s="697">
        <v>0</v>
      </c>
      <c r="BP53" s="697"/>
      <c r="BQ53" s="697"/>
      <c r="BR53" s="697"/>
      <c r="BS53" s="697"/>
      <c r="BT53" s="698"/>
      <c r="BU53" s="16"/>
    </row>
    <row r="54" spans="2:73" s="17" customFormat="1" ht="15.6">
      <c r="B54" s="692"/>
      <c r="C54" s="692" t="s">
        <v>744</v>
      </c>
      <c r="D54" s="774" t="s">
        <v>738</v>
      </c>
      <c r="E54" s="692" t="s">
        <v>726</v>
      </c>
      <c r="F54" s="692" t="s">
        <v>29</v>
      </c>
      <c r="G54" s="692" t="s">
        <v>748</v>
      </c>
      <c r="H54" s="692">
        <v>2016</v>
      </c>
      <c r="I54" s="644" t="s">
        <v>584</v>
      </c>
      <c r="J54" s="644" t="s">
        <v>589</v>
      </c>
      <c r="K54" s="633"/>
      <c r="L54" s="696"/>
      <c r="M54" s="697"/>
      <c r="N54" s="697"/>
      <c r="O54" s="697"/>
      <c r="P54" s="697"/>
      <c r="Q54" s="697">
        <v>0</v>
      </c>
      <c r="R54" s="697">
        <v>0</v>
      </c>
      <c r="S54" s="697">
        <v>0</v>
      </c>
      <c r="T54" s="697">
        <v>0</v>
      </c>
      <c r="U54" s="697">
        <v>0</v>
      </c>
      <c r="V54" s="697">
        <v>0</v>
      </c>
      <c r="W54" s="697">
        <v>0</v>
      </c>
      <c r="X54" s="697">
        <v>0</v>
      </c>
      <c r="Y54" s="697">
        <v>0</v>
      </c>
      <c r="Z54" s="697">
        <v>0</v>
      </c>
      <c r="AA54" s="697">
        <v>0</v>
      </c>
      <c r="AB54" s="697">
        <v>0</v>
      </c>
      <c r="AC54" s="697">
        <v>0</v>
      </c>
      <c r="AD54" s="697">
        <v>0</v>
      </c>
      <c r="AE54" s="697">
        <v>0</v>
      </c>
      <c r="AF54" s="697">
        <v>0</v>
      </c>
      <c r="AG54" s="697">
        <v>0</v>
      </c>
      <c r="AH54" s="697">
        <v>0</v>
      </c>
      <c r="AI54" s="697">
        <v>0</v>
      </c>
      <c r="AJ54" s="697">
        <v>0</v>
      </c>
      <c r="AK54" s="697">
        <v>0</v>
      </c>
      <c r="AL54" s="697"/>
      <c r="AM54" s="697"/>
      <c r="AN54" s="697"/>
      <c r="AO54" s="698"/>
      <c r="AP54" s="633"/>
      <c r="AQ54" s="696"/>
      <c r="AR54" s="697"/>
      <c r="AS54" s="697"/>
      <c r="AT54" s="697"/>
      <c r="AU54" s="697"/>
      <c r="AV54" s="697">
        <v>1020</v>
      </c>
      <c r="AW54" s="697">
        <v>1020</v>
      </c>
      <c r="AX54" s="697">
        <v>1020</v>
      </c>
      <c r="AY54" s="697">
        <v>1020</v>
      </c>
      <c r="AZ54" s="697">
        <v>1020</v>
      </c>
      <c r="BA54" s="697">
        <v>1020</v>
      </c>
      <c r="BB54" s="697">
        <v>1020</v>
      </c>
      <c r="BC54" s="697">
        <v>1020</v>
      </c>
      <c r="BD54" s="697">
        <v>1020</v>
      </c>
      <c r="BE54" s="697">
        <v>1020</v>
      </c>
      <c r="BF54" s="697">
        <v>1020</v>
      </c>
      <c r="BG54" s="697">
        <v>1020</v>
      </c>
      <c r="BH54" s="697">
        <v>1020</v>
      </c>
      <c r="BI54" s="697">
        <v>1020</v>
      </c>
      <c r="BJ54" s="697">
        <v>1020</v>
      </c>
      <c r="BK54" s="697">
        <v>1020</v>
      </c>
      <c r="BL54" s="697">
        <v>1020</v>
      </c>
      <c r="BM54" s="697">
        <v>1020</v>
      </c>
      <c r="BN54" s="697">
        <v>957</v>
      </c>
      <c r="BO54" s="697">
        <v>0</v>
      </c>
      <c r="BP54" s="697"/>
      <c r="BQ54" s="697"/>
      <c r="BR54" s="697"/>
      <c r="BS54" s="697"/>
      <c r="BT54" s="698"/>
      <c r="BU54" s="16"/>
    </row>
    <row r="55" spans="2:73">
      <c r="B55" s="692"/>
      <c r="C55" s="692" t="s">
        <v>744</v>
      </c>
      <c r="D55" s="774" t="s">
        <v>115</v>
      </c>
      <c r="E55" s="692" t="s">
        <v>726</v>
      </c>
      <c r="F55" s="692" t="s">
        <v>29</v>
      </c>
      <c r="G55" s="692" t="s">
        <v>748</v>
      </c>
      <c r="H55" s="692">
        <v>2016</v>
      </c>
      <c r="I55" s="644" t="s">
        <v>584</v>
      </c>
      <c r="J55" s="644" t="s">
        <v>589</v>
      </c>
      <c r="K55" s="633"/>
      <c r="L55" s="696"/>
      <c r="M55" s="697"/>
      <c r="N55" s="697"/>
      <c r="O55" s="697"/>
      <c r="P55" s="697"/>
      <c r="Q55" s="697">
        <v>19</v>
      </c>
      <c r="R55" s="697">
        <v>19</v>
      </c>
      <c r="S55" s="697">
        <v>19</v>
      </c>
      <c r="T55" s="697">
        <v>19</v>
      </c>
      <c r="U55" s="697">
        <v>19</v>
      </c>
      <c r="V55" s="697">
        <v>19</v>
      </c>
      <c r="W55" s="697">
        <v>19</v>
      </c>
      <c r="X55" s="697">
        <v>19</v>
      </c>
      <c r="Y55" s="697">
        <v>19</v>
      </c>
      <c r="Z55" s="697">
        <v>19</v>
      </c>
      <c r="AA55" s="697">
        <v>19</v>
      </c>
      <c r="AB55" s="697">
        <v>19</v>
      </c>
      <c r="AC55" s="697">
        <v>19</v>
      </c>
      <c r="AD55" s="697">
        <v>19</v>
      </c>
      <c r="AE55" s="697">
        <v>19</v>
      </c>
      <c r="AF55" s="697">
        <v>0</v>
      </c>
      <c r="AG55" s="697">
        <v>0</v>
      </c>
      <c r="AH55" s="697">
        <v>0</v>
      </c>
      <c r="AI55" s="697">
        <v>0</v>
      </c>
      <c r="AJ55" s="697">
        <v>0</v>
      </c>
      <c r="AK55" s="697">
        <v>0</v>
      </c>
      <c r="AL55" s="697"/>
      <c r="AM55" s="697"/>
      <c r="AN55" s="697"/>
      <c r="AO55" s="698"/>
      <c r="AP55" s="633"/>
      <c r="AQ55" s="696"/>
      <c r="AR55" s="697"/>
      <c r="AS55" s="697"/>
      <c r="AT55" s="697"/>
      <c r="AU55" s="697"/>
      <c r="AV55" s="697">
        <v>64856</v>
      </c>
      <c r="AW55" s="697">
        <v>64856</v>
      </c>
      <c r="AX55" s="697">
        <v>64856</v>
      </c>
      <c r="AY55" s="697">
        <v>64856</v>
      </c>
      <c r="AZ55" s="697">
        <v>64856</v>
      </c>
      <c r="BA55" s="697">
        <v>64856</v>
      </c>
      <c r="BB55" s="697">
        <v>64856</v>
      </c>
      <c r="BC55" s="697">
        <v>64856</v>
      </c>
      <c r="BD55" s="697">
        <v>64856</v>
      </c>
      <c r="BE55" s="697">
        <v>64856</v>
      </c>
      <c r="BF55" s="697">
        <v>64760</v>
      </c>
      <c r="BG55" s="697">
        <v>64760</v>
      </c>
      <c r="BH55" s="697">
        <v>64760</v>
      </c>
      <c r="BI55" s="697">
        <v>64760</v>
      </c>
      <c r="BJ55" s="697">
        <v>64760</v>
      </c>
      <c r="BK55" s="697">
        <v>7680</v>
      </c>
      <c r="BL55" s="697">
        <v>7680</v>
      </c>
      <c r="BM55" s="697">
        <v>0</v>
      </c>
      <c r="BN55" s="697">
        <v>0</v>
      </c>
      <c r="BO55" s="697">
        <v>0</v>
      </c>
      <c r="BP55" s="697"/>
      <c r="BQ55" s="697"/>
      <c r="BR55" s="697"/>
      <c r="BS55" s="697"/>
      <c r="BT55" s="698"/>
    </row>
    <row r="56" spans="2:73">
      <c r="B56" s="692"/>
      <c r="C56" s="692" t="s">
        <v>743</v>
      </c>
      <c r="D56" s="774" t="s">
        <v>117</v>
      </c>
      <c r="E56" s="692" t="s">
        <v>726</v>
      </c>
      <c r="F56" s="692" t="s">
        <v>746</v>
      </c>
      <c r="G56" s="692" t="s">
        <v>748</v>
      </c>
      <c r="H56" s="692">
        <v>2016</v>
      </c>
      <c r="I56" s="644" t="s">
        <v>584</v>
      </c>
      <c r="J56" s="644" t="s">
        <v>589</v>
      </c>
      <c r="K56" s="633"/>
      <c r="L56" s="696"/>
      <c r="M56" s="697"/>
      <c r="N56" s="697"/>
      <c r="O56" s="697"/>
      <c r="P56" s="697"/>
      <c r="Q56" s="697">
        <v>9</v>
      </c>
      <c r="R56" s="697">
        <v>9</v>
      </c>
      <c r="S56" s="697">
        <v>9</v>
      </c>
      <c r="T56" s="697">
        <v>9</v>
      </c>
      <c r="U56" s="697">
        <v>9</v>
      </c>
      <c r="V56" s="697">
        <v>9</v>
      </c>
      <c r="W56" s="697">
        <v>9</v>
      </c>
      <c r="X56" s="697">
        <v>9</v>
      </c>
      <c r="Y56" s="697">
        <v>9</v>
      </c>
      <c r="Z56" s="697">
        <v>9</v>
      </c>
      <c r="AA56" s="697">
        <v>2</v>
      </c>
      <c r="AB56" s="697">
        <v>0</v>
      </c>
      <c r="AC56" s="697">
        <v>0</v>
      </c>
      <c r="AD56" s="697">
        <v>0</v>
      </c>
      <c r="AE56" s="697">
        <v>0</v>
      </c>
      <c r="AF56" s="697">
        <v>0</v>
      </c>
      <c r="AG56" s="697">
        <v>0</v>
      </c>
      <c r="AH56" s="697">
        <v>0</v>
      </c>
      <c r="AI56" s="697">
        <v>0</v>
      </c>
      <c r="AJ56" s="697">
        <v>0</v>
      </c>
      <c r="AK56" s="697">
        <v>0</v>
      </c>
      <c r="AL56" s="697"/>
      <c r="AM56" s="697"/>
      <c r="AN56" s="697"/>
      <c r="AO56" s="698"/>
      <c r="AP56" s="633"/>
      <c r="AQ56" s="696"/>
      <c r="AR56" s="697"/>
      <c r="AS56" s="697"/>
      <c r="AT56" s="697"/>
      <c r="AU56" s="697"/>
      <c r="AV56" s="697">
        <v>65713</v>
      </c>
      <c r="AW56" s="697">
        <v>65713</v>
      </c>
      <c r="AX56" s="697">
        <v>65713</v>
      </c>
      <c r="AY56" s="697">
        <v>65713</v>
      </c>
      <c r="AZ56" s="697">
        <v>65713</v>
      </c>
      <c r="BA56" s="697">
        <v>65713</v>
      </c>
      <c r="BB56" s="697">
        <v>65713</v>
      </c>
      <c r="BC56" s="697">
        <v>65713</v>
      </c>
      <c r="BD56" s="697">
        <v>65713</v>
      </c>
      <c r="BE56" s="697">
        <v>65713</v>
      </c>
      <c r="BF56" s="697">
        <v>16224</v>
      </c>
      <c r="BG56" s="697">
        <v>0</v>
      </c>
      <c r="BH56" s="697">
        <v>0</v>
      </c>
      <c r="BI56" s="697">
        <v>0</v>
      </c>
      <c r="BJ56" s="697">
        <v>0</v>
      </c>
      <c r="BK56" s="697">
        <v>0</v>
      </c>
      <c r="BL56" s="697">
        <v>0</v>
      </c>
      <c r="BM56" s="697">
        <v>0</v>
      </c>
      <c r="BN56" s="697">
        <v>0</v>
      </c>
      <c r="BO56" s="697">
        <v>0</v>
      </c>
      <c r="BP56" s="697"/>
      <c r="BQ56" s="697"/>
      <c r="BR56" s="697"/>
      <c r="BS56" s="697"/>
      <c r="BT56" s="698"/>
    </row>
    <row r="57" spans="2:73">
      <c r="B57" s="692"/>
      <c r="C57" s="692" t="s">
        <v>743</v>
      </c>
      <c r="D57" s="774" t="s">
        <v>118</v>
      </c>
      <c r="E57" s="692" t="s">
        <v>726</v>
      </c>
      <c r="F57" s="692" t="s">
        <v>746</v>
      </c>
      <c r="G57" s="692" t="s">
        <v>748</v>
      </c>
      <c r="H57" s="692">
        <v>2016</v>
      </c>
      <c r="I57" s="644" t="s">
        <v>584</v>
      </c>
      <c r="J57" s="644" t="s">
        <v>589</v>
      </c>
      <c r="K57" s="633"/>
      <c r="L57" s="696"/>
      <c r="M57" s="697"/>
      <c r="N57" s="697"/>
      <c r="O57" s="697"/>
      <c r="P57" s="697"/>
      <c r="Q57" s="697">
        <v>117</v>
      </c>
      <c r="R57" s="697">
        <v>121</v>
      </c>
      <c r="S57" s="697">
        <v>124</v>
      </c>
      <c r="T57" s="697">
        <v>124</v>
      </c>
      <c r="U57" s="697">
        <v>124</v>
      </c>
      <c r="V57" s="697">
        <v>124</v>
      </c>
      <c r="W57" s="697">
        <v>124</v>
      </c>
      <c r="X57" s="697">
        <v>124</v>
      </c>
      <c r="Y57" s="697">
        <v>123</v>
      </c>
      <c r="Z57" s="697">
        <v>123</v>
      </c>
      <c r="AA57" s="697">
        <v>120</v>
      </c>
      <c r="AB57" s="697">
        <v>110</v>
      </c>
      <c r="AC57" s="697">
        <v>62</v>
      </c>
      <c r="AD57" s="697">
        <v>62</v>
      </c>
      <c r="AE57" s="697">
        <v>56</v>
      </c>
      <c r="AF57" s="697">
        <v>2</v>
      </c>
      <c r="AG57" s="697">
        <v>2</v>
      </c>
      <c r="AH57" s="697">
        <v>2</v>
      </c>
      <c r="AI57" s="697">
        <v>2</v>
      </c>
      <c r="AJ57" s="697">
        <v>2</v>
      </c>
      <c r="AK57" s="697">
        <v>0</v>
      </c>
      <c r="AL57" s="697"/>
      <c r="AM57" s="697"/>
      <c r="AN57" s="697"/>
      <c r="AO57" s="698"/>
      <c r="AP57" s="633"/>
      <c r="AQ57" s="696"/>
      <c r="AR57" s="697"/>
      <c r="AS57" s="697"/>
      <c r="AT57" s="697"/>
      <c r="AU57" s="697"/>
      <c r="AV57" s="697">
        <v>1035652</v>
      </c>
      <c r="AW57" s="697">
        <v>1058380</v>
      </c>
      <c r="AX57" s="697">
        <v>1073529</v>
      </c>
      <c r="AY57" s="697">
        <v>1073529</v>
      </c>
      <c r="AZ57" s="697">
        <v>1073529</v>
      </c>
      <c r="BA57" s="697">
        <v>1073529</v>
      </c>
      <c r="BB57" s="697">
        <v>1073529</v>
      </c>
      <c r="BC57" s="697">
        <v>1073529</v>
      </c>
      <c r="BD57" s="697">
        <v>1068922</v>
      </c>
      <c r="BE57" s="697">
        <v>1068922</v>
      </c>
      <c r="BF57" s="697">
        <v>1027483</v>
      </c>
      <c r="BG57" s="697">
        <v>959739</v>
      </c>
      <c r="BH57" s="697">
        <v>618178</v>
      </c>
      <c r="BI57" s="697">
        <v>618178</v>
      </c>
      <c r="BJ57" s="697">
        <v>217759</v>
      </c>
      <c r="BK57" s="697">
        <v>1299</v>
      </c>
      <c r="BL57" s="697">
        <v>1299</v>
      </c>
      <c r="BM57" s="697">
        <v>1299</v>
      </c>
      <c r="BN57" s="697">
        <v>1299</v>
      </c>
      <c r="BO57" s="697">
        <v>1299</v>
      </c>
      <c r="BP57" s="697"/>
      <c r="BQ57" s="697"/>
      <c r="BR57" s="697"/>
      <c r="BS57" s="697"/>
      <c r="BT57" s="698"/>
    </row>
    <row r="58" spans="2:73">
      <c r="B58" s="692"/>
      <c r="C58" s="692" t="s">
        <v>743</v>
      </c>
      <c r="D58" s="774" t="s">
        <v>119</v>
      </c>
      <c r="E58" s="692" t="s">
        <v>726</v>
      </c>
      <c r="F58" s="692" t="s">
        <v>746</v>
      </c>
      <c r="G58" s="692" t="s">
        <v>748</v>
      </c>
      <c r="H58" s="692">
        <v>2016</v>
      </c>
      <c r="I58" s="644" t="s">
        <v>584</v>
      </c>
      <c r="J58" s="644" t="s">
        <v>589</v>
      </c>
      <c r="K58" s="633"/>
      <c r="L58" s="696"/>
      <c r="M58" s="697"/>
      <c r="N58" s="697"/>
      <c r="O58" s="697"/>
      <c r="P58" s="697"/>
      <c r="Q58" s="697">
        <v>60</v>
      </c>
      <c r="R58" s="697">
        <v>60</v>
      </c>
      <c r="S58" s="697">
        <v>60</v>
      </c>
      <c r="T58" s="697">
        <v>56</v>
      </c>
      <c r="U58" s="697">
        <v>53</v>
      </c>
      <c r="V58" s="697">
        <v>40</v>
      </c>
      <c r="W58" s="697">
        <v>34</v>
      </c>
      <c r="X58" s="697">
        <v>29</v>
      </c>
      <c r="Y58" s="697">
        <v>21</v>
      </c>
      <c r="Z58" s="697">
        <v>14</v>
      </c>
      <c r="AA58" s="697">
        <v>8</v>
      </c>
      <c r="AB58" s="697">
        <v>6</v>
      </c>
      <c r="AC58" s="697">
        <v>3</v>
      </c>
      <c r="AD58" s="697">
        <v>2</v>
      </c>
      <c r="AE58" s="697">
        <v>1</v>
      </c>
      <c r="AF58" s="697">
        <v>0</v>
      </c>
      <c r="AG58" s="697">
        <v>0</v>
      </c>
      <c r="AH58" s="697">
        <v>0</v>
      </c>
      <c r="AI58" s="697">
        <v>0</v>
      </c>
      <c r="AJ58" s="697">
        <v>0</v>
      </c>
      <c r="AK58" s="697">
        <v>0</v>
      </c>
      <c r="AL58" s="697"/>
      <c r="AM58" s="697"/>
      <c r="AN58" s="697"/>
      <c r="AO58" s="698"/>
      <c r="AP58" s="633"/>
      <c r="AQ58" s="696"/>
      <c r="AR58" s="697"/>
      <c r="AS58" s="697"/>
      <c r="AT58" s="697"/>
      <c r="AU58" s="697"/>
      <c r="AV58" s="697">
        <v>348309</v>
      </c>
      <c r="AW58" s="697">
        <v>348309</v>
      </c>
      <c r="AX58" s="697">
        <v>343808</v>
      </c>
      <c r="AY58" s="697">
        <v>297661</v>
      </c>
      <c r="AZ58" s="697">
        <v>268410</v>
      </c>
      <c r="BA58" s="697">
        <v>178494</v>
      </c>
      <c r="BB58" s="697">
        <v>134546</v>
      </c>
      <c r="BC58" s="697">
        <v>109443</v>
      </c>
      <c r="BD58" s="697">
        <v>76319</v>
      </c>
      <c r="BE58" s="697">
        <v>45141</v>
      </c>
      <c r="BF58" s="697">
        <v>25223</v>
      </c>
      <c r="BG58" s="697">
        <v>17114</v>
      </c>
      <c r="BH58" s="697">
        <v>7454</v>
      </c>
      <c r="BI58" s="697">
        <v>5623</v>
      </c>
      <c r="BJ58" s="697">
        <v>2813</v>
      </c>
      <c r="BK58" s="697">
        <v>5</v>
      </c>
      <c r="BL58" s="697">
        <v>5</v>
      </c>
      <c r="BM58" s="697">
        <v>3</v>
      </c>
      <c r="BN58" s="697">
        <v>0</v>
      </c>
      <c r="BO58" s="697">
        <v>0</v>
      </c>
      <c r="BP58" s="697"/>
      <c r="BQ58" s="697"/>
      <c r="BR58" s="697"/>
      <c r="BS58" s="697"/>
      <c r="BT58" s="698"/>
    </row>
    <row r="59" spans="2:73">
      <c r="B59" s="692"/>
      <c r="C59" s="692" t="s">
        <v>743</v>
      </c>
      <c r="D59" s="774" t="s">
        <v>124</v>
      </c>
      <c r="E59" s="692" t="s">
        <v>726</v>
      </c>
      <c r="F59" s="692" t="s">
        <v>747</v>
      </c>
      <c r="G59" s="692" t="s">
        <v>748</v>
      </c>
      <c r="H59" s="692">
        <v>2016</v>
      </c>
      <c r="I59" s="644" t="s">
        <v>584</v>
      </c>
      <c r="J59" s="644" t="s">
        <v>589</v>
      </c>
      <c r="K59" s="633"/>
      <c r="L59" s="696"/>
      <c r="M59" s="697"/>
      <c r="N59" s="697"/>
      <c r="O59" s="697"/>
      <c r="P59" s="697"/>
      <c r="Q59" s="697">
        <v>0</v>
      </c>
      <c r="R59" s="697">
        <v>0</v>
      </c>
      <c r="S59" s="697">
        <v>0</v>
      </c>
      <c r="T59" s="697">
        <v>0</v>
      </c>
      <c r="U59" s="697">
        <v>0</v>
      </c>
      <c r="V59" s="697">
        <v>0</v>
      </c>
      <c r="W59" s="697">
        <v>0</v>
      </c>
      <c r="X59" s="697">
        <v>0</v>
      </c>
      <c r="Y59" s="697">
        <v>0</v>
      </c>
      <c r="Z59" s="697">
        <v>0</v>
      </c>
      <c r="AA59" s="697">
        <v>0</v>
      </c>
      <c r="AB59" s="697">
        <v>0</v>
      </c>
      <c r="AC59" s="697">
        <v>0</v>
      </c>
      <c r="AD59" s="697">
        <v>0</v>
      </c>
      <c r="AE59" s="697">
        <v>0</v>
      </c>
      <c r="AF59" s="697">
        <v>0</v>
      </c>
      <c r="AG59" s="697">
        <v>0</v>
      </c>
      <c r="AH59" s="697">
        <v>0</v>
      </c>
      <c r="AI59" s="697">
        <v>0</v>
      </c>
      <c r="AJ59" s="697">
        <v>0</v>
      </c>
      <c r="AK59" s="697">
        <v>0</v>
      </c>
      <c r="AL59" s="697"/>
      <c r="AM59" s="697"/>
      <c r="AN59" s="697"/>
      <c r="AO59" s="698"/>
      <c r="AP59" s="633"/>
      <c r="AQ59" s="696"/>
      <c r="AR59" s="697"/>
      <c r="AS59" s="697"/>
      <c r="AT59" s="697"/>
      <c r="AU59" s="697"/>
      <c r="AV59" s="697">
        <v>835</v>
      </c>
      <c r="AW59" s="697">
        <v>835</v>
      </c>
      <c r="AX59" s="697">
        <v>835</v>
      </c>
      <c r="AY59" s="697">
        <v>835</v>
      </c>
      <c r="AZ59" s="697">
        <v>835</v>
      </c>
      <c r="BA59" s="697">
        <v>835</v>
      </c>
      <c r="BB59" s="697">
        <v>835</v>
      </c>
      <c r="BC59" s="697">
        <v>835</v>
      </c>
      <c r="BD59" s="697">
        <v>835</v>
      </c>
      <c r="BE59" s="697">
        <v>835</v>
      </c>
      <c r="BF59" s="697">
        <v>835</v>
      </c>
      <c r="BG59" s="697">
        <v>835</v>
      </c>
      <c r="BH59" s="697">
        <v>0</v>
      </c>
      <c r="BI59" s="697">
        <v>0</v>
      </c>
      <c r="BJ59" s="697">
        <v>0</v>
      </c>
      <c r="BK59" s="697">
        <v>0</v>
      </c>
      <c r="BL59" s="697">
        <v>0</v>
      </c>
      <c r="BM59" s="697">
        <v>0</v>
      </c>
      <c r="BN59" s="697">
        <v>0</v>
      </c>
      <c r="BO59" s="697">
        <v>0</v>
      </c>
      <c r="BP59" s="697"/>
      <c r="BQ59" s="697"/>
      <c r="BR59" s="697"/>
      <c r="BS59" s="697"/>
      <c r="BT59" s="698"/>
    </row>
    <row r="60" spans="2:73" s="773" customFormat="1" ht="6.6" customHeight="1">
      <c r="B60" s="765"/>
      <c r="C60" s="765"/>
      <c r="D60" s="765"/>
      <c r="E60" s="765"/>
      <c r="F60" s="765"/>
      <c r="G60" s="765"/>
      <c r="H60" s="765"/>
      <c r="I60" s="766"/>
      <c r="J60" s="766"/>
      <c r="K60" s="767"/>
      <c r="L60" s="768"/>
      <c r="M60" s="769"/>
      <c r="N60" s="769"/>
      <c r="O60" s="769"/>
      <c r="P60" s="769"/>
      <c r="Q60" s="769"/>
      <c r="R60" s="769"/>
      <c r="S60" s="769"/>
      <c r="T60" s="769"/>
      <c r="U60" s="769"/>
      <c r="V60" s="769"/>
      <c r="W60" s="769"/>
      <c r="X60" s="769"/>
      <c r="Y60" s="769"/>
      <c r="Z60" s="769"/>
      <c r="AA60" s="769"/>
      <c r="AB60" s="769"/>
      <c r="AC60" s="769"/>
      <c r="AD60" s="769"/>
      <c r="AE60" s="769"/>
      <c r="AF60" s="769"/>
      <c r="AG60" s="769"/>
      <c r="AH60" s="769"/>
      <c r="AI60" s="769"/>
      <c r="AJ60" s="769"/>
      <c r="AK60" s="769"/>
      <c r="AL60" s="769"/>
      <c r="AM60" s="769"/>
      <c r="AN60" s="769"/>
      <c r="AO60" s="770"/>
      <c r="AP60" s="767"/>
      <c r="AQ60" s="768"/>
      <c r="AR60" s="769"/>
      <c r="AS60" s="769"/>
      <c r="AT60" s="769"/>
      <c r="AU60" s="769"/>
      <c r="AV60" s="769"/>
      <c r="AW60" s="769"/>
      <c r="AX60" s="769"/>
      <c r="AY60" s="769"/>
      <c r="AZ60" s="769"/>
      <c r="BA60" s="769"/>
      <c r="BB60" s="769"/>
      <c r="BC60" s="769"/>
      <c r="BD60" s="769"/>
      <c r="BE60" s="769"/>
      <c r="BF60" s="769"/>
      <c r="BG60" s="769"/>
      <c r="BH60" s="769"/>
      <c r="BI60" s="769"/>
      <c r="BJ60" s="769"/>
      <c r="BK60" s="769"/>
      <c r="BL60" s="769"/>
      <c r="BM60" s="769"/>
      <c r="BN60" s="769"/>
      <c r="BO60" s="769"/>
      <c r="BP60" s="769"/>
      <c r="BQ60" s="769"/>
      <c r="BR60" s="769"/>
      <c r="BS60" s="769"/>
      <c r="BT60" s="770"/>
      <c r="BU60" s="771"/>
    </row>
    <row r="61" spans="2:73">
      <c r="B61" s="692"/>
      <c r="C61" s="692" t="s">
        <v>744</v>
      </c>
      <c r="D61" s="774" t="s">
        <v>113</v>
      </c>
      <c r="E61" s="692" t="s">
        <v>726</v>
      </c>
      <c r="F61" s="692" t="s">
        <v>29</v>
      </c>
      <c r="G61" s="692" t="s">
        <v>748</v>
      </c>
      <c r="H61" s="692">
        <v>2017</v>
      </c>
      <c r="I61" s="644" t="s">
        <v>584</v>
      </c>
      <c r="J61" s="644" t="s">
        <v>596</v>
      </c>
      <c r="K61" s="633"/>
      <c r="L61" s="696"/>
      <c r="M61" s="697"/>
      <c r="N61" s="697"/>
      <c r="O61" s="697"/>
      <c r="P61" s="697"/>
      <c r="Q61" s="697"/>
      <c r="R61" s="697">
        <v>627</v>
      </c>
      <c r="S61" s="697">
        <v>508</v>
      </c>
      <c r="T61" s="697">
        <v>508</v>
      </c>
      <c r="U61" s="697">
        <v>508</v>
      </c>
      <c r="V61" s="697">
        <v>508</v>
      </c>
      <c r="W61" s="697">
        <v>508</v>
      </c>
      <c r="X61" s="697">
        <v>508</v>
      </c>
      <c r="Y61" s="697">
        <v>508</v>
      </c>
      <c r="Z61" s="697">
        <v>508</v>
      </c>
      <c r="AA61" s="697">
        <v>507</v>
      </c>
      <c r="AB61" s="697">
        <v>478</v>
      </c>
      <c r="AC61" s="697">
        <v>478</v>
      </c>
      <c r="AD61" s="697">
        <v>478</v>
      </c>
      <c r="AE61" s="697">
        <v>478</v>
      </c>
      <c r="AF61" s="697">
        <v>421</v>
      </c>
      <c r="AG61" s="697">
        <v>421</v>
      </c>
      <c r="AH61" s="697">
        <v>38</v>
      </c>
      <c r="AI61" s="697">
        <v>0</v>
      </c>
      <c r="AJ61" s="697">
        <v>0</v>
      </c>
      <c r="AK61" s="697">
        <v>0</v>
      </c>
      <c r="AL61" s="697"/>
      <c r="AM61" s="697"/>
      <c r="AN61" s="697"/>
      <c r="AO61" s="698"/>
      <c r="AP61" s="633"/>
      <c r="AQ61" s="696"/>
      <c r="AR61" s="697"/>
      <c r="AS61" s="697"/>
      <c r="AT61" s="697"/>
      <c r="AU61" s="697"/>
      <c r="AV61" s="697"/>
      <c r="AW61" s="697">
        <v>9110804</v>
      </c>
      <c r="AX61" s="697">
        <v>7342121</v>
      </c>
      <c r="AY61" s="697">
        <v>7342121</v>
      </c>
      <c r="AZ61" s="697">
        <v>7342121</v>
      </c>
      <c r="BA61" s="697">
        <v>7342121</v>
      </c>
      <c r="BB61" s="697">
        <v>7342121</v>
      </c>
      <c r="BC61" s="697">
        <v>7342121</v>
      </c>
      <c r="BD61" s="697">
        <v>7342063</v>
      </c>
      <c r="BE61" s="697">
        <v>7342063</v>
      </c>
      <c r="BF61" s="697">
        <v>7328142</v>
      </c>
      <c r="BG61" s="697">
        <v>7134909</v>
      </c>
      <c r="BH61" s="697">
        <v>7134008</v>
      </c>
      <c r="BI61" s="697">
        <v>7134008</v>
      </c>
      <c r="BJ61" s="697">
        <v>7133539</v>
      </c>
      <c r="BK61" s="697">
        <v>6281419</v>
      </c>
      <c r="BL61" s="697">
        <v>6281419</v>
      </c>
      <c r="BM61" s="697">
        <v>564291</v>
      </c>
      <c r="BN61" s="697">
        <v>0</v>
      </c>
      <c r="BO61" s="697">
        <v>0</v>
      </c>
      <c r="BP61" s="697">
        <v>0</v>
      </c>
      <c r="BQ61" s="697"/>
      <c r="BR61" s="697"/>
      <c r="BS61" s="697"/>
      <c r="BT61" s="698"/>
    </row>
    <row r="62" spans="2:73">
      <c r="B62" s="692"/>
      <c r="C62" s="692" t="s">
        <v>491</v>
      </c>
      <c r="D62" s="774" t="s">
        <v>740</v>
      </c>
      <c r="E62" s="692" t="s">
        <v>726</v>
      </c>
      <c r="F62" s="692" t="s">
        <v>491</v>
      </c>
      <c r="G62" s="692"/>
      <c r="H62" s="692">
        <v>2017</v>
      </c>
      <c r="I62" s="644" t="s">
        <v>584</v>
      </c>
      <c r="J62" s="644" t="s">
        <v>596</v>
      </c>
      <c r="K62" s="633"/>
      <c r="L62" s="696"/>
      <c r="M62" s="697"/>
      <c r="N62" s="697"/>
      <c r="O62" s="697"/>
      <c r="P62" s="697"/>
      <c r="Q62" s="697"/>
      <c r="R62" s="697">
        <v>451</v>
      </c>
      <c r="S62" s="697">
        <v>329</v>
      </c>
      <c r="T62" s="697">
        <v>329</v>
      </c>
      <c r="U62" s="697">
        <v>329</v>
      </c>
      <c r="V62" s="697">
        <v>329</v>
      </c>
      <c r="W62" s="697">
        <v>329</v>
      </c>
      <c r="X62" s="697">
        <v>329</v>
      </c>
      <c r="Y62" s="697">
        <v>329</v>
      </c>
      <c r="Z62" s="697">
        <v>329</v>
      </c>
      <c r="AA62" s="697">
        <v>329</v>
      </c>
      <c r="AB62" s="697">
        <v>312</v>
      </c>
      <c r="AC62" s="697">
        <v>312</v>
      </c>
      <c r="AD62" s="697">
        <v>312</v>
      </c>
      <c r="AE62" s="697">
        <v>264</v>
      </c>
      <c r="AF62" s="697">
        <v>264</v>
      </c>
      <c r="AG62" s="697">
        <v>205</v>
      </c>
      <c r="AH62" s="697">
        <v>162</v>
      </c>
      <c r="AI62" s="697">
        <v>0</v>
      </c>
      <c r="AJ62" s="697">
        <v>0</v>
      </c>
      <c r="AK62" s="697">
        <v>0</v>
      </c>
      <c r="AL62" s="697"/>
      <c r="AM62" s="697"/>
      <c r="AN62" s="697"/>
      <c r="AO62" s="698"/>
      <c r="AP62" s="633"/>
      <c r="AQ62" s="696"/>
      <c r="AR62" s="697"/>
      <c r="AS62" s="697"/>
      <c r="AT62" s="697"/>
      <c r="AU62" s="697"/>
      <c r="AV62" s="697"/>
      <c r="AW62" s="697">
        <v>6573748</v>
      </c>
      <c r="AX62" s="697">
        <v>4760633</v>
      </c>
      <c r="AY62" s="697">
        <v>4760633</v>
      </c>
      <c r="AZ62" s="697">
        <v>4760633</v>
      </c>
      <c r="BA62" s="697">
        <v>4760633</v>
      </c>
      <c r="BB62" s="697">
        <v>4760633</v>
      </c>
      <c r="BC62" s="697">
        <v>4760633</v>
      </c>
      <c r="BD62" s="697">
        <v>4760541</v>
      </c>
      <c r="BE62" s="697">
        <v>4760541</v>
      </c>
      <c r="BF62" s="697">
        <v>4760541</v>
      </c>
      <c r="BG62" s="697">
        <v>4673870</v>
      </c>
      <c r="BH62" s="697">
        <v>4665723</v>
      </c>
      <c r="BI62" s="697">
        <v>4665723</v>
      </c>
      <c r="BJ62" s="697">
        <v>3939574</v>
      </c>
      <c r="BK62" s="697">
        <v>3939574</v>
      </c>
      <c r="BL62" s="697">
        <v>3051378</v>
      </c>
      <c r="BM62" s="697">
        <v>2418438</v>
      </c>
      <c r="BN62" s="697">
        <v>0</v>
      </c>
      <c r="BO62" s="697">
        <v>0</v>
      </c>
      <c r="BP62" s="697">
        <v>0</v>
      </c>
      <c r="BQ62" s="697"/>
      <c r="BR62" s="697"/>
      <c r="BS62" s="697"/>
      <c r="BT62" s="698"/>
    </row>
    <row r="63" spans="2:73" ht="15.6">
      <c r="B63" s="692"/>
      <c r="C63" s="692" t="s">
        <v>744</v>
      </c>
      <c r="D63" s="774" t="s">
        <v>738</v>
      </c>
      <c r="E63" s="692" t="s">
        <v>726</v>
      </c>
      <c r="F63" s="692" t="s">
        <v>29</v>
      </c>
      <c r="G63" s="692" t="s">
        <v>748</v>
      </c>
      <c r="H63" s="692">
        <v>2017</v>
      </c>
      <c r="I63" s="644" t="s">
        <v>584</v>
      </c>
      <c r="J63" s="644" t="s">
        <v>596</v>
      </c>
      <c r="K63" s="633"/>
      <c r="L63" s="696"/>
      <c r="M63" s="697"/>
      <c r="N63" s="697"/>
      <c r="O63" s="697"/>
      <c r="P63" s="697"/>
      <c r="Q63" s="697"/>
      <c r="R63" s="697">
        <v>256</v>
      </c>
      <c r="S63" s="697">
        <v>256</v>
      </c>
      <c r="T63" s="697">
        <v>256</v>
      </c>
      <c r="U63" s="697">
        <v>256</v>
      </c>
      <c r="V63" s="697">
        <v>256</v>
      </c>
      <c r="W63" s="697">
        <v>256</v>
      </c>
      <c r="X63" s="697">
        <v>256</v>
      </c>
      <c r="Y63" s="697">
        <v>256</v>
      </c>
      <c r="Z63" s="697">
        <v>256</v>
      </c>
      <c r="AA63" s="697">
        <v>256</v>
      </c>
      <c r="AB63" s="697">
        <v>256</v>
      </c>
      <c r="AC63" s="697">
        <v>256</v>
      </c>
      <c r="AD63" s="697">
        <v>256</v>
      </c>
      <c r="AE63" s="697">
        <v>256</v>
      </c>
      <c r="AF63" s="697">
        <v>256</v>
      </c>
      <c r="AG63" s="697">
        <v>256</v>
      </c>
      <c r="AH63" s="697">
        <v>256</v>
      </c>
      <c r="AI63" s="697">
        <v>256</v>
      </c>
      <c r="AJ63" s="697">
        <v>229</v>
      </c>
      <c r="AK63" s="697">
        <v>0</v>
      </c>
      <c r="AL63" s="697"/>
      <c r="AM63" s="697"/>
      <c r="AN63" s="697"/>
      <c r="AO63" s="698"/>
      <c r="AP63" s="633"/>
      <c r="AQ63" s="696"/>
      <c r="AR63" s="697"/>
      <c r="AS63" s="697"/>
      <c r="AT63" s="697"/>
      <c r="AU63" s="697"/>
      <c r="AV63" s="697"/>
      <c r="AW63" s="697">
        <v>898827</v>
      </c>
      <c r="AX63" s="697">
        <v>898827</v>
      </c>
      <c r="AY63" s="697">
        <v>898827</v>
      </c>
      <c r="AZ63" s="697">
        <v>898827</v>
      </c>
      <c r="BA63" s="697">
        <v>898827</v>
      </c>
      <c r="BB63" s="697">
        <v>898827</v>
      </c>
      <c r="BC63" s="697">
        <v>898827</v>
      </c>
      <c r="BD63" s="697">
        <v>898827</v>
      </c>
      <c r="BE63" s="697">
        <v>898827</v>
      </c>
      <c r="BF63" s="697">
        <v>898827</v>
      </c>
      <c r="BG63" s="697">
        <v>898827</v>
      </c>
      <c r="BH63" s="697">
        <v>898827</v>
      </c>
      <c r="BI63" s="697">
        <v>898827</v>
      </c>
      <c r="BJ63" s="697">
        <v>898827</v>
      </c>
      <c r="BK63" s="697">
        <v>898827</v>
      </c>
      <c r="BL63" s="697">
        <v>898827</v>
      </c>
      <c r="BM63" s="697">
        <v>898827</v>
      </c>
      <c r="BN63" s="697">
        <v>898827</v>
      </c>
      <c r="BO63" s="697">
        <v>849378</v>
      </c>
      <c r="BP63" s="697">
        <v>0</v>
      </c>
      <c r="BQ63" s="697"/>
      <c r="BR63" s="697"/>
      <c r="BS63" s="697"/>
      <c r="BT63" s="698"/>
      <c r="BU63" s="163"/>
    </row>
    <row r="64" spans="2:73">
      <c r="B64" s="692"/>
      <c r="C64" s="692" t="s">
        <v>744</v>
      </c>
      <c r="D64" s="774" t="s">
        <v>116</v>
      </c>
      <c r="E64" s="692" t="s">
        <v>726</v>
      </c>
      <c r="F64" s="692" t="s">
        <v>29</v>
      </c>
      <c r="G64" s="692" t="s">
        <v>748</v>
      </c>
      <c r="H64" s="692">
        <v>2017</v>
      </c>
      <c r="I64" s="644" t="s">
        <v>584</v>
      </c>
      <c r="J64" s="644" t="s">
        <v>596</v>
      </c>
      <c r="K64" s="633"/>
      <c r="L64" s="696"/>
      <c r="M64" s="697"/>
      <c r="N64" s="697"/>
      <c r="O64" s="697"/>
      <c r="P64" s="697"/>
      <c r="Q64" s="697"/>
      <c r="R64" s="697">
        <v>16</v>
      </c>
      <c r="S64" s="697">
        <v>16</v>
      </c>
      <c r="T64" s="697">
        <v>16</v>
      </c>
      <c r="U64" s="697">
        <v>16</v>
      </c>
      <c r="V64" s="697">
        <v>16</v>
      </c>
      <c r="W64" s="697">
        <v>16</v>
      </c>
      <c r="X64" s="697">
        <v>16</v>
      </c>
      <c r="Y64" s="697">
        <v>16</v>
      </c>
      <c r="Z64" s="697">
        <v>16</v>
      </c>
      <c r="AA64" s="697">
        <v>16</v>
      </c>
      <c r="AB64" s="697">
        <v>5</v>
      </c>
      <c r="AC64" s="697">
        <v>5</v>
      </c>
      <c r="AD64" s="697">
        <v>4</v>
      </c>
      <c r="AE64" s="697">
        <v>4</v>
      </c>
      <c r="AF64" s="697">
        <v>4</v>
      </c>
      <c r="AG64" s="697">
        <v>3</v>
      </c>
      <c r="AH64" s="697">
        <v>3</v>
      </c>
      <c r="AI64" s="697">
        <v>3</v>
      </c>
      <c r="AJ64" s="697">
        <v>3</v>
      </c>
      <c r="AK64" s="697">
        <v>3</v>
      </c>
      <c r="AL64" s="697"/>
      <c r="AM64" s="697"/>
      <c r="AN64" s="697"/>
      <c r="AO64" s="698"/>
      <c r="AP64" s="633"/>
      <c r="AQ64" s="696"/>
      <c r="AR64" s="697"/>
      <c r="AS64" s="697"/>
      <c r="AT64" s="697"/>
      <c r="AU64" s="697"/>
      <c r="AV64" s="697"/>
      <c r="AW64" s="697">
        <v>78940</v>
      </c>
      <c r="AX64" s="697">
        <v>78940</v>
      </c>
      <c r="AY64" s="697">
        <v>78940</v>
      </c>
      <c r="AZ64" s="697">
        <v>78940</v>
      </c>
      <c r="BA64" s="697">
        <v>78940</v>
      </c>
      <c r="BB64" s="697">
        <v>78940</v>
      </c>
      <c r="BC64" s="697">
        <v>78940</v>
      </c>
      <c r="BD64" s="697">
        <v>78940</v>
      </c>
      <c r="BE64" s="697">
        <v>78940</v>
      </c>
      <c r="BF64" s="697">
        <v>78370</v>
      </c>
      <c r="BG64" s="697">
        <v>60057</v>
      </c>
      <c r="BH64" s="697">
        <v>59634</v>
      </c>
      <c r="BI64" s="697">
        <v>54899</v>
      </c>
      <c r="BJ64" s="697">
        <v>54899</v>
      </c>
      <c r="BK64" s="697">
        <v>52579</v>
      </c>
      <c r="BL64" s="697">
        <v>52192</v>
      </c>
      <c r="BM64" s="697">
        <v>52192</v>
      </c>
      <c r="BN64" s="697">
        <v>52192</v>
      </c>
      <c r="BO64" s="697">
        <v>52192</v>
      </c>
      <c r="BP64" s="697">
        <v>52192</v>
      </c>
      <c r="BQ64" s="697"/>
      <c r="BR64" s="697"/>
      <c r="BS64" s="697"/>
      <c r="BT64" s="698"/>
    </row>
    <row r="65" spans="2:73">
      <c r="B65" s="692"/>
      <c r="C65" s="692" t="s">
        <v>743</v>
      </c>
      <c r="D65" s="774" t="s">
        <v>118</v>
      </c>
      <c r="E65" s="692" t="s">
        <v>726</v>
      </c>
      <c r="F65" s="692" t="s">
        <v>746</v>
      </c>
      <c r="G65" s="692" t="s">
        <v>748</v>
      </c>
      <c r="H65" s="692">
        <v>2017</v>
      </c>
      <c r="I65" s="644" t="s">
        <v>584</v>
      </c>
      <c r="J65" s="644" t="s">
        <v>596</v>
      </c>
      <c r="K65" s="633"/>
      <c r="L65" s="696"/>
      <c r="M65" s="697"/>
      <c r="N65" s="697"/>
      <c r="O65" s="697"/>
      <c r="P65" s="697"/>
      <c r="Q65" s="697"/>
      <c r="R65" s="697">
        <v>661</v>
      </c>
      <c r="S65" s="697">
        <v>662</v>
      </c>
      <c r="T65" s="697">
        <v>662</v>
      </c>
      <c r="U65" s="697">
        <v>662</v>
      </c>
      <c r="V65" s="697">
        <v>662</v>
      </c>
      <c r="W65" s="697">
        <v>611</v>
      </c>
      <c r="X65" s="697">
        <v>611</v>
      </c>
      <c r="Y65" s="697">
        <v>611</v>
      </c>
      <c r="Z65" s="697">
        <v>611</v>
      </c>
      <c r="AA65" s="697">
        <v>611</v>
      </c>
      <c r="AB65" s="697">
        <v>590</v>
      </c>
      <c r="AC65" s="697">
        <v>586</v>
      </c>
      <c r="AD65" s="697">
        <v>173</v>
      </c>
      <c r="AE65" s="697">
        <v>106</v>
      </c>
      <c r="AF65" s="697">
        <v>11</v>
      </c>
      <c r="AG65" s="697">
        <v>0</v>
      </c>
      <c r="AH65" s="697">
        <v>0</v>
      </c>
      <c r="AI65" s="697">
        <v>0</v>
      </c>
      <c r="AJ65" s="697">
        <v>0</v>
      </c>
      <c r="AK65" s="697">
        <v>0</v>
      </c>
      <c r="AL65" s="697"/>
      <c r="AM65" s="697"/>
      <c r="AN65" s="697"/>
      <c r="AO65" s="698"/>
      <c r="AP65" s="633"/>
      <c r="AQ65" s="696"/>
      <c r="AR65" s="697"/>
      <c r="AS65" s="697"/>
      <c r="AT65" s="697"/>
      <c r="AU65" s="697"/>
      <c r="AV65" s="697"/>
      <c r="AW65" s="819">
        <f>9198528-6288659</f>
        <v>2909869</v>
      </c>
      <c r="AX65" s="819">
        <f>9203461-6288659</f>
        <v>2914802</v>
      </c>
      <c r="AY65" s="819">
        <f>9203461-6288659</f>
        <v>2914802</v>
      </c>
      <c r="AZ65" s="819">
        <f>9203461-6288659</f>
        <v>2914802</v>
      </c>
      <c r="BA65" s="819">
        <f>9203461-6288659</f>
        <v>2914802</v>
      </c>
      <c r="BB65" s="819">
        <f>8951413-6288659</f>
        <v>2662754</v>
      </c>
      <c r="BC65" s="819">
        <f>8951413-6288659</f>
        <v>2662754</v>
      </c>
      <c r="BD65" s="819">
        <f>8951413-6288659</f>
        <v>2662754</v>
      </c>
      <c r="BE65" s="819">
        <f>8948494-6288659</f>
        <v>2659835</v>
      </c>
      <c r="BF65" s="819">
        <f>8948494-6288659</f>
        <v>2659835</v>
      </c>
      <c r="BG65" s="819">
        <f>8846694-6288659</f>
        <v>2558035</v>
      </c>
      <c r="BH65" s="819">
        <f>8819114-6288659</f>
        <v>2530455</v>
      </c>
      <c r="BI65" s="697">
        <v>684209</v>
      </c>
      <c r="BJ65" s="697">
        <v>411867</v>
      </c>
      <c r="BK65" s="697">
        <v>57330</v>
      </c>
      <c r="BL65" s="697">
        <v>0</v>
      </c>
      <c r="BM65" s="697">
        <v>0</v>
      </c>
      <c r="BN65" s="697">
        <v>0</v>
      </c>
      <c r="BO65" s="697">
        <v>0</v>
      </c>
      <c r="BP65" s="697">
        <v>0</v>
      </c>
      <c r="BQ65" s="697"/>
      <c r="BR65" s="697"/>
      <c r="BS65" s="697"/>
      <c r="BT65" s="698"/>
    </row>
    <row r="66" spans="2:73">
      <c r="B66" s="692"/>
      <c r="C66" s="692" t="s">
        <v>743</v>
      </c>
      <c r="D66" s="774" t="s">
        <v>119</v>
      </c>
      <c r="E66" s="692" t="s">
        <v>726</v>
      </c>
      <c r="F66" s="692" t="s">
        <v>746</v>
      </c>
      <c r="G66" s="692" t="s">
        <v>748</v>
      </c>
      <c r="H66" s="692">
        <v>2017</v>
      </c>
      <c r="I66" s="644" t="s">
        <v>584</v>
      </c>
      <c r="J66" s="644" t="s">
        <v>596</v>
      </c>
      <c r="K66" s="633"/>
      <c r="L66" s="696"/>
      <c r="M66" s="697"/>
      <c r="N66" s="697"/>
      <c r="O66" s="697"/>
      <c r="P66" s="697"/>
      <c r="Q66" s="697"/>
      <c r="R66" s="697">
        <v>149</v>
      </c>
      <c r="S66" s="697">
        <v>149</v>
      </c>
      <c r="T66" s="697">
        <v>149</v>
      </c>
      <c r="U66" s="697">
        <v>145</v>
      </c>
      <c r="V66" s="697">
        <v>139</v>
      </c>
      <c r="W66" s="697">
        <v>120</v>
      </c>
      <c r="X66" s="697">
        <v>90</v>
      </c>
      <c r="Y66" s="697">
        <v>87</v>
      </c>
      <c r="Z66" s="697">
        <v>76</v>
      </c>
      <c r="AA66" s="697">
        <v>59</v>
      </c>
      <c r="AB66" s="697">
        <v>33</v>
      </c>
      <c r="AC66" s="697">
        <v>20</v>
      </c>
      <c r="AD66" s="697">
        <v>12</v>
      </c>
      <c r="AE66" s="697">
        <v>6</v>
      </c>
      <c r="AF66" s="697">
        <v>3</v>
      </c>
      <c r="AG66" s="697">
        <v>1</v>
      </c>
      <c r="AH66" s="697">
        <v>0</v>
      </c>
      <c r="AI66" s="697">
        <v>0</v>
      </c>
      <c r="AJ66" s="697">
        <v>0</v>
      </c>
      <c r="AK66" s="697">
        <v>0</v>
      </c>
      <c r="AL66" s="697"/>
      <c r="AM66" s="697"/>
      <c r="AN66" s="697"/>
      <c r="AO66" s="698"/>
      <c r="AP66" s="633"/>
      <c r="AQ66" s="696"/>
      <c r="AR66" s="697"/>
      <c r="AS66" s="697"/>
      <c r="AT66" s="697"/>
      <c r="AU66" s="697"/>
      <c r="AV66" s="697"/>
      <c r="AW66" s="697">
        <v>740956</v>
      </c>
      <c r="AX66" s="697">
        <v>740956</v>
      </c>
      <c r="AY66" s="697">
        <v>734673</v>
      </c>
      <c r="AZ66" s="697">
        <v>695741</v>
      </c>
      <c r="BA66" s="697">
        <v>649974</v>
      </c>
      <c r="BB66" s="697">
        <v>516856</v>
      </c>
      <c r="BC66" s="697">
        <v>301939</v>
      </c>
      <c r="BD66" s="697">
        <v>284356</v>
      </c>
      <c r="BE66" s="697">
        <v>236406</v>
      </c>
      <c r="BF66" s="697">
        <v>177740</v>
      </c>
      <c r="BG66" s="697">
        <v>88319</v>
      </c>
      <c r="BH66" s="697">
        <v>47860</v>
      </c>
      <c r="BI66" s="697">
        <v>28250</v>
      </c>
      <c r="BJ66" s="697">
        <v>12271</v>
      </c>
      <c r="BK66" s="697">
        <v>6473</v>
      </c>
      <c r="BL66" s="697">
        <v>1176</v>
      </c>
      <c r="BM66" s="697">
        <v>0</v>
      </c>
      <c r="BN66" s="697">
        <v>0</v>
      </c>
      <c r="BO66" s="697">
        <v>0</v>
      </c>
      <c r="BP66" s="697">
        <v>0</v>
      </c>
      <c r="BQ66" s="697"/>
      <c r="BR66" s="697"/>
      <c r="BS66" s="697"/>
      <c r="BT66" s="698"/>
    </row>
    <row r="67" spans="2:73">
      <c r="B67" s="692"/>
      <c r="C67" s="692" t="s">
        <v>491</v>
      </c>
      <c r="D67" s="774" t="s">
        <v>741</v>
      </c>
      <c r="E67" s="692" t="s">
        <v>726</v>
      </c>
      <c r="F67" s="692" t="s">
        <v>491</v>
      </c>
      <c r="G67" s="692"/>
      <c r="H67" s="692">
        <v>2017</v>
      </c>
      <c r="I67" s="644" t="s">
        <v>584</v>
      </c>
      <c r="J67" s="644" t="s">
        <v>596</v>
      </c>
      <c r="K67" s="633"/>
      <c r="L67" s="696"/>
      <c r="M67" s="697"/>
      <c r="N67" s="697"/>
      <c r="O67" s="697"/>
      <c r="P67" s="697"/>
      <c r="Q67" s="697"/>
      <c r="R67" s="697">
        <v>6</v>
      </c>
      <c r="S67" s="697">
        <v>6</v>
      </c>
      <c r="T67" s="697">
        <v>6</v>
      </c>
      <c r="U67" s="697">
        <v>6</v>
      </c>
      <c r="V67" s="697">
        <v>6</v>
      </c>
      <c r="W67" s="697">
        <v>6</v>
      </c>
      <c r="X67" s="697">
        <v>6</v>
      </c>
      <c r="Y67" s="697">
        <v>6</v>
      </c>
      <c r="Z67" s="697">
        <v>6</v>
      </c>
      <c r="AA67" s="697">
        <v>6</v>
      </c>
      <c r="AB67" s="697">
        <v>6</v>
      </c>
      <c r="AC67" s="697">
        <v>6</v>
      </c>
      <c r="AD67" s="697">
        <v>6</v>
      </c>
      <c r="AE67" s="697">
        <v>6</v>
      </c>
      <c r="AF67" s="697">
        <v>6</v>
      </c>
      <c r="AG67" s="697">
        <v>6</v>
      </c>
      <c r="AH67" s="697">
        <v>6</v>
      </c>
      <c r="AI67" s="697">
        <v>6</v>
      </c>
      <c r="AJ67" s="697">
        <v>5</v>
      </c>
      <c r="AK67" s="697">
        <v>2</v>
      </c>
      <c r="AL67" s="697"/>
      <c r="AM67" s="697"/>
      <c r="AN67" s="697"/>
      <c r="AO67" s="698"/>
      <c r="AP67" s="633"/>
      <c r="AQ67" s="696"/>
      <c r="AR67" s="697"/>
      <c r="AS67" s="697"/>
      <c r="AT67" s="697"/>
      <c r="AU67" s="697"/>
      <c r="AV67" s="697"/>
      <c r="AW67" s="697">
        <v>60121</v>
      </c>
      <c r="AX67" s="697">
        <v>60121</v>
      </c>
      <c r="AY67" s="697">
        <v>60121</v>
      </c>
      <c r="AZ67" s="697">
        <v>60121</v>
      </c>
      <c r="BA67" s="697">
        <v>59840</v>
      </c>
      <c r="BB67" s="697">
        <v>59178</v>
      </c>
      <c r="BC67" s="697">
        <v>59178</v>
      </c>
      <c r="BD67" s="697">
        <v>59178</v>
      </c>
      <c r="BE67" s="697">
        <v>59178</v>
      </c>
      <c r="BF67" s="697">
        <v>59178</v>
      </c>
      <c r="BG67" s="697">
        <v>59178</v>
      </c>
      <c r="BH67" s="697">
        <v>59178</v>
      </c>
      <c r="BI67" s="697">
        <v>59178</v>
      </c>
      <c r="BJ67" s="697">
        <v>59178</v>
      </c>
      <c r="BK67" s="697">
        <v>59178</v>
      </c>
      <c r="BL67" s="697">
        <v>58845</v>
      </c>
      <c r="BM67" s="697">
        <v>58845</v>
      </c>
      <c r="BN67" s="697">
        <v>58763</v>
      </c>
      <c r="BO67" s="697">
        <v>57624</v>
      </c>
      <c r="BP67" s="697">
        <v>2929</v>
      </c>
      <c r="BQ67" s="697"/>
      <c r="BR67" s="697"/>
      <c r="BS67" s="697"/>
      <c r="BT67" s="698"/>
    </row>
    <row r="68" spans="2:73" s="773" customFormat="1" ht="5.4" customHeight="1">
      <c r="B68" s="765"/>
      <c r="C68" s="765"/>
      <c r="D68" s="765"/>
      <c r="E68" s="765"/>
      <c r="F68" s="765"/>
      <c r="G68" s="765"/>
      <c r="H68" s="765"/>
      <c r="I68" s="766"/>
      <c r="J68" s="766"/>
      <c r="K68" s="767"/>
      <c r="L68" s="768"/>
      <c r="M68" s="769"/>
      <c r="N68" s="769"/>
      <c r="O68" s="769"/>
      <c r="P68" s="769"/>
      <c r="Q68" s="769"/>
      <c r="R68" s="769"/>
      <c r="S68" s="769"/>
      <c r="T68" s="769"/>
      <c r="U68" s="769"/>
      <c r="V68" s="769"/>
      <c r="W68" s="769"/>
      <c r="X68" s="769"/>
      <c r="Y68" s="769"/>
      <c r="Z68" s="769"/>
      <c r="AA68" s="769"/>
      <c r="AB68" s="769"/>
      <c r="AC68" s="769"/>
      <c r="AD68" s="769"/>
      <c r="AE68" s="769"/>
      <c r="AF68" s="769"/>
      <c r="AG68" s="769"/>
      <c r="AH68" s="769"/>
      <c r="AI68" s="769"/>
      <c r="AJ68" s="769"/>
      <c r="AK68" s="769"/>
      <c r="AL68" s="769"/>
      <c r="AM68" s="769"/>
      <c r="AN68" s="769"/>
      <c r="AO68" s="770"/>
      <c r="AP68" s="767"/>
      <c r="AQ68" s="768"/>
      <c r="AR68" s="769"/>
      <c r="AS68" s="769"/>
      <c r="AT68" s="769"/>
      <c r="AU68" s="769"/>
      <c r="AV68" s="769"/>
      <c r="AW68" s="769"/>
      <c r="AX68" s="769"/>
      <c r="AY68" s="769"/>
      <c r="AZ68" s="769"/>
      <c r="BA68" s="769"/>
      <c r="BB68" s="769"/>
      <c r="BC68" s="769"/>
      <c r="BD68" s="769"/>
      <c r="BE68" s="769"/>
      <c r="BF68" s="769"/>
      <c r="BG68" s="769"/>
      <c r="BH68" s="769"/>
      <c r="BI68" s="769"/>
      <c r="BJ68" s="769"/>
      <c r="BK68" s="769"/>
      <c r="BL68" s="769"/>
      <c r="BM68" s="769"/>
      <c r="BN68" s="769"/>
      <c r="BO68" s="769"/>
      <c r="BP68" s="769"/>
      <c r="BQ68" s="769"/>
      <c r="BR68" s="769"/>
      <c r="BS68" s="769"/>
      <c r="BT68" s="770"/>
      <c r="BU68" s="771"/>
    </row>
    <row r="69" spans="2:73">
      <c r="B69" s="692"/>
      <c r="C69" s="692"/>
      <c r="D69" s="692"/>
      <c r="E69" s="692"/>
      <c r="F69" s="692"/>
      <c r="G69" s="692"/>
      <c r="H69" s="692"/>
      <c r="I69" s="644"/>
      <c r="J69" s="644"/>
      <c r="K69" s="633"/>
      <c r="L69" s="696"/>
      <c r="M69" s="697"/>
      <c r="N69" s="697"/>
      <c r="O69" s="697"/>
      <c r="P69" s="697"/>
      <c r="Q69" s="697"/>
      <c r="R69" s="697"/>
      <c r="S69" s="697"/>
      <c r="T69" s="697"/>
      <c r="U69" s="697"/>
      <c r="V69" s="697"/>
      <c r="W69" s="697"/>
      <c r="X69" s="697"/>
      <c r="Y69" s="697"/>
      <c r="Z69" s="697"/>
      <c r="AA69" s="697"/>
      <c r="AB69" s="697"/>
      <c r="AC69" s="697"/>
      <c r="AD69" s="697"/>
      <c r="AE69" s="697"/>
      <c r="AF69" s="697"/>
      <c r="AG69" s="697"/>
      <c r="AH69" s="697"/>
      <c r="AI69" s="697"/>
      <c r="AJ69" s="697"/>
      <c r="AK69" s="697"/>
      <c r="AL69" s="697"/>
      <c r="AM69" s="697"/>
      <c r="AN69" s="697"/>
      <c r="AO69" s="698"/>
      <c r="AP69" s="633"/>
      <c r="AQ69" s="696"/>
      <c r="AR69" s="697"/>
      <c r="AS69" s="697"/>
      <c r="AT69" s="697"/>
      <c r="AU69" s="697"/>
      <c r="AV69" s="697"/>
      <c r="AW69" s="697"/>
      <c r="AX69" s="697"/>
      <c r="AY69" s="697"/>
      <c r="AZ69" s="697"/>
      <c r="BA69" s="697"/>
      <c r="BB69" s="697"/>
      <c r="BC69" s="697"/>
      <c r="BD69" s="697"/>
      <c r="BE69" s="697"/>
      <c r="BF69" s="697"/>
      <c r="BG69" s="697"/>
      <c r="BH69" s="697"/>
      <c r="BI69" s="697"/>
      <c r="BJ69" s="697"/>
      <c r="BK69" s="697"/>
      <c r="BL69" s="697"/>
      <c r="BM69" s="697"/>
      <c r="BN69" s="697"/>
      <c r="BO69" s="697"/>
      <c r="BP69" s="697"/>
      <c r="BQ69" s="697"/>
      <c r="BR69" s="697"/>
      <c r="BS69" s="697"/>
      <c r="BT69" s="698"/>
    </row>
    <row r="70" spans="2:73">
      <c r="B70" s="692"/>
      <c r="C70" s="692"/>
      <c r="D70" s="692"/>
      <c r="E70" s="692"/>
      <c r="F70" s="692"/>
      <c r="G70" s="692"/>
      <c r="H70" s="692"/>
      <c r="I70" s="644"/>
      <c r="J70" s="644"/>
      <c r="K70" s="633"/>
      <c r="L70" s="696"/>
      <c r="M70" s="697"/>
      <c r="N70" s="697"/>
      <c r="O70" s="697"/>
      <c r="P70" s="697"/>
      <c r="Q70" s="697"/>
      <c r="R70" s="697"/>
      <c r="S70" s="697"/>
      <c r="T70" s="697"/>
      <c r="U70" s="697"/>
      <c r="V70" s="697"/>
      <c r="W70" s="697"/>
      <c r="X70" s="697"/>
      <c r="Y70" s="697"/>
      <c r="Z70" s="697"/>
      <c r="AA70" s="697"/>
      <c r="AB70" s="697"/>
      <c r="AC70" s="697"/>
      <c r="AD70" s="697"/>
      <c r="AE70" s="697"/>
      <c r="AF70" s="697"/>
      <c r="AG70" s="697"/>
      <c r="AH70" s="697"/>
      <c r="AI70" s="697"/>
      <c r="AJ70" s="697"/>
      <c r="AK70" s="697"/>
      <c r="AL70" s="697"/>
      <c r="AM70" s="697"/>
      <c r="AN70" s="697"/>
      <c r="AO70" s="698"/>
      <c r="AP70" s="633"/>
      <c r="AQ70" s="696"/>
      <c r="AR70" s="697"/>
      <c r="AS70" s="697"/>
      <c r="AT70" s="697"/>
      <c r="AU70" s="697"/>
      <c r="AV70" s="697"/>
      <c r="AW70" s="697"/>
      <c r="AX70" s="697"/>
      <c r="AY70" s="697"/>
      <c r="AZ70" s="697"/>
      <c r="BA70" s="697"/>
      <c r="BB70" s="697"/>
      <c r="BC70" s="697"/>
      <c r="BD70" s="697"/>
      <c r="BE70" s="697"/>
      <c r="BF70" s="697"/>
      <c r="BG70" s="697"/>
      <c r="BH70" s="697"/>
      <c r="BI70" s="697"/>
      <c r="BJ70" s="697"/>
      <c r="BK70" s="697"/>
      <c r="BL70" s="697"/>
      <c r="BM70" s="697"/>
      <c r="BN70" s="697"/>
      <c r="BO70" s="697"/>
      <c r="BP70" s="697"/>
      <c r="BQ70" s="697"/>
      <c r="BR70" s="697"/>
      <c r="BS70" s="697"/>
      <c r="BT70" s="698"/>
    </row>
    <row r="71" spans="2:73">
      <c r="B71" s="692"/>
      <c r="C71" s="692"/>
      <c r="D71" s="692"/>
      <c r="E71" s="692"/>
      <c r="F71" s="692"/>
      <c r="G71" s="692"/>
      <c r="H71" s="692"/>
      <c r="I71" s="644"/>
      <c r="J71" s="644"/>
      <c r="K71" s="633"/>
      <c r="L71" s="696"/>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697"/>
      <c r="AN71" s="697"/>
      <c r="AO71" s="698"/>
      <c r="AP71" s="633"/>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92"/>
      <c r="C72" s="692"/>
      <c r="D72" s="692"/>
      <c r="E72" s="692"/>
      <c r="F72" s="692"/>
      <c r="G72" s="692"/>
      <c r="H72" s="692"/>
      <c r="I72" s="644"/>
      <c r="J72" s="644"/>
      <c r="K72" s="633"/>
      <c r="L72" s="696"/>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697"/>
      <c r="AN72" s="697"/>
      <c r="AO72" s="698"/>
      <c r="AP72" s="633"/>
      <c r="AQ72" s="696"/>
      <c r="AR72" s="697"/>
      <c r="AS72" s="697"/>
      <c r="AT72" s="697"/>
      <c r="AU72" s="697"/>
      <c r="AV72" s="697"/>
      <c r="AW72" s="697"/>
      <c r="AX72" s="697"/>
      <c r="AY72" s="697"/>
      <c r="AZ72" s="697"/>
      <c r="BA72" s="697"/>
      <c r="BB72" s="697"/>
      <c r="BC72" s="697"/>
      <c r="BD72" s="697"/>
      <c r="BE72" s="697"/>
      <c r="BF72" s="697"/>
      <c r="BG72" s="697"/>
      <c r="BH72" s="697"/>
      <c r="BI72" s="697"/>
      <c r="BJ72" s="697"/>
      <c r="BK72" s="697"/>
      <c r="BL72" s="697"/>
      <c r="BM72" s="697"/>
      <c r="BN72" s="697"/>
      <c r="BO72" s="697"/>
      <c r="BP72" s="697"/>
      <c r="BQ72" s="697"/>
      <c r="BR72" s="697"/>
      <c r="BS72" s="697"/>
      <c r="BT72" s="698"/>
    </row>
    <row r="73" spans="2:73">
      <c r="B73" s="692"/>
      <c r="C73" s="692"/>
      <c r="D73" s="692"/>
      <c r="E73" s="692"/>
      <c r="F73" s="692"/>
      <c r="G73" s="692"/>
      <c r="H73" s="692"/>
      <c r="I73" s="644"/>
      <c r="J73" s="644"/>
      <c r="K73" s="633"/>
      <c r="L73" s="696"/>
      <c r="M73" s="697"/>
      <c r="N73" s="697"/>
      <c r="O73" s="697"/>
      <c r="P73" s="697"/>
      <c r="Q73" s="697"/>
      <c r="R73" s="697"/>
      <c r="S73" s="697"/>
      <c r="T73" s="697"/>
      <c r="U73" s="697"/>
      <c r="V73" s="697"/>
      <c r="W73" s="697"/>
      <c r="X73" s="697"/>
      <c r="Y73" s="697"/>
      <c r="Z73" s="697"/>
      <c r="AA73" s="697"/>
      <c r="AB73" s="697"/>
      <c r="AC73" s="697"/>
      <c r="AD73" s="697"/>
      <c r="AE73" s="697"/>
      <c r="AF73" s="697"/>
      <c r="AG73" s="697"/>
      <c r="AH73" s="697"/>
      <c r="AI73" s="697"/>
      <c r="AJ73" s="697"/>
      <c r="AK73" s="697"/>
      <c r="AL73" s="697"/>
      <c r="AM73" s="697"/>
      <c r="AN73" s="697"/>
      <c r="AO73" s="698"/>
      <c r="AP73" s="633"/>
      <c r="AQ73" s="696"/>
      <c r="AR73" s="697"/>
      <c r="AS73" s="697"/>
      <c r="AT73" s="697"/>
      <c r="AU73" s="697"/>
      <c r="AV73" s="697"/>
      <c r="AW73" s="697"/>
      <c r="AX73" s="697"/>
      <c r="AY73" s="697"/>
      <c r="AZ73" s="697"/>
      <c r="BA73" s="697"/>
      <c r="BB73" s="697"/>
      <c r="BC73" s="697"/>
      <c r="BD73" s="697"/>
      <c r="BE73" s="697"/>
      <c r="BF73" s="697"/>
      <c r="BG73" s="697"/>
      <c r="BH73" s="697"/>
      <c r="BI73" s="697"/>
      <c r="BJ73" s="697"/>
      <c r="BK73" s="697"/>
      <c r="BL73" s="697"/>
      <c r="BM73" s="697"/>
      <c r="BN73" s="697"/>
      <c r="BO73" s="697"/>
      <c r="BP73" s="697"/>
      <c r="BQ73" s="697"/>
      <c r="BR73" s="697"/>
      <c r="BS73" s="697"/>
      <c r="BT73" s="698"/>
    </row>
    <row r="74" spans="2:73">
      <c r="B74" s="692"/>
      <c r="C74" s="692"/>
      <c r="D74" s="692"/>
      <c r="E74" s="692"/>
      <c r="F74" s="692"/>
      <c r="G74" s="692"/>
      <c r="H74" s="692"/>
      <c r="I74" s="644"/>
      <c r="J74" s="644"/>
      <c r="K74" s="633"/>
      <c r="L74" s="696"/>
      <c r="M74" s="697"/>
      <c r="N74" s="697"/>
      <c r="O74" s="697"/>
      <c r="P74" s="697"/>
      <c r="Q74" s="697"/>
      <c r="R74" s="697"/>
      <c r="S74" s="697"/>
      <c r="T74" s="697"/>
      <c r="U74" s="697"/>
      <c r="V74" s="697"/>
      <c r="W74" s="697"/>
      <c r="X74" s="697"/>
      <c r="Y74" s="697"/>
      <c r="Z74" s="697"/>
      <c r="AA74" s="697"/>
      <c r="AB74" s="697"/>
      <c r="AC74" s="697"/>
      <c r="AD74" s="697"/>
      <c r="AE74" s="697"/>
      <c r="AF74" s="697"/>
      <c r="AG74" s="697"/>
      <c r="AH74" s="697"/>
      <c r="AI74" s="697"/>
      <c r="AJ74" s="697"/>
      <c r="AK74" s="697"/>
      <c r="AL74" s="697"/>
      <c r="AM74" s="697"/>
      <c r="AN74" s="697"/>
      <c r="AO74" s="698"/>
      <c r="AP74" s="633"/>
      <c r="AQ74" s="699"/>
      <c r="AR74" s="700"/>
      <c r="AS74" s="700"/>
      <c r="AT74" s="700"/>
      <c r="AU74" s="700"/>
      <c r="AV74" s="700"/>
      <c r="AW74" s="700"/>
      <c r="AX74" s="700"/>
      <c r="AY74" s="700"/>
      <c r="AZ74" s="700"/>
      <c r="BA74" s="700"/>
      <c r="BB74" s="700"/>
      <c r="BC74" s="700"/>
      <c r="BD74" s="700"/>
      <c r="BE74" s="700"/>
      <c r="BF74" s="700"/>
      <c r="BG74" s="700"/>
      <c r="BH74" s="700"/>
      <c r="BI74" s="700"/>
      <c r="BJ74" s="700"/>
      <c r="BK74" s="700"/>
      <c r="BL74" s="700"/>
      <c r="BM74" s="700"/>
      <c r="BN74" s="700"/>
      <c r="BO74" s="700"/>
      <c r="BP74" s="700"/>
      <c r="BQ74" s="700"/>
      <c r="BR74" s="700"/>
      <c r="BS74" s="700"/>
      <c r="BT74" s="701"/>
    </row>
    <row r="75" spans="2:73">
      <c r="B75" s="692"/>
      <c r="C75" s="692"/>
      <c r="D75" s="692"/>
      <c r="E75" s="692"/>
      <c r="F75" s="692"/>
      <c r="G75" s="692"/>
      <c r="H75" s="692"/>
      <c r="I75" s="644"/>
      <c r="J75" s="644"/>
      <c r="K75" s="633"/>
      <c r="L75" s="696"/>
      <c r="M75" s="697"/>
      <c r="N75" s="697"/>
      <c r="O75" s="697"/>
      <c r="P75" s="697"/>
      <c r="Q75" s="697"/>
      <c r="R75" s="697"/>
      <c r="S75" s="697"/>
      <c r="T75" s="697"/>
      <c r="U75" s="697"/>
      <c r="V75" s="697"/>
      <c r="W75" s="697"/>
      <c r="X75" s="697"/>
      <c r="Y75" s="697"/>
      <c r="Z75" s="697"/>
      <c r="AA75" s="697"/>
      <c r="AB75" s="697"/>
      <c r="AC75" s="697"/>
      <c r="AD75" s="697"/>
      <c r="AE75" s="697"/>
      <c r="AF75" s="697"/>
      <c r="AG75" s="697"/>
      <c r="AH75" s="697"/>
      <c r="AI75" s="697"/>
      <c r="AJ75" s="697"/>
      <c r="AK75" s="697"/>
      <c r="AL75" s="697"/>
      <c r="AM75" s="697"/>
      <c r="AN75" s="697"/>
      <c r="AO75" s="698"/>
      <c r="AP75" s="633"/>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92"/>
      <c r="C76" s="692"/>
      <c r="D76" s="692"/>
      <c r="E76" s="692"/>
      <c r="F76" s="692"/>
      <c r="G76" s="692"/>
      <c r="H76" s="692"/>
      <c r="I76" s="644"/>
      <c r="J76" s="644"/>
      <c r="K76" s="633"/>
      <c r="L76" s="696"/>
      <c r="M76" s="697"/>
      <c r="N76" s="697"/>
      <c r="O76" s="697"/>
      <c r="P76" s="697"/>
      <c r="Q76" s="697"/>
      <c r="R76" s="697"/>
      <c r="S76" s="697"/>
      <c r="T76" s="697"/>
      <c r="U76" s="697"/>
      <c r="V76" s="697"/>
      <c r="W76" s="697"/>
      <c r="X76" s="697"/>
      <c r="Y76" s="697"/>
      <c r="Z76" s="697"/>
      <c r="AA76" s="697"/>
      <c r="AB76" s="697"/>
      <c r="AC76" s="697"/>
      <c r="AD76" s="697"/>
      <c r="AE76" s="697"/>
      <c r="AF76" s="697"/>
      <c r="AG76" s="697"/>
      <c r="AH76" s="697"/>
      <c r="AI76" s="697"/>
      <c r="AJ76" s="697"/>
      <c r="AK76" s="697"/>
      <c r="AL76" s="697"/>
      <c r="AM76" s="697"/>
      <c r="AN76" s="697"/>
      <c r="AO76" s="698"/>
      <c r="AP76" s="633"/>
      <c r="AQ76" s="696"/>
      <c r="AR76" s="697"/>
      <c r="AS76" s="697"/>
      <c r="AT76" s="697"/>
      <c r="AU76" s="697"/>
      <c r="AV76" s="697"/>
      <c r="AW76" s="697"/>
      <c r="AX76" s="697"/>
      <c r="AY76" s="697"/>
      <c r="AZ76" s="697"/>
      <c r="BA76" s="697"/>
      <c r="BB76" s="697"/>
      <c r="BC76" s="697"/>
      <c r="BD76" s="697"/>
      <c r="BE76" s="697"/>
      <c r="BF76" s="697"/>
      <c r="BG76" s="697"/>
      <c r="BH76" s="697"/>
      <c r="BI76" s="697"/>
      <c r="BJ76" s="697"/>
      <c r="BK76" s="697"/>
      <c r="BL76" s="697"/>
      <c r="BM76" s="697"/>
      <c r="BN76" s="697"/>
      <c r="BO76" s="697"/>
      <c r="BP76" s="697"/>
      <c r="BQ76" s="697"/>
      <c r="BR76" s="697"/>
      <c r="BS76" s="697"/>
      <c r="BT76" s="698"/>
    </row>
    <row r="77" spans="2:73">
      <c r="B77" s="692"/>
      <c r="C77" s="692"/>
      <c r="D77" s="692"/>
      <c r="E77" s="692"/>
      <c r="F77" s="692"/>
      <c r="G77" s="692"/>
      <c r="H77" s="692"/>
      <c r="I77" s="644"/>
      <c r="J77" s="644"/>
      <c r="K77" s="633"/>
      <c r="L77" s="696"/>
      <c r="M77" s="697"/>
      <c r="N77" s="697"/>
      <c r="O77" s="697"/>
      <c r="P77" s="697"/>
      <c r="Q77" s="697"/>
      <c r="R77" s="697"/>
      <c r="S77" s="697"/>
      <c r="T77" s="697"/>
      <c r="U77" s="697"/>
      <c r="V77" s="697"/>
      <c r="W77" s="697"/>
      <c r="X77" s="697"/>
      <c r="Y77" s="697"/>
      <c r="Z77" s="697"/>
      <c r="AA77" s="697"/>
      <c r="AB77" s="697"/>
      <c r="AC77" s="697"/>
      <c r="AD77" s="697"/>
      <c r="AE77" s="697"/>
      <c r="AF77" s="697"/>
      <c r="AG77" s="697"/>
      <c r="AH77" s="697"/>
      <c r="AI77" s="697"/>
      <c r="AJ77" s="697"/>
      <c r="AK77" s="697"/>
      <c r="AL77" s="697"/>
      <c r="AM77" s="697"/>
      <c r="AN77" s="697"/>
      <c r="AO77" s="698"/>
      <c r="AP77" s="633"/>
      <c r="AQ77" s="696"/>
      <c r="AR77" s="697"/>
      <c r="AS77" s="697"/>
      <c r="AT77" s="697"/>
      <c r="AU77" s="697"/>
      <c r="AV77" s="697"/>
      <c r="AW77" s="697"/>
      <c r="AX77" s="697"/>
      <c r="AY77" s="697"/>
      <c r="AZ77" s="697"/>
      <c r="BA77" s="697"/>
      <c r="BB77" s="697"/>
      <c r="BC77" s="697"/>
      <c r="BD77" s="697"/>
      <c r="BE77" s="697"/>
      <c r="BF77" s="697"/>
      <c r="BG77" s="697"/>
      <c r="BH77" s="697"/>
      <c r="BI77" s="697"/>
      <c r="BJ77" s="697"/>
      <c r="BK77" s="697"/>
      <c r="BL77" s="697"/>
      <c r="BM77" s="697"/>
      <c r="BN77" s="697"/>
      <c r="BO77" s="697"/>
      <c r="BP77" s="697"/>
      <c r="BQ77" s="697"/>
      <c r="BR77" s="697"/>
      <c r="BS77" s="697"/>
      <c r="BT77" s="698"/>
    </row>
    <row r="78" spans="2:73">
      <c r="B78" s="692"/>
      <c r="C78" s="692"/>
      <c r="D78" s="692"/>
      <c r="E78" s="692"/>
      <c r="F78" s="692"/>
      <c r="G78" s="692"/>
      <c r="H78" s="692"/>
      <c r="I78" s="644"/>
      <c r="J78" s="644"/>
      <c r="K78" s="633"/>
      <c r="L78" s="696"/>
      <c r="M78" s="697"/>
      <c r="N78" s="697"/>
      <c r="O78" s="697"/>
      <c r="P78" s="697"/>
      <c r="Q78" s="697"/>
      <c r="R78" s="697"/>
      <c r="S78" s="697"/>
      <c r="T78" s="697"/>
      <c r="U78" s="697"/>
      <c r="V78" s="697"/>
      <c r="W78" s="697"/>
      <c r="X78" s="697"/>
      <c r="Y78" s="697"/>
      <c r="Z78" s="697"/>
      <c r="AA78" s="697"/>
      <c r="AB78" s="697"/>
      <c r="AC78" s="697"/>
      <c r="AD78" s="697"/>
      <c r="AE78" s="697"/>
      <c r="AF78" s="697"/>
      <c r="AG78" s="697"/>
      <c r="AH78" s="697"/>
      <c r="AI78" s="697"/>
      <c r="AJ78" s="697"/>
      <c r="AK78" s="697"/>
      <c r="AL78" s="697"/>
      <c r="AM78" s="697"/>
      <c r="AN78" s="697"/>
      <c r="AO78" s="698"/>
      <c r="AP78" s="633"/>
      <c r="AQ78" s="696"/>
      <c r="AR78" s="697"/>
      <c r="AS78" s="697"/>
      <c r="AT78" s="697"/>
      <c r="AU78" s="697"/>
      <c r="AV78" s="697"/>
      <c r="AW78" s="697"/>
      <c r="AX78" s="697"/>
      <c r="AY78" s="697"/>
      <c r="AZ78" s="697"/>
      <c r="BA78" s="697"/>
      <c r="BB78" s="697"/>
      <c r="BC78" s="697"/>
      <c r="BD78" s="697"/>
      <c r="BE78" s="697"/>
      <c r="BF78" s="697"/>
      <c r="BG78" s="697"/>
      <c r="BH78" s="697"/>
      <c r="BI78" s="697"/>
      <c r="BJ78" s="697"/>
      <c r="BK78" s="697"/>
      <c r="BL78" s="697"/>
      <c r="BM78" s="697"/>
      <c r="BN78" s="697"/>
      <c r="BO78" s="697"/>
      <c r="BP78" s="697"/>
      <c r="BQ78" s="697"/>
      <c r="BR78" s="697"/>
      <c r="BS78" s="697"/>
      <c r="BT78" s="698"/>
    </row>
    <row r="79" spans="2:73">
      <c r="B79" s="692"/>
      <c r="C79" s="692"/>
      <c r="D79" s="692"/>
      <c r="E79" s="692"/>
      <c r="F79" s="692"/>
      <c r="G79" s="692"/>
      <c r="H79" s="692"/>
      <c r="I79" s="644"/>
      <c r="J79" s="644"/>
      <c r="K79" s="633"/>
      <c r="L79" s="696"/>
      <c r="M79" s="697"/>
      <c r="N79" s="697"/>
      <c r="O79" s="697"/>
      <c r="P79" s="697"/>
      <c r="Q79" s="697"/>
      <c r="R79" s="697"/>
      <c r="S79" s="697"/>
      <c r="T79" s="697"/>
      <c r="U79" s="697"/>
      <c r="V79" s="697"/>
      <c r="W79" s="697"/>
      <c r="X79" s="697"/>
      <c r="Y79" s="697"/>
      <c r="Z79" s="697"/>
      <c r="AA79" s="697"/>
      <c r="AB79" s="697"/>
      <c r="AC79" s="697"/>
      <c r="AD79" s="697"/>
      <c r="AE79" s="697"/>
      <c r="AF79" s="697"/>
      <c r="AG79" s="697"/>
      <c r="AH79" s="697"/>
      <c r="AI79" s="697"/>
      <c r="AJ79" s="697"/>
      <c r="AK79" s="697"/>
      <c r="AL79" s="697"/>
      <c r="AM79" s="697"/>
      <c r="AN79" s="697"/>
      <c r="AO79" s="698"/>
      <c r="AP79" s="633"/>
      <c r="AQ79" s="696"/>
      <c r="AR79" s="697"/>
      <c r="AS79" s="697"/>
      <c r="AT79" s="697"/>
      <c r="AU79" s="697"/>
      <c r="AV79" s="697"/>
      <c r="AW79" s="697"/>
      <c r="AX79" s="697"/>
      <c r="AY79" s="697"/>
      <c r="AZ79" s="697"/>
      <c r="BA79" s="697"/>
      <c r="BB79" s="697"/>
      <c r="BC79" s="697"/>
      <c r="BD79" s="697"/>
      <c r="BE79" s="697"/>
      <c r="BF79" s="697"/>
      <c r="BG79" s="697"/>
      <c r="BH79" s="697"/>
      <c r="BI79" s="697"/>
      <c r="BJ79" s="697"/>
      <c r="BK79" s="697"/>
      <c r="BL79" s="697"/>
      <c r="BM79" s="697"/>
      <c r="BN79" s="697"/>
      <c r="BO79" s="697"/>
      <c r="BP79" s="697"/>
      <c r="BQ79" s="697"/>
      <c r="BR79" s="697"/>
      <c r="BS79" s="697"/>
      <c r="BT79" s="698"/>
    </row>
    <row r="80" spans="2:73">
      <c r="B80" s="692"/>
      <c r="C80" s="692"/>
      <c r="D80" s="692"/>
      <c r="E80" s="692"/>
      <c r="F80" s="692"/>
      <c r="G80" s="692"/>
      <c r="H80" s="692"/>
      <c r="I80" s="644"/>
      <c r="J80" s="644"/>
      <c r="K80" s="633"/>
      <c r="L80" s="696"/>
      <c r="M80" s="697"/>
      <c r="N80" s="697"/>
      <c r="O80" s="697"/>
      <c r="P80" s="697"/>
      <c r="Q80" s="697"/>
      <c r="R80" s="697"/>
      <c r="S80" s="697"/>
      <c r="T80" s="697"/>
      <c r="U80" s="697"/>
      <c r="V80" s="697"/>
      <c r="W80" s="697"/>
      <c r="X80" s="697"/>
      <c r="Y80" s="697"/>
      <c r="Z80" s="697"/>
      <c r="AA80" s="697"/>
      <c r="AB80" s="697"/>
      <c r="AC80" s="697"/>
      <c r="AD80" s="697"/>
      <c r="AE80" s="697"/>
      <c r="AF80" s="697"/>
      <c r="AG80" s="697"/>
      <c r="AH80" s="697"/>
      <c r="AI80" s="697"/>
      <c r="AJ80" s="697"/>
      <c r="AK80" s="697"/>
      <c r="AL80" s="697"/>
      <c r="AM80" s="697"/>
      <c r="AN80" s="697"/>
      <c r="AO80" s="698"/>
      <c r="AP80" s="633"/>
      <c r="AQ80" s="696"/>
      <c r="AR80" s="697"/>
      <c r="AS80" s="697"/>
      <c r="AT80" s="697"/>
      <c r="AU80" s="697"/>
      <c r="AV80" s="697"/>
      <c r="AW80" s="697"/>
      <c r="AX80" s="697"/>
      <c r="AY80" s="697"/>
      <c r="AZ80" s="697"/>
      <c r="BA80" s="697"/>
      <c r="BB80" s="697"/>
      <c r="BC80" s="697"/>
      <c r="BD80" s="697"/>
      <c r="BE80" s="697"/>
      <c r="BF80" s="697"/>
      <c r="BG80" s="697"/>
      <c r="BH80" s="697"/>
      <c r="BI80" s="697"/>
      <c r="BJ80" s="697"/>
      <c r="BK80" s="697"/>
      <c r="BL80" s="697"/>
      <c r="BM80" s="697"/>
      <c r="BN80" s="697"/>
      <c r="BO80" s="697"/>
      <c r="BP80" s="697"/>
      <c r="BQ80" s="697"/>
      <c r="BR80" s="697"/>
      <c r="BS80" s="697"/>
      <c r="BT80" s="698"/>
    </row>
    <row r="81" spans="2:73">
      <c r="B81" s="692"/>
      <c r="C81" s="692"/>
      <c r="D81" s="692"/>
      <c r="E81" s="692"/>
      <c r="F81" s="692"/>
      <c r="G81" s="692"/>
      <c r="H81" s="692"/>
      <c r="I81" s="644"/>
      <c r="J81" s="644"/>
      <c r="K81" s="633"/>
      <c r="L81" s="696"/>
      <c r="M81" s="697"/>
      <c r="N81" s="697"/>
      <c r="O81" s="697"/>
      <c r="P81" s="697"/>
      <c r="Q81" s="697"/>
      <c r="R81" s="697"/>
      <c r="S81" s="697"/>
      <c r="T81" s="697"/>
      <c r="U81" s="697"/>
      <c r="V81" s="697"/>
      <c r="W81" s="697"/>
      <c r="X81" s="697"/>
      <c r="Y81" s="697"/>
      <c r="Z81" s="697"/>
      <c r="AA81" s="697"/>
      <c r="AB81" s="697"/>
      <c r="AC81" s="697"/>
      <c r="AD81" s="697"/>
      <c r="AE81" s="697"/>
      <c r="AF81" s="697"/>
      <c r="AG81" s="697"/>
      <c r="AH81" s="697"/>
      <c r="AI81" s="697"/>
      <c r="AJ81" s="697"/>
      <c r="AK81" s="697"/>
      <c r="AL81" s="697"/>
      <c r="AM81" s="697"/>
      <c r="AN81" s="697"/>
      <c r="AO81" s="698"/>
      <c r="AP81" s="633"/>
      <c r="AQ81" s="696"/>
      <c r="AR81" s="697"/>
      <c r="AS81" s="697"/>
      <c r="AT81" s="697"/>
      <c r="AU81" s="697"/>
      <c r="AV81" s="697"/>
      <c r="AW81" s="697"/>
      <c r="AX81" s="697"/>
      <c r="AY81" s="697"/>
      <c r="AZ81" s="697"/>
      <c r="BA81" s="697"/>
      <c r="BB81" s="697"/>
      <c r="BC81" s="697"/>
      <c r="BD81" s="697"/>
      <c r="BE81" s="697"/>
      <c r="BF81" s="697"/>
      <c r="BG81" s="697"/>
      <c r="BH81" s="697"/>
      <c r="BI81" s="697"/>
      <c r="BJ81" s="697"/>
      <c r="BK81" s="697"/>
      <c r="BL81" s="697"/>
      <c r="BM81" s="697"/>
      <c r="BN81" s="697"/>
      <c r="BO81" s="697"/>
      <c r="BP81" s="697"/>
      <c r="BQ81" s="697"/>
      <c r="BR81" s="697"/>
      <c r="BS81" s="697"/>
      <c r="BT81" s="698"/>
    </row>
    <row r="82" spans="2:73" ht="15.6">
      <c r="B82" s="692"/>
      <c r="C82" s="692"/>
      <c r="D82" s="692"/>
      <c r="E82" s="692"/>
      <c r="F82" s="692"/>
      <c r="G82" s="692"/>
      <c r="H82" s="692"/>
      <c r="I82" s="644"/>
      <c r="J82" s="644"/>
      <c r="K82" s="633"/>
      <c r="L82" s="696"/>
      <c r="M82" s="697"/>
      <c r="N82" s="697"/>
      <c r="O82" s="697"/>
      <c r="P82" s="697"/>
      <c r="Q82" s="697"/>
      <c r="R82" s="697"/>
      <c r="S82" s="697"/>
      <c r="T82" s="697"/>
      <c r="U82" s="697"/>
      <c r="V82" s="697"/>
      <c r="W82" s="697"/>
      <c r="X82" s="697"/>
      <c r="Y82" s="697"/>
      <c r="Z82" s="697"/>
      <c r="AA82" s="697"/>
      <c r="AB82" s="697"/>
      <c r="AC82" s="697"/>
      <c r="AD82" s="697"/>
      <c r="AE82" s="697"/>
      <c r="AF82" s="697"/>
      <c r="AG82" s="697"/>
      <c r="AH82" s="697"/>
      <c r="AI82" s="697"/>
      <c r="AJ82" s="697"/>
      <c r="AK82" s="697"/>
      <c r="AL82" s="697"/>
      <c r="AM82" s="697"/>
      <c r="AN82" s="697"/>
      <c r="AO82" s="698"/>
      <c r="AP82" s="633"/>
      <c r="AQ82" s="696"/>
      <c r="AR82" s="697"/>
      <c r="AS82" s="697"/>
      <c r="AT82" s="697"/>
      <c r="AU82" s="697"/>
      <c r="AV82" s="697"/>
      <c r="AW82" s="697"/>
      <c r="AX82" s="697"/>
      <c r="AY82" s="697"/>
      <c r="AZ82" s="697"/>
      <c r="BA82" s="697"/>
      <c r="BB82" s="697"/>
      <c r="BC82" s="697"/>
      <c r="BD82" s="697"/>
      <c r="BE82" s="697"/>
      <c r="BF82" s="697"/>
      <c r="BG82" s="697"/>
      <c r="BH82" s="697"/>
      <c r="BI82" s="697"/>
      <c r="BJ82" s="697"/>
      <c r="BK82" s="697"/>
      <c r="BL82" s="697"/>
      <c r="BM82" s="697"/>
      <c r="BN82" s="697"/>
      <c r="BO82" s="697"/>
      <c r="BP82" s="697"/>
      <c r="BQ82" s="697"/>
      <c r="BR82" s="697"/>
      <c r="BS82" s="697"/>
      <c r="BT82" s="698"/>
      <c r="BU82" s="163"/>
    </row>
    <row r="83" spans="2:73" ht="15.6">
      <c r="B83" s="692"/>
      <c r="C83" s="692"/>
      <c r="D83" s="692"/>
      <c r="E83" s="692"/>
      <c r="F83" s="692"/>
      <c r="G83" s="692"/>
      <c r="H83" s="692"/>
      <c r="I83" s="644"/>
      <c r="J83" s="644"/>
      <c r="K83" s="633"/>
      <c r="L83" s="696"/>
      <c r="M83" s="697"/>
      <c r="N83" s="697"/>
      <c r="O83" s="697"/>
      <c r="P83" s="697"/>
      <c r="Q83" s="697"/>
      <c r="R83" s="697"/>
      <c r="S83" s="697"/>
      <c r="T83" s="697"/>
      <c r="U83" s="697"/>
      <c r="V83" s="697"/>
      <c r="W83" s="697"/>
      <c r="X83" s="697"/>
      <c r="Y83" s="697"/>
      <c r="Z83" s="697"/>
      <c r="AA83" s="697"/>
      <c r="AB83" s="697"/>
      <c r="AC83" s="697"/>
      <c r="AD83" s="697"/>
      <c r="AE83" s="697"/>
      <c r="AF83" s="697"/>
      <c r="AG83" s="697"/>
      <c r="AH83" s="697"/>
      <c r="AI83" s="697"/>
      <c r="AJ83" s="697"/>
      <c r="AK83" s="697"/>
      <c r="AL83" s="697"/>
      <c r="AM83" s="697"/>
      <c r="AN83" s="697"/>
      <c r="AO83" s="698"/>
      <c r="AP83" s="633"/>
      <c r="AQ83" s="696"/>
      <c r="AR83" s="697"/>
      <c r="AS83" s="697"/>
      <c r="AT83" s="697"/>
      <c r="AU83" s="697"/>
      <c r="AV83" s="697"/>
      <c r="AW83" s="697"/>
      <c r="AX83" s="697"/>
      <c r="AY83" s="697"/>
      <c r="AZ83" s="697"/>
      <c r="BA83" s="697"/>
      <c r="BB83" s="697"/>
      <c r="BC83" s="697"/>
      <c r="BD83" s="697"/>
      <c r="BE83" s="697"/>
      <c r="BF83" s="697"/>
      <c r="BG83" s="697"/>
      <c r="BH83" s="697"/>
      <c r="BI83" s="697"/>
      <c r="BJ83" s="697"/>
      <c r="BK83" s="697"/>
      <c r="BL83" s="697"/>
      <c r="BM83" s="697"/>
      <c r="BN83" s="697"/>
      <c r="BO83" s="697"/>
      <c r="BP83" s="697"/>
      <c r="BQ83" s="697"/>
      <c r="BR83" s="697"/>
      <c r="BS83" s="697"/>
      <c r="BT83" s="698"/>
      <c r="BU83" s="163"/>
    </row>
    <row r="84" spans="2:73">
      <c r="B84" s="692"/>
      <c r="C84" s="692"/>
      <c r="D84" s="692"/>
      <c r="E84" s="692"/>
      <c r="F84" s="692"/>
      <c r="G84" s="692"/>
      <c r="H84" s="692"/>
      <c r="I84" s="644"/>
      <c r="J84" s="644"/>
      <c r="K84" s="633"/>
      <c r="L84" s="696"/>
      <c r="M84" s="697"/>
      <c r="N84" s="697"/>
      <c r="O84" s="697"/>
      <c r="P84" s="697"/>
      <c r="Q84" s="697"/>
      <c r="R84" s="697"/>
      <c r="S84" s="697"/>
      <c r="T84" s="697"/>
      <c r="U84" s="697"/>
      <c r="V84" s="697"/>
      <c r="W84" s="697"/>
      <c r="X84" s="697"/>
      <c r="Y84" s="697"/>
      <c r="Z84" s="697"/>
      <c r="AA84" s="697"/>
      <c r="AB84" s="697"/>
      <c r="AC84" s="697"/>
      <c r="AD84" s="697"/>
      <c r="AE84" s="697"/>
      <c r="AF84" s="697"/>
      <c r="AG84" s="697"/>
      <c r="AH84" s="697"/>
      <c r="AI84" s="697"/>
      <c r="AJ84" s="697"/>
      <c r="AK84" s="697"/>
      <c r="AL84" s="697"/>
      <c r="AM84" s="697"/>
      <c r="AN84" s="697"/>
      <c r="AO84" s="698"/>
      <c r="AP84" s="633"/>
      <c r="AQ84" s="696"/>
      <c r="AR84" s="697"/>
      <c r="AS84" s="697"/>
      <c r="AT84" s="697"/>
      <c r="AU84" s="697"/>
      <c r="AV84" s="697"/>
      <c r="AW84" s="697"/>
      <c r="AX84" s="697"/>
      <c r="AY84" s="697"/>
      <c r="AZ84" s="697"/>
      <c r="BA84" s="697"/>
      <c r="BB84" s="697"/>
      <c r="BC84" s="697"/>
      <c r="BD84" s="697"/>
      <c r="BE84" s="697"/>
      <c r="BF84" s="697"/>
      <c r="BG84" s="697"/>
      <c r="BH84" s="697"/>
      <c r="BI84" s="697"/>
      <c r="BJ84" s="697"/>
      <c r="BK84" s="697"/>
      <c r="BL84" s="697"/>
      <c r="BM84" s="697"/>
      <c r="BN84" s="697"/>
      <c r="BO84" s="697"/>
      <c r="BP84" s="697"/>
      <c r="BQ84" s="697"/>
      <c r="BR84" s="697"/>
      <c r="BS84" s="697"/>
      <c r="BT84" s="698"/>
    </row>
    <row r="85" spans="2:73" ht="15.6">
      <c r="B85" s="692"/>
      <c r="C85" s="692"/>
      <c r="D85" s="692"/>
      <c r="E85" s="692"/>
      <c r="F85" s="692"/>
      <c r="G85" s="692"/>
      <c r="H85" s="692"/>
      <c r="I85" s="644"/>
      <c r="J85" s="644"/>
      <c r="K85" s="633"/>
      <c r="L85" s="696"/>
      <c r="M85" s="697"/>
      <c r="N85" s="697"/>
      <c r="O85" s="697"/>
      <c r="P85" s="697"/>
      <c r="Q85" s="697"/>
      <c r="R85" s="697"/>
      <c r="S85" s="697"/>
      <c r="T85" s="697"/>
      <c r="U85" s="697"/>
      <c r="V85" s="697"/>
      <c r="W85" s="697"/>
      <c r="X85" s="697"/>
      <c r="Y85" s="697"/>
      <c r="Z85" s="697"/>
      <c r="AA85" s="697"/>
      <c r="AB85" s="697"/>
      <c r="AC85" s="697"/>
      <c r="AD85" s="697"/>
      <c r="AE85" s="697"/>
      <c r="AF85" s="697"/>
      <c r="AG85" s="697"/>
      <c r="AH85" s="697"/>
      <c r="AI85" s="697"/>
      <c r="AJ85" s="697"/>
      <c r="AK85" s="697"/>
      <c r="AL85" s="697"/>
      <c r="AM85" s="697"/>
      <c r="AN85" s="697"/>
      <c r="AO85" s="698"/>
      <c r="AP85" s="633"/>
      <c r="AQ85" s="696"/>
      <c r="AR85" s="697"/>
      <c r="AS85" s="697"/>
      <c r="AT85" s="697"/>
      <c r="AU85" s="697"/>
      <c r="AV85" s="697"/>
      <c r="AW85" s="697"/>
      <c r="AX85" s="697"/>
      <c r="AY85" s="697"/>
      <c r="AZ85" s="697"/>
      <c r="BA85" s="697"/>
      <c r="BB85" s="697"/>
      <c r="BC85" s="697"/>
      <c r="BD85" s="697"/>
      <c r="BE85" s="697"/>
      <c r="BF85" s="697"/>
      <c r="BG85" s="697"/>
      <c r="BH85" s="697"/>
      <c r="BI85" s="697"/>
      <c r="BJ85" s="697"/>
      <c r="BK85" s="697"/>
      <c r="BL85" s="697"/>
      <c r="BM85" s="697"/>
      <c r="BN85" s="697"/>
      <c r="BO85" s="697"/>
      <c r="BP85" s="697"/>
      <c r="BQ85" s="697"/>
      <c r="BR85" s="697"/>
      <c r="BS85" s="697"/>
      <c r="BT85" s="698"/>
      <c r="BU85" s="163"/>
    </row>
    <row r="86" spans="2:73" ht="15.6">
      <c r="B86" s="692"/>
      <c r="C86" s="692"/>
      <c r="D86" s="692"/>
      <c r="E86" s="692"/>
      <c r="F86" s="692"/>
      <c r="G86" s="692"/>
      <c r="H86" s="692"/>
      <c r="I86" s="644"/>
      <c r="J86" s="644"/>
      <c r="K86" s="633"/>
      <c r="L86" s="696"/>
      <c r="M86" s="697"/>
      <c r="N86" s="697"/>
      <c r="O86" s="697"/>
      <c r="P86" s="697"/>
      <c r="Q86" s="697"/>
      <c r="R86" s="697"/>
      <c r="S86" s="697"/>
      <c r="T86" s="697"/>
      <c r="U86" s="697"/>
      <c r="V86" s="697"/>
      <c r="W86" s="697"/>
      <c r="X86" s="697"/>
      <c r="Y86" s="697"/>
      <c r="Z86" s="697"/>
      <c r="AA86" s="697"/>
      <c r="AB86" s="697"/>
      <c r="AC86" s="697"/>
      <c r="AD86" s="697"/>
      <c r="AE86" s="697"/>
      <c r="AF86" s="697"/>
      <c r="AG86" s="697"/>
      <c r="AH86" s="697"/>
      <c r="AI86" s="697"/>
      <c r="AJ86" s="697"/>
      <c r="AK86" s="697"/>
      <c r="AL86" s="697"/>
      <c r="AM86" s="697"/>
      <c r="AN86" s="697"/>
      <c r="AO86" s="698"/>
      <c r="AP86" s="633"/>
      <c r="AQ86" s="696"/>
      <c r="AR86" s="697"/>
      <c r="AS86" s="697"/>
      <c r="AT86" s="697"/>
      <c r="AU86" s="697"/>
      <c r="AV86" s="697"/>
      <c r="AW86" s="697"/>
      <c r="AX86" s="697"/>
      <c r="AY86" s="697"/>
      <c r="AZ86" s="697"/>
      <c r="BA86" s="697"/>
      <c r="BB86" s="697"/>
      <c r="BC86" s="697"/>
      <c r="BD86" s="697"/>
      <c r="BE86" s="697"/>
      <c r="BF86" s="697"/>
      <c r="BG86" s="697"/>
      <c r="BH86" s="697"/>
      <c r="BI86" s="697"/>
      <c r="BJ86" s="697"/>
      <c r="BK86" s="697"/>
      <c r="BL86" s="697"/>
      <c r="BM86" s="697"/>
      <c r="BN86" s="697"/>
      <c r="BO86" s="697"/>
      <c r="BP86" s="697"/>
      <c r="BQ86" s="697"/>
      <c r="BR86" s="697"/>
      <c r="BS86" s="697"/>
      <c r="BT86" s="698"/>
      <c r="BU86" s="163"/>
    </row>
    <row r="87" spans="2:73" ht="15.6">
      <c r="B87" s="692"/>
      <c r="C87" s="692"/>
      <c r="D87" s="692"/>
      <c r="E87" s="692"/>
      <c r="F87" s="692"/>
      <c r="G87" s="692"/>
      <c r="H87" s="692"/>
      <c r="I87" s="644"/>
      <c r="J87" s="644"/>
      <c r="K87" s="633"/>
      <c r="L87" s="696"/>
      <c r="M87" s="697"/>
      <c r="N87" s="697"/>
      <c r="O87" s="697"/>
      <c r="P87" s="697"/>
      <c r="Q87" s="697"/>
      <c r="R87" s="697"/>
      <c r="S87" s="697"/>
      <c r="T87" s="697"/>
      <c r="U87" s="697"/>
      <c r="V87" s="697"/>
      <c r="W87" s="697"/>
      <c r="X87" s="697"/>
      <c r="Y87" s="697"/>
      <c r="Z87" s="697"/>
      <c r="AA87" s="697"/>
      <c r="AB87" s="697"/>
      <c r="AC87" s="697"/>
      <c r="AD87" s="697"/>
      <c r="AE87" s="697"/>
      <c r="AF87" s="697"/>
      <c r="AG87" s="697"/>
      <c r="AH87" s="697"/>
      <c r="AI87" s="697"/>
      <c r="AJ87" s="697"/>
      <c r="AK87" s="697"/>
      <c r="AL87" s="697"/>
      <c r="AM87" s="697"/>
      <c r="AN87" s="697"/>
      <c r="AO87" s="698"/>
      <c r="AP87" s="633"/>
      <c r="AQ87" s="696"/>
      <c r="AR87" s="697"/>
      <c r="AS87" s="697"/>
      <c r="AT87" s="697"/>
      <c r="AU87" s="697"/>
      <c r="AV87" s="697"/>
      <c r="AW87" s="697"/>
      <c r="AX87" s="697"/>
      <c r="AY87" s="697"/>
      <c r="AZ87" s="697"/>
      <c r="BA87" s="697"/>
      <c r="BB87" s="697"/>
      <c r="BC87" s="697"/>
      <c r="BD87" s="697"/>
      <c r="BE87" s="697"/>
      <c r="BF87" s="697"/>
      <c r="BG87" s="697"/>
      <c r="BH87" s="697"/>
      <c r="BI87" s="697"/>
      <c r="BJ87" s="697"/>
      <c r="BK87" s="697"/>
      <c r="BL87" s="697"/>
      <c r="BM87" s="697"/>
      <c r="BN87" s="697"/>
      <c r="BO87" s="697"/>
      <c r="BP87" s="697"/>
      <c r="BQ87" s="697"/>
      <c r="BR87" s="697"/>
      <c r="BS87" s="697"/>
      <c r="BT87" s="698"/>
      <c r="BU87" s="163"/>
    </row>
    <row r="88" spans="2:73">
      <c r="B88" s="692"/>
      <c r="C88" s="692"/>
      <c r="D88" s="692"/>
      <c r="E88" s="692"/>
      <c r="F88" s="692"/>
      <c r="G88" s="692"/>
      <c r="H88" s="692"/>
      <c r="I88" s="644"/>
      <c r="J88" s="644"/>
      <c r="K88" s="633"/>
      <c r="L88" s="696"/>
      <c r="M88" s="697"/>
      <c r="N88" s="697"/>
      <c r="O88" s="697"/>
      <c r="P88" s="697"/>
      <c r="Q88" s="697"/>
      <c r="R88" s="697"/>
      <c r="S88" s="697"/>
      <c r="T88" s="697"/>
      <c r="U88" s="697"/>
      <c r="V88" s="697"/>
      <c r="W88" s="697"/>
      <c r="X88" s="697"/>
      <c r="Y88" s="697"/>
      <c r="Z88" s="697"/>
      <c r="AA88" s="697"/>
      <c r="AB88" s="697"/>
      <c r="AC88" s="697"/>
      <c r="AD88" s="697"/>
      <c r="AE88" s="697"/>
      <c r="AF88" s="697"/>
      <c r="AG88" s="697"/>
      <c r="AH88" s="697"/>
      <c r="AI88" s="697"/>
      <c r="AJ88" s="697"/>
      <c r="AK88" s="697"/>
      <c r="AL88" s="697"/>
      <c r="AM88" s="697"/>
      <c r="AN88" s="697"/>
      <c r="AO88" s="698"/>
      <c r="AP88" s="633"/>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92"/>
      <c r="C89" s="692"/>
      <c r="D89" s="692"/>
      <c r="E89" s="692"/>
      <c r="F89" s="692"/>
      <c r="G89" s="692"/>
      <c r="H89" s="692"/>
      <c r="I89" s="644"/>
      <c r="J89" s="644"/>
      <c r="K89" s="633"/>
      <c r="L89" s="696"/>
      <c r="M89" s="697"/>
      <c r="N89" s="697"/>
      <c r="O89" s="697"/>
      <c r="P89" s="697"/>
      <c r="Q89" s="697"/>
      <c r="R89" s="697"/>
      <c r="S89" s="697"/>
      <c r="T89" s="697"/>
      <c r="U89" s="697"/>
      <c r="V89" s="697"/>
      <c r="W89" s="697"/>
      <c r="X89" s="697"/>
      <c r="Y89" s="697"/>
      <c r="Z89" s="697"/>
      <c r="AA89" s="697"/>
      <c r="AB89" s="697"/>
      <c r="AC89" s="697"/>
      <c r="AD89" s="697"/>
      <c r="AE89" s="697"/>
      <c r="AF89" s="697"/>
      <c r="AG89" s="697"/>
      <c r="AH89" s="697"/>
      <c r="AI89" s="697"/>
      <c r="AJ89" s="697"/>
      <c r="AK89" s="697"/>
      <c r="AL89" s="697"/>
      <c r="AM89" s="697"/>
      <c r="AN89" s="697"/>
      <c r="AO89" s="698"/>
      <c r="AP89" s="633"/>
      <c r="AQ89" s="696"/>
      <c r="AR89" s="697"/>
      <c r="AS89" s="697"/>
      <c r="AT89" s="697"/>
      <c r="AU89" s="697"/>
      <c r="AV89" s="697"/>
      <c r="AW89" s="697"/>
      <c r="AX89" s="697"/>
      <c r="AY89" s="697"/>
      <c r="AZ89" s="697"/>
      <c r="BA89" s="697"/>
      <c r="BB89" s="697"/>
      <c r="BC89" s="697"/>
      <c r="BD89" s="697"/>
      <c r="BE89" s="697"/>
      <c r="BF89" s="697"/>
      <c r="BG89" s="697"/>
      <c r="BH89" s="697"/>
      <c r="BI89" s="697"/>
      <c r="BJ89" s="697"/>
      <c r="BK89" s="697"/>
      <c r="BL89" s="697"/>
      <c r="BM89" s="697"/>
      <c r="BN89" s="697"/>
      <c r="BO89" s="697"/>
      <c r="BP89" s="697"/>
      <c r="BQ89" s="697"/>
      <c r="BR89" s="697"/>
      <c r="BS89" s="697"/>
      <c r="BT89" s="698"/>
    </row>
    <row r="90" spans="2:73">
      <c r="B90" s="692"/>
      <c r="C90" s="692"/>
      <c r="D90" s="692"/>
      <c r="E90" s="692"/>
      <c r="F90" s="692"/>
      <c r="G90" s="692"/>
      <c r="H90" s="692"/>
      <c r="I90" s="644"/>
      <c r="J90" s="644"/>
      <c r="K90" s="633"/>
      <c r="L90" s="696"/>
      <c r="M90" s="697"/>
      <c r="N90" s="697"/>
      <c r="O90" s="697"/>
      <c r="P90" s="697"/>
      <c r="Q90" s="697"/>
      <c r="R90" s="697"/>
      <c r="S90" s="697"/>
      <c r="T90" s="697"/>
      <c r="U90" s="697"/>
      <c r="V90" s="697"/>
      <c r="W90" s="697"/>
      <c r="X90" s="697"/>
      <c r="Y90" s="697"/>
      <c r="Z90" s="697"/>
      <c r="AA90" s="697"/>
      <c r="AB90" s="697"/>
      <c r="AC90" s="697"/>
      <c r="AD90" s="697"/>
      <c r="AE90" s="697"/>
      <c r="AF90" s="697"/>
      <c r="AG90" s="697"/>
      <c r="AH90" s="697"/>
      <c r="AI90" s="697"/>
      <c r="AJ90" s="697"/>
      <c r="AK90" s="697"/>
      <c r="AL90" s="697"/>
      <c r="AM90" s="697"/>
      <c r="AN90" s="697"/>
      <c r="AO90" s="698"/>
      <c r="AP90" s="633"/>
      <c r="AQ90" s="696"/>
      <c r="AR90" s="697"/>
      <c r="AS90" s="697"/>
      <c r="AT90" s="697"/>
      <c r="AU90" s="697"/>
      <c r="AV90" s="697"/>
      <c r="AW90" s="697"/>
      <c r="AX90" s="697"/>
      <c r="AY90" s="697"/>
      <c r="AZ90" s="697"/>
      <c r="BA90" s="697"/>
      <c r="BB90" s="697"/>
      <c r="BC90" s="697"/>
      <c r="BD90" s="697"/>
      <c r="BE90" s="697"/>
      <c r="BF90" s="697"/>
      <c r="BG90" s="697"/>
      <c r="BH90" s="697"/>
      <c r="BI90" s="697"/>
      <c r="BJ90" s="697"/>
      <c r="BK90" s="697"/>
      <c r="BL90" s="697"/>
      <c r="BM90" s="697"/>
      <c r="BN90" s="697"/>
      <c r="BO90" s="697"/>
      <c r="BP90" s="697"/>
      <c r="BQ90" s="697"/>
      <c r="BR90" s="697"/>
      <c r="BS90" s="697"/>
      <c r="BT90" s="698"/>
    </row>
    <row r="91" spans="2:73">
      <c r="B91" s="692"/>
      <c r="C91" s="692"/>
      <c r="D91" s="692"/>
      <c r="E91" s="692"/>
      <c r="F91" s="692"/>
      <c r="G91" s="692"/>
      <c r="H91" s="692"/>
      <c r="I91" s="644"/>
      <c r="J91" s="644"/>
      <c r="K91" s="633"/>
      <c r="L91" s="696"/>
      <c r="M91" s="697"/>
      <c r="N91" s="697"/>
      <c r="O91" s="697"/>
      <c r="P91" s="697"/>
      <c r="Q91" s="697"/>
      <c r="R91" s="697"/>
      <c r="S91" s="697"/>
      <c r="T91" s="697"/>
      <c r="U91" s="697"/>
      <c r="V91" s="697"/>
      <c r="W91" s="697"/>
      <c r="X91" s="697"/>
      <c r="Y91" s="697"/>
      <c r="Z91" s="697"/>
      <c r="AA91" s="697"/>
      <c r="AB91" s="697"/>
      <c r="AC91" s="697"/>
      <c r="AD91" s="697"/>
      <c r="AE91" s="697"/>
      <c r="AF91" s="697"/>
      <c r="AG91" s="697"/>
      <c r="AH91" s="697"/>
      <c r="AI91" s="697"/>
      <c r="AJ91" s="697"/>
      <c r="AK91" s="697"/>
      <c r="AL91" s="697"/>
      <c r="AM91" s="697"/>
      <c r="AN91" s="697"/>
      <c r="AO91" s="698"/>
      <c r="AP91" s="633"/>
      <c r="AQ91" s="699"/>
      <c r="AR91" s="700"/>
      <c r="AS91" s="700"/>
      <c r="AT91" s="700"/>
      <c r="AU91" s="700"/>
      <c r="AV91" s="700"/>
      <c r="AW91" s="700"/>
      <c r="AX91" s="700"/>
      <c r="AY91" s="700"/>
      <c r="AZ91" s="700"/>
      <c r="BA91" s="700"/>
      <c r="BB91" s="700"/>
      <c r="BC91" s="700"/>
      <c r="BD91" s="700"/>
      <c r="BE91" s="700"/>
      <c r="BF91" s="700"/>
      <c r="BG91" s="700"/>
      <c r="BH91" s="700"/>
      <c r="BI91" s="700"/>
      <c r="BJ91" s="700"/>
      <c r="BK91" s="700"/>
      <c r="BL91" s="700"/>
      <c r="BM91" s="700"/>
      <c r="BN91" s="700"/>
      <c r="BO91" s="700"/>
      <c r="BP91" s="700"/>
      <c r="BQ91" s="700"/>
      <c r="BR91" s="700"/>
      <c r="BS91" s="700"/>
      <c r="BT91" s="701"/>
    </row>
    <row r="92" spans="2:73">
      <c r="B92" s="692"/>
      <c r="C92" s="692"/>
      <c r="D92" s="692"/>
      <c r="E92" s="692"/>
      <c r="F92" s="692"/>
      <c r="G92" s="692"/>
      <c r="H92" s="692"/>
      <c r="I92" s="644"/>
      <c r="J92" s="644"/>
      <c r="K92" s="633"/>
      <c r="L92" s="696"/>
      <c r="M92" s="697"/>
      <c r="N92" s="697"/>
      <c r="O92" s="697"/>
      <c r="P92" s="697"/>
      <c r="Q92" s="697"/>
      <c r="R92" s="697"/>
      <c r="S92" s="697"/>
      <c r="T92" s="697"/>
      <c r="U92" s="697"/>
      <c r="V92" s="697"/>
      <c r="W92" s="697"/>
      <c r="X92" s="697"/>
      <c r="Y92" s="697"/>
      <c r="Z92" s="697"/>
      <c r="AA92" s="697"/>
      <c r="AB92" s="697"/>
      <c r="AC92" s="697"/>
      <c r="AD92" s="697"/>
      <c r="AE92" s="697"/>
      <c r="AF92" s="697"/>
      <c r="AG92" s="697"/>
      <c r="AH92" s="697"/>
      <c r="AI92" s="697"/>
      <c r="AJ92" s="697"/>
      <c r="AK92" s="697"/>
      <c r="AL92" s="697"/>
      <c r="AM92" s="697"/>
      <c r="AN92" s="697"/>
      <c r="AO92" s="698"/>
      <c r="AP92" s="633"/>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92"/>
      <c r="C93" s="692"/>
      <c r="D93" s="692"/>
      <c r="E93" s="692"/>
      <c r="F93" s="692"/>
      <c r="G93" s="692"/>
      <c r="H93" s="692"/>
      <c r="I93" s="644"/>
      <c r="J93" s="644"/>
      <c r="K93" s="633"/>
      <c r="L93" s="696"/>
      <c r="M93" s="697"/>
      <c r="N93" s="697"/>
      <c r="O93" s="697"/>
      <c r="P93" s="697"/>
      <c r="Q93" s="697"/>
      <c r="R93" s="697"/>
      <c r="S93" s="697"/>
      <c r="T93" s="697"/>
      <c r="U93" s="697"/>
      <c r="V93" s="697"/>
      <c r="W93" s="697"/>
      <c r="X93" s="697"/>
      <c r="Y93" s="697"/>
      <c r="Z93" s="697"/>
      <c r="AA93" s="697"/>
      <c r="AB93" s="697"/>
      <c r="AC93" s="697"/>
      <c r="AD93" s="697"/>
      <c r="AE93" s="697"/>
      <c r="AF93" s="697"/>
      <c r="AG93" s="697"/>
      <c r="AH93" s="697"/>
      <c r="AI93" s="697"/>
      <c r="AJ93" s="697"/>
      <c r="AK93" s="697"/>
      <c r="AL93" s="697"/>
      <c r="AM93" s="697"/>
      <c r="AN93" s="697"/>
      <c r="AO93" s="698"/>
      <c r="AP93" s="633"/>
      <c r="AQ93" s="696"/>
      <c r="AR93" s="697"/>
      <c r="AS93" s="697"/>
      <c r="AT93" s="697"/>
      <c r="AU93" s="697"/>
      <c r="AV93" s="697"/>
      <c r="AW93" s="697"/>
      <c r="AX93" s="697"/>
      <c r="AY93" s="697"/>
      <c r="AZ93" s="697"/>
      <c r="BA93" s="697"/>
      <c r="BB93" s="697"/>
      <c r="BC93" s="697"/>
      <c r="BD93" s="697"/>
      <c r="BE93" s="697"/>
      <c r="BF93" s="697"/>
      <c r="BG93" s="697"/>
      <c r="BH93" s="697"/>
      <c r="BI93" s="697"/>
      <c r="BJ93" s="697"/>
      <c r="BK93" s="697"/>
      <c r="BL93" s="697"/>
      <c r="BM93" s="697"/>
      <c r="BN93" s="697"/>
      <c r="BO93" s="697"/>
      <c r="BP93" s="697"/>
      <c r="BQ93" s="697"/>
      <c r="BR93" s="697"/>
      <c r="BS93" s="697"/>
      <c r="BT93" s="698"/>
    </row>
    <row r="94" spans="2:73">
      <c r="B94" s="692"/>
      <c r="C94" s="692"/>
      <c r="D94" s="692"/>
      <c r="E94" s="692"/>
      <c r="F94" s="692"/>
      <c r="G94" s="692"/>
      <c r="H94" s="692"/>
      <c r="I94" s="644"/>
      <c r="J94" s="644"/>
      <c r="K94" s="633"/>
      <c r="L94" s="696"/>
      <c r="M94" s="697"/>
      <c r="N94" s="697"/>
      <c r="O94" s="697"/>
      <c r="P94" s="697"/>
      <c r="Q94" s="697"/>
      <c r="R94" s="697"/>
      <c r="S94" s="697"/>
      <c r="T94" s="697"/>
      <c r="U94" s="697"/>
      <c r="V94" s="697"/>
      <c r="W94" s="697"/>
      <c r="X94" s="697"/>
      <c r="Y94" s="697"/>
      <c r="Z94" s="697"/>
      <c r="AA94" s="697"/>
      <c r="AB94" s="697"/>
      <c r="AC94" s="697"/>
      <c r="AD94" s="697"/>
      <c r="AE94" s="697"/>
      <c r="AF94" s="697"/>
      <c r="AG94" s="697"/>
      <c r="AH94" s="697"/>
      <c r="AI94" s="697"/>
      <c r="AJ94" s="697"/>
      <c r="AK94" s="697"/>
      <c r="AL94" s="697"/>
      <c r="AM94" s="697"/>
      <c r="AN94" s="697"/>
      <c r="AO94" s="698"/>
      <c r="AP94" s="633"/>
      <c r="AQ94" s="696"/>
      <c r="AR94" s="697"/>
      <c r="AS94" s="697"/>
      <c r="AT94" s="697"/>
      <c r="AU94" s="697"/>
      <c r="AV94" s="697"/>
      <c r="AW94" s="697"/>
      <c r="AX94" s="697"/>
      <c r="AY94" s="697"/>
      <c r="AZ94" s="697"/>
      <c r="BA94" s="697"/>
      <c r="BB94" s="697"/>
      <c r="BC94" s="697"/>
      <c r="BD94" s="697"/>
      <c r="BE94" s="697"/>
      <c r="BF94" s="697"/>
      <c r="BG94" s="697"/>
      <c r="BH94" s="697"/>
      <c r="BI94" s="697"/>
      <c r="BJ94" s="697"/>
      <c r="BK94" s="697"/>
      <c r="BL94" s="697"/>
      <c r="BM94" s="697"/>
      <c r="BN94" s="697"/>
      <c r="BO94" s="697"/>
      <c r="BP94" s="697"/>
      <c r="BQ94" s="697"/>
      <c r="BR94" s="697"/>
      <c r="BS94" s="697"/>
      <c r="BT94" s="698"/>
    </row>
    <row r="95" spans="2:73">
      <c r="B95" s="692"/>
      <c r="C95" s="692"/>
      <c r="D95" s="692"/>
      <c r="E95" s="692"/>
      <c r="F95" s="692"/>
      <c r="G95" s="692"/>
      <c r="H95" s="692"/>
      <c r="I95" s="644"/>
      <c r="J95" s="644"/>
      <c r="K95" s="633"/>
      <c r="L95" s="696"/>
      <c r="M95" s="697"/>
      <c r="N95" s="697"/>
      <c r="O95" s="697"/>
      <c r="P95" s="697"/>
      <c r="Q95" s="697"/>
      <c r="R95" s="697"/>
      <c r="S95" s="697"/>
      <c r="T95" s="697"/>
      <c r="U95" s="697"/>
      <c r="V95" s="697"/>
      <c r="W95" s="697"/>
      <c r="X95" s="697"/>
      <c r="Y95" s="697"/>
      <c r="Z95" s="697"/>
      <c r="AA95" s="697"/>
      <c r="AB95" s="697"/>
      <c r="AC95" s="697"/>
      <c r="AD95" s="697"/>
      <c r="AE95" s="697"/>
      <c r="AF95" s="697"/>
      <c r="AG95" s="697"/>
      <c r="AH95" s="697"/>
      <c r="AI95" s="697"/>
      <c r="AJ95" s="697"/>
      <c r="AK95" s="697"/>
      <c r="AL95" s="697"/>
      <c r="AM95" s="697"/>
      <c r="AN95" s="697"/>
      <c r="AO95" s="698"/>
      <c r="AP95" s="633"/>
      <c r="AQ95" s="696"/>
      <c r="AR95" s="697"/>
      <c r="AS95" s="697"/>
      <c r="AT95" s="697"/>
      <c r="AU95" s="697"/>
      <c r="AV95" s="697"/>
      <c r="AW95" s="697"/>
      <c r="AX95" s="697"/>
      <c r="AY95" s="697"/>
      <c r="AZ95" s="697"/>
      <c r="BA95" s="697"/>
      <c r="BB95" s="697"/>
      <c r="BC95" s="697"/>
      <c r="BD95" s="697"/>
      <c r="BE95" s="697"/>
      <c r="BF95" s="697"/>
      <c r="BG95" s="697"/>
      <c r="BH95" s="697"/>
      <c r="BI95" s="697"/>
      <c r="BJ95" s="697"/>
      <c r="BK95" s="697"/>
      <c r="BL95" s="697"/>
      <c r="BM95" s="697"/>
      <c r="BN95" s="697"/>
      <c r="BO95" s="697"/>
      <c r="BP95" s="697"/>
      <c r="BQ95" s="697"/>
      <c r="BR95" s="697"/>
      <c r="BS95" s="697"/>
      <c r="BT95" s="698"/>
    </row>
    <row r="96" spans="2:73">
      <c r="B96" s="692"/>
      <c r="C96" s="692"/>
      <c r="D96" s="692"/>
      <c r="E96" s="692"/>
      <c r="F96" s="692"/>
      <c r="G96" s="692"/>
      <c r="H96" s="692"/>
      <c r="I96" s="644"/>
      <c r="J96" s="644"/>
      <c r="K96" s="633"/>
      <c r="L96" s="696"/>
      <c r="M96" s="697"/>
      <c r="N96" s="697"/>
      <c r="O96" s="697"/>
      <c r="P96" s="697"/>
      <c r="Q96" s="697"/>
      <c r="R96" s="697"/>
      <c r="S96" s="697"/>
      <c r="T96" s="697"/>
      <c r="U96" s="697"/>
      <c r="V96" s="697"/>
      <c r="W96" s="697"/>
      <c r="X96" s="697"/>
      <c r="Y96" s="697"/>
      <c r="Z96" s="697"/>
      <c r="AA96" s="697"/>
      <c r="AB96" s="697"/>
      <c r="AC96" s="697"/>
      <c r="AD96" s="697"/>
      <c r="AE96" s="697"/>
      <c r="AF96" s="697"/>
      <c r="AG96" s="697"/>
      <c r="AH96" s="697"/>
      <c r="AI96" s="697"/>
      <c r="AJ96" s="697"/>
      <c r="AK96" s="697"/>
      <c r="AL96" s="697"/>
      <c r="AM96" s="697"/>
      <c r="AN96" s="697"/>
      <c r="AO96" s="698"/>
      <c r="AP96" s="633"/>
      <c r="AQ96" s="696"/>
      <c r="AR96" s="697"/>
      <c r="AS96" s="697"/>
      <c r="AT96" s="697"/>
      <c r="AU96" s="697"/>
      <c r="AV96" s="697"/>
      <c r="AW96" s="697"/>
      <c r="AX96" s="697"/>
      <c r="AY96" s="697"/>
      <c r="AZ96" s="697"/>
      <c r="BA96" s="697"/>
      <c r="BB96" s="697"/>
      <c r="BC96" s="697"/>
      <c r="BD96" s="697"/>
      <c r="BE96" s="697"/>
      <c r="BF96" s="697"/>
      <c r="BG96" s="697"/>
      <c r="BH96" s="697"/>
      <c r="BI96" s="697"/>
      <c r="BJ96" s="697"/>
      <c r="BK96" s="697"/>
      <c r="BL96" s="697"/>
      <c r="BM96" s="697"/>
      <c r="BN96" s="697"/>
      <c r="BO96" s="697"/>
      <c r="BP96" s="697"/>
      <c r="BQ96" s="697"/>
      <c r="BR96" s="697"/>
      <c r="BS96" s="697"/>
      <c r="BT96" s="698"/>
    </row>
    <row r="97" spans="2:73">
      <c r="B97" s="692"/>
      <c r="C97" s="692"/>
      <c r="D97" s="692"/>
      <c r="E97" s="692"/>
      <c r="F97" s="692"/>
      <c r="G97" s="692"/>
      <c r="H97" s="692"/>
      <c r="I97" s="644"/>
      <c r="J97" s="644"/>
      <c r="K97" s="633"/>
      <c r="L97" s="696"/>
      <c r="M97" s="697"/>
      <c r="N97" s="697"/>
      <c r="O97" s="697"/>
      <c r="P97" s="697"/>
      <c r="Q97" s="697"/>
      <c r="R97" s="697"/>
      <c r="S97" s="697"/>
      <c r="T97" s="697"/>
      <c r="U97" s="697"/>
      <c r="V97" s="697"/>
      <c r="W97" s="697"/>
      <c r="X97" s="697"/>
      <c r="Y97" s="697"/>
      <c r="Z97" s="697"/>
      <c r="AA97" s="697"/>
      <c r="AB97" s="697"/>
      <c r="AC97" s="697"/>
      <c r="AD97" s="697"/>
      <c r="AE97" s="697"/>
      <c r="AF97" s="697"/>
      <c r="AG97" s="697"/>
      <c r="AH97" s="697"/>
      <c r="AI97" s="697"/>
      <c r="AJ97" s="697"/>
      <c r="AK97" s="697"/>
      <c r="AL97" s="697"/>
      <c r="AM97" s="697"/>
      <c r="AN97" s="697"/>
      <c r="AO97" s="698"/>
      <c r="AP97" s="633"/>
      <c r="AQ97" s="696"/>
      <c r="AR97" s="697"/>
      <c r="AS97" s="697"/>
      <c r="AT97" s="697"/>
      <c r="AU97" s="697"/>
      <c r="AV97" s="697"/>
      <c r="AW97" s="697"/>
      <c r="AX97" s="697"/>
      <c r="AY97" s="697"/>
      <c r="AZ97" s="697"/>
      <c r="BA97" s="697"/>
      <c r="BB97" s="697"/>
      <c r="BC97" s="697"/>
      <c r="BD97" s="697"/>
      <c r="BE97" s="697"/>
      <c r="BF97" s="697"/>
      <c r="BG97" s="697"/>
      <c r="BH97" s="697"/>
      <c r="BI97" s="697"/>
      <c r="BJ97" s="697"/>
      <c r="BK97" s="697"/>
      <c r="BL97" s="697"/>
      <c r="BM97" s="697"/>
      <c r="BN97" s="697"/>
      <c r="BO97" s="697"/>
      <c r="BP97" s="697"/>
      <c r="BQ97" s="697"/>
      <c r="BR97" s="697"/>
      <c r="BS97" s="697"/>
      <c r="BT97" s="698"/>
    </row>
    <row r="98" spans="2:73">
      <c r="B98" s="692"/>
      <c r="C98" s="692"/>
      <c r="D98" s="692"/>
      <c r="E98" s="692"/>
      <c r="F98" s="692"/>
      <c r="G98" s="692"/>
      <c r="H98" s="692"/>
      <c r="I98" s="644"/>
      <c r="J98" s="644"/>
      <c r="K98" s="633"/>
      <c r="L98" s="696"/>
      <c r="M98" s="697"/>
      <c r="N98" s="697"/>
      <c r="O98" s="697"/>
      <c r="P98" s="697"/>
      <c r="Q98" s="697"/>
      <c r="R98" s="697"/>
      <c r="S98" s="697"/>
      <c r="T98" s="697"/>
      <c r="U98" s="697"/>
      <c r="V98" s="697"/>
      <c r="W98" s="697"/>
      <c r="X98" s="697"/>
      <c r="Y98" s="697"/>
      <c r="Z98" s="697"/>
      <c r="AA98" s="697"/>
      <c r="AB98" s="697"/>
      <c r="AC98" s="697"/>
      <c r="AD98" s="697"/>
      <c r="AE98" s="697"/>
      <c r="AF98" s="697"/>
      <c r="AG98" s="697"/>
      <c r="AH98" s="697"/>
      <c r="AI98" s="697"/>
      <c r="AJ98" s="697"/>
      <c r="AK98" s="697"/>
      <c r="AL98" s="697"/>
      <c r="AM98" s="697"/>
      <c r="AN98" s="697"/>
      <c r="AO98" s="698"/>
      <c r="AP98" s="633"/>
      <c r="AQ98" s="696"/>
      <c r="AR98" s="697"/>
      <c r="AS98" s="697"/>
      <c r="AT98" s="697"/>
      <c r="AU98" s="697"/>
      <c r="AV98" s="697"/>
      <c r="AW98" s="697"/>
      <c r="AX98" s="697"/>
      <c r="AY98" s="697"/>
      <c r="AZ98" s="697"/>
      <c r="BA98" s="697"/>
      <c r="BB98" s="697"/>
      <c r="BC98" s="697"/>
      <c r="BD98" s="697"/>
      <c r="BE98" s="697"/>
      <c r="BF98" s="697"/>
      <c r="BG98" s="697"/>
      <c r="BH98" s="697"/>
      <c r="BI98" s="697"/>
      <c r="BJ98" s="697"/>
      <c r="BK98" s="697"/>
      <c r="BL98" s="697"/>
      <c r="BM98" s="697"/>
      <c r="BN98" s="697"/>
      <c r="BO98" s="697"/>
      <c r="BP98" s="697"/>
      <c r="BQ98" s="697"/>
      <c r="BR98" s="697"/>
      <c r="BS98" s="697"/>
      <c r="BT98" s="698"/>
    </row>
    <row r="99" spans="2:73">
      <c r="B99" s="692"/>
      <c r="C99" s="692"/>
      <c r="D99" s="692"/>
      <c r="E99" s="692"/>
      <c r="F99" s="692"/>
      <c r="G99" s="692"/>
      <c r="H99" s="692"/>
      <c r="I99" s="644"/>
      <c r="J99" s="644"/>
      <c r="K99" s="633"/>
      <c r="L99" s="696"/>
      <c r="M99" s="697"/>
      <c r="N99" s="697"/>
      <c r="O99" s="697"/>
      <c r="P99" s="697"/>
      <c r="Q99" s="697"/>
      <c r="R99" s="697"/>
      <c r="S99" s="697"/>
      <c r="T99" s="697"/>
      <c r="U99" s="697"/>
      <c r="V99" s="697"/>
      <c r="W99" s="697"/>
      <c r="X99" s="697"/>
      <c r="Y99" s="697"/>
      <c r="Z99" s="697"/>
      <c r="AA99" s="697"/>
      <c r="AB99" s="697"/>
      <c r="AC99" s="697"/>
      <c r="AD99" s="697"/>
      <c r="AE99" s="697"/>
      <c r="AF99" s="697"/>
      <c r="AG99" s="697"/>
      <c r="AH99" s="697"/>
      <c r="AI99" s="697"/>
      <c r="AJ99" s="697"/>
      <c r="AK99" s="697"/>
      <c r="AL99" s="697"/>
      <c r="AM99" s="697"/>
      <c r="AN99" s="697"/>
      <c r="AO99" s="698"/>
      <c r="AP99" s="633"/>
      <c r="AQ99" s="696"/>
      <c r="AR99" s="697"/>
      <c r="AS99" s="697"/>
      <c r="AT99" s="697"/>
      <c r="AU99" s="697"/>
      <c r="AV99" s="697"/>
      <c r="AW99" s="697"/>
      <c r="AX99" s="697"/>
      <c r="AY99" s="697"/>
      <c r="AZ99" s="697"/>
      <c r="BA99" s="697"/>
      <c r="BB99" s="697"/>
      <c r="BC99" s="697"/>
      <c r="BD99" s="697"/>
      <c r="BE99" s="697"/>
      <c r="BF99" s="697"/>
      <c r="BG99" s="697"/>
      <c r="BH99" s="697"/>
      <c r="BI99" s="697"/>
      <c r="BJ99" s="697"/>
      <c r="BK99" s="697"/>
      <c r="BL99" s="697"/>
      <c r="BM99" s="697"/>
      <c r="BN99" s="697"/>
      <c r="BO99" s="697"/>
      <c r="BP99" s="697"/>
      <c r="BQ99" s="697"/>
      <c r="BR99" s="697"/>
      <c r="BS99" s="697"/>
      <c r="BT99" s="698"/>
    </row>
    <row r="100" spans="2:73">
      <c r="B100" s="692"/>
      <c r="C100" s="692"/>
      <c r="D100" s="692"/>
      <c r="E100" s="692"/>
      <c r="F100" s="692"/>
      <c r="G100" s="692"/>
      <c r="H100" s="692"/>
      <c r="I100" s="644"/>
      <c r="J100" s="644"/>
      <c r="K100" s="633"/>
      <c r="L100" s="696"/>
      <c r="M100" s="697"/>
      <c r="N100" s="697"/>
      <c r="O100" s="697"/>
      <c r="P100" s="697"/>
      <c r="Q100" s="697"/>
      <c r="R100" s="697"/>
      <c r="S100" s="697"/>
      <c r="T100" s="697"/>
      <c r="U100" s="697"/>
      <c r="V100" s="697"/>
      <c r="W100" s="697"/>
      <c r="X100" s="697"/>
      <c r="Y100" s="697"/>
      <c r="Z100" s="697"/>
      <c r="AA100" s="697"/>
      <c r="AB100" s="697"/>
      <c r="AC100" s="697"/>
      <c r="AD100" s="697"/>
      <c r="AE100" s="697"/>
      <c r="AF100" s="697"/>
      <c r="AG100" s="697"/>
      <c r="AH100" s="697"/>
      <c r="AI100" s="697"/>
      <c r="AJ100" s="697"/>
      <c r="AK100" s="697"/>
      <c r="AL100" s="697"/>
      <c r="AM100" s="697"/>
      <c r="AN100" s="697"/>
      <c r="AO100" s="698"/>
      <c r="AP100" s="633"/>
      <c r="AQ100" s="696"/>
      <c r="AR100" s="697"/>
      <c r="AS100" s="697"/>
      <c r="AT100" s="697"/>
      <c r="AU100" s="697"/>
      <c r="AV100" s="697"/>
      <c r="AW100" s="697"/>
      <c r="AX100" s="697"/>
      <c r="AY100" s="697"/>
      <c r="AZ100" s="697"/>
      <c r="BA100" s="697"/>
      <c r="BB100" s="697"/>
      <c r="BC100" s="697"/>
      <c r="BD100" s="697"/>
      <c r="BE100" s="697"/>
      <c r="BF100" s="697"/>
      <c r="BG100" s="697"/>
      <c r="BH100" s="697"/>
      <c r="BI100" s="697"/>
      <c r="BJ100" s="697"/>
      <c r="BK100" s="697"/>
      <c r="BL100" s="697"/>
      <c r="BM100" s="697"/>
      <c r="BN100" s="697"/>
      <c r="BO100" s="697"/>
      <c r="BP100" s="697"/>
      <c r="BQ100" s="697"/>
      <c r="BR100" s="697"/>
      <c r="BS100" s="697"/>
      <c r="BT100" s="698"/>
    </row>
    <row r="101" spans="2:73" ht="15.6">
      <c r="B101" s="692"/>
      <c r="C101" s="692"/>
      <c r="D101" s="692"/>
      <c r="E101" s="692"/>
      <c r="F101" s="692"/>
      <c r="G101" s="692"/>
      <c r="H101" s="692"/>
      <c r="I101" s="644"/>
      <c r="J101" s="644"/>
      <c r="K101" s="633"/>
      <c r="L101" s="696"/>
      <c r="M101" s="697"/>
      <c r="N101" s="697"/>
      <c r="O101" s="697"/>
      <c r="P101" s="697"/>
      <c r="Q101" s="697"/>
      <c r="R101" s="697"/>
      <c r="S101" s="697"/>
      <c r="T101" s="697"/>
      <c r="U101" s="697"/>
      <c r="V101" s="697"/>
      <c r="W101" s="697"/>
      <c r="X101" s="697"/>
      <c r="Y101" s="697"/>
      <c r="Z101" s="697"/>
      <c r="AA101" s="697"/>
      <c r="AB101" s="697"/>
      <c r="AC101" s="697"/>
      <c r="AD101" s="697"/>
      <c r="AE101" s="697"/>
      <c r="AF101" s="697"/>
      <c r="AG101" s="697"/>
      <c r="AH101" s="697"/>
      <c r="AI101" s="697"/>
      <c r="AJ101" s="697"/>
      <c r="AK101" s="697"/>
      <c r="AL101" s="697"/>
      <c r="AM101" s="697"/>
      <c r="AN101" s="697"/>
      <c r="AO101" s="698"/>
      <c r="AP101" s="633"/>
      <c r="AQ101" s="696"/>
      <c r="AR101" s="697"/>
      <c r="AS101" s="697"/>
      <c r="AT101" s="697"/>
      <c r="AU101" s="697"/>
      <c r="AV101" s="697"/>
      <c r="AW101" s="697"/>
      <c r="AX101" s="697"/>
      <c r="AY101" s="697"/>
      <c r="AZ101" s="697"/>
      <c r="BA101" s="697"/>
      <c r="BB101" s="697"/>
      <c r="BC101" s="697"/>
      <c r="BD101" s="697"/>
      <c r="BE101" s="697"/>
      <c r="BF101" s="697"/>
      <c r="BG101" s="697"/>
      <c r="BH101" s="697"/>
      <c r="BI101" s="697"/>
      <c r="BJ101" s="697"/>
      <c r="BK101" s="697"/>
      <c r="BL101" s="697"/>
      <c r="BM101" s="697"/>
      <c r="BN101" s="697"/>
      <c r="BO101" s="697"/>
      <c r="BP101" s="697"/>
      <c r="BQ101" s="697"/>
      <c r="BR101" s="697"/>
      <c r="BS101" s="697"/>
      <c r="BT101" s="698"/>
      <c r="BU101" s="163"/>
    </row>
    <row r="102" spans="2:73" ht="15.6">
      <c r="B102" s="692"/>
      <c r="C102" s="692"/>
      <c r="D102" s="692"/>
      <c r="E102" s="692"/>
      <c r="F102" s="692"/>
      <c r="G102" s="692"/>
      <c r="H102" s="692"/>
      <c r="I102" s="644"/>
      <c r="J102" s="644"/>
      <c r="K102" s="633"/>
      <c r="L102" s="696"/>
      <c r="M102" s="697"/>
      <c r="N102" s="697"/>
      <c r="O102" s="697"/>
      <c r="P102" s="697"/>
      <c r="Q102" s="697"/>
      <c r="R102" s="697"/>
      <c r="S102" s="697"/>
      <c r="T102" s="697"/>
      <c r="U102" s="697"/>
      <c r="V102" s="697"/>
      <c r="W102" s="697"/>
      <c r="X102" s="697"/>
      <c r="Y102" s="697"/>
      <c r="Z102" s="697"/>
      <c r="AA102" s="697"/>
      <c r="AB102" s="697"/>
      <c r="AC102" s="697"/>
      <c r="AD102" s="697"/>
      <c r="AE102" s="697"/>
      <c r="AF102" s="697"/>
      <c r="AG102" s="697"/>
      <c r="AH102" s="697"/>
      <c r="AI102" s="697"/>
      <c r="AJ102" s="697"/>
      <c r="AK102" s="697"/>
      <c r="AL102" s="697"/>
      <c r="AM102" s="697"/>
      <c r="AN102" s="697"/>
      <c r="AO102" s="698"/>
      <c r="AP102" s="633"/>
      <c r="AQ102" s="696"/>
      <c r="AR102" s="697"/>
      <c r="AS102" s="697"/>
      <c r="AT102" s="697"/>
      <c r="AU102" s="697"/>
      <c r="AV102" s="697"/>
      <c r="AW102" s="697"/>
      <c r="AX102" s="697"/>
      <c r="AY102" s="697"/>
      <c r="AZ102" s="697"/>
      <c r="BA102" s="697"/>
      <c r="BB102" s="697"/>
      <c r="BC102" s="697"/>
      <c r="BD102" s="697"/>
      <c r="BE102" s="697"/>
      <c r="BF102" s="697"/>
      <c r="BG102" s="697"/>
      <c r="BH102" s="697"/>
      <c r="BI102" s="697"/>
      <c r="BJ102" s="697"/>
      <c r="BK102" s="697"/>
      <c r="BL102" s="697"/>
      <c r="BM102" s="697"/>
      <c r="BN102" s="697"/>
      <c r="BO102" s="697"/>
      <c r="BP102" s="697"/>
      <c r="BQ102" s="697"/>
      <c r="BR102" s="697"/>
      <c r="BS102" s="697"/>
      <c r="BT102" s="698"/>
      <c r="BU102" s="163"/>
    </row>
    <row r="103" spans="2:73" ht="15.6">
      <c r="B103" s="692"/>
      <c r="C103" s="692"/>
      <c r="D103" s="692"/>
      <c r="E103" s="692"/>
      <c r="F103" s="692"/>
      <c r="G103" s="692"/>
      <c r="H103" s="692"/>
      <c r="I103" s="644"/>
      <c r="J103" s="644"/>
      <c r="K103" s="633"/>
      <c r="L103" s="696"/>
      <c r="M103" s="697"/>
      <c r="N103" s="697"/>
      <c r="O103" s="697"/>
      <c r="P103" s="697"/>
      <c r="Q103" s="697"/>
      <c r="R103" s="697"/>
      <c r="S103" s="697"/>
      <c r="T103" s="697"/>
      <c r="U103" s="697"/>
      <c r="V103" s="697"/>
      <c r="W103" s="697"/>
      <c r="X103" s="697"/>
      <c r="Y103" s="697"/>
      <c r="Z103" s="697"/>
      <c r="AA103" s="697"/>
      <c r="AB103" s="697"/>
      <c r="AC103" s="697"/>
      <c r="AD103" s="697"/>
      <c r="AE103" s="697"/>
      <c r="AF103" s="697"/>
      <c r="AG103" s="697"/>
      <c r="AH103" s="697"/>
      <c r="AI103" s="697"/>
      <c r="AJ103" s="697"/>
      <c r="AK103" s="697"/>
      <c r="AL103" s="697"/>
      <c r="AM103" s="697"/>
      <c r="AN103" s="697"/>
      <c r="AO103" s="698"/>
      <c r="AP103" s="633"/>
      <c r="AQ103" s="696"/>
      <c r="AR103" s="697"/>
      <c r="AS103" s="697"/>
      <c r="AT103" s="697"/>
      <c r="AU103" s="697"/>
      <c r="AV103" s="697"/>
      <c r="AW103" s="697"/>
      <c r="AX103" s="697"/>
      <c r="AY103" s="697"/>
      <c r="AZ103" s="697"/>
      <c r="BA103" s="697"/>
      <c r="BB103" s="697"/>
      <c r="BC103" s="697"/>
      <c r="BD103" s="697"/>
      <c r="BE103" s="697"/>
      <c r="BF103" s="697"/>
      <c r="BG103" s="697"/>
      <c r="BH103" s="697"/>
      <c r="BI103" s="697"/>
      <c r="BJ103" s="697"/>
      <c r="BK103" s="697"/>
      <c r="BL103" s="697"/>
      <c r="BM103" s="697"/>
      <c r="BN103" s="697"/>
      <c r="BO103" s="697"/>
      <c r="BP103" s="697"/>
      <c r="BQ103" s="697"/>
      <c r="BR103" s="697"/>
      <c r="BS103" s="697"/>
      <c r="BT103" s="698"/>
      <c r="BU103" s="163"/>
    </row>
    <row r="104" spans="2:73">
      <c r="B104" s="692"/>
      <c r="C104" s="692"/>
      <c r="D104" s="692"/>
      <c r="E104" s="692"/>
      <c r="F104" s="692"/>
      <c r="G104" s="692"/>
      <c r="H104" s="692"/>
      <c r="I104" s="644"/>
      <c r="J104" s="644"/>
      <c r="K104" s="633"/>
      <c r="L104" s="696"/>
      <c r="M104" s="697"/>
      <c r="N104" s="697"/>
      <c r="O104" s="697"/>
      <c r="P104" s="697"/>
      <c r="Q104" s="697"/>
      <c r="R104" s="697"/>
      <c r="S104" s="697"/>
      <c r="T104" s="697"/>
      <c r="U104" s="697"/>
      <c r="V104" s="697"/>
      <c r="W104" s="697"/>
      <c r="X104" s="697"/>
      <c r="Y104" s="697"/>
      <c r="Z104" s="697"/>
      <c r="AA104" s="697"/>
      <c r="AB104" s="697"/>
      <c r="AC104" s="697"/>
      <c r="AD104" s="697"/>
      <c r="AE104" s="697"/>
      <c r="AF104" s="697"/>
      <c r="AG104" s="697"/>
      <c r="AH104" s="697"/>
      <c r="AI104" s="697"/>
      <c r="AJ104" s="697"/>
      <c r="AK104" s="697"/>
      <c r="AL104" s="697"/>
      <c r="AM104" s="697"/>
      <c r="AN104" s="697"/>
      <c r="AO104" s="698"/>
      <c r="AP104" s="633"/>
      <c r="AQ104" s="696"/>
      <c r="AR104" s="697"/>
      <c r="AS104" s="697"/>
      <c r="AT104" s="697"/>
      <c r="AU104" s="697"/>
      <c r="AV104" s="697"/>
      <c r="AW104" s="697"/>
      <c r="AX104" s="697"/>
      <c r="AY104" s="697"/>
      <c r="AZ104" s="697"/>
      <c r="BA104" s="697"/>
      <c r="BB104" s="697"/>
      <c r="BC104" s="697"/>
      <c r="BD104" s="697"/>
      <c r="BE104" s="697"/>
      <c r="BF104" s="697"/>
      <c r="BG104" s="697"/>
      <c r="BH104" s="697"/>
      <c r="BI104" s="697"/>
      <c r="BJ104" s="697"/>
      <c r="BK104" s="697"/>
      <c r="BL104" s="697"/>
      <c r="BM104" s="697"/>
      <c r="BN104" s="697"/>
      <c r="BO104" s="697"/>
      <c r="BP104" s="697"/>
      <c r="BQ104" s="697"/>
      <c r="BR104" s="697"/>
      <c r="BS104" s="697"/>
      <c r="BT104" s="698"/>
    </row>
    <row r="105" spans="2:73" ht="15.6">
      <c r="B105" s="692"/>
      <c r="C105" s="692"/>
      <c r="D105" s="692"/>
      <c r="E105" s="692"/>
      <c r="F105" s="692"/>
      <c r="G105" s="692"/>
      <c r="H105" s="692"/>
      <c r="I105" s="644"/>
      <c r="J105" s="644"/>
      <c r="K105" s="633"/>
      <c r="L105" s="696"/>
      <c r="M105" s="697"/>
      <c r="N105" s="697"/>
      <c r="O105" s="697"/>
      <c r="P105" s="697"/>
      <c r="Q105" s="697"/>
      <c r="R105" s="697"/>
      <c r="S105" s="697"/>
      <c r="T105" s="697"/>
      <c r="U105" s="697"/>
      <c r="V105" s="697"/>
      <c r="W105" s="697"/>
      <c r="X105" s="697"/>
      <c r="Y105" s="697"/>
      <c r="Z105" s="697"/>
      <c r="AA105" s="697"/>
      <c r="AB105" s="697"/>
      <c r="AC105" s="697"/>
      <c r="AD105" s="697"/>
      <c r="AE105" s="697"/>
      <c r="AF105" s="697"/>
      <c r="AG105" s="697"/>
      <c r="AH105" s="697"/>
      <c r="AI105" s="697"/>
      <c r="AJ105" s="697"/>
      <c r="AK105" s="697"/>
      <c r="AL105" s="697"/>
      <c r="AM105" s="697"/>
      <c r="AN105" s="697"/>
      <c r="AO105" s="698"/>
      <c r="AP105" s="633"/>
      <c r="AQ105" s="696"/>
      <c r="AR105" s="697"/>
      <c r="AS105" s="697"/>
      <c r="AT105" s="697"/>
      <c r="AU105" s="697"/>
      <c r="AV105" s="697"/>
      <c r="AW105" s="697"/>
      <c r="AX105" s="697"/>
      <c r="AY105" s="697"/>
      <c r="AZ105" s="697"/>
      <c r="BA105" s="697"/>
      <c r="BB105" s="697"/>
      <c r="BC105" s="697"/>
      <c r="BD105" s="697"/>
      <c r="BE105" s="697"/>
      <c r="BF105" s="697"/>
      <c r="BG105" s="697"/>
      <c r="BH105" s="697"/>
      <c r="BI105" s="697"/>
      <c r="BJ105" s="697"/>
      <c r="BK105" s="697"/>
      <c r="BL105" s="697"/>
      <c r="BM105" s="697"/>
      <c r="BN105" s="697"/>
      <c r="BO105" s="697"/>
      <c r="BP105" s="697"/>
      <c r="BQ105" s="697"/>
      <c r="BR105" s="697"/>
      <c r="BS105" s="697"/>
      <c r="BT105" s="698"/>
      <c r="BU105" s="163"/>
    </row>
    <row r="106" spans="2:73" ht="15.6">
      <c r="B106" s="692"/>
      <c r="C106" s="692"/>
      <c r="D106" s="692"/>
      <c r="E106" s="692"/>
      <c r="F106" s="692"/>
      <c r="G106" s="692"/>
      <c r="H106" s="692"/>
      <c r="I106" s="644"/>
      <c r="J106" s="644"/>
      <c r="K106" s="633"/>
      <c r="L106" s="696"/>
      <c r="M106" s="697"/>
      <c r="N106" s="697"/>
      <c r="O106" s="697"/>
      <c r="P106" s="697"/>
      <c r="Q106" s="697"/>
      <c r="R106" s="697"/>
      <c r="S106" s="697"/>
      <c r="T106" s="697"/>
      <c r="U106" s="697"/>
      <c r="V106" s="697"/>
      <c r="W106" s="697"/>
      <c r="X106" s="697"/>
      <c r="Y106" s="697"/>
      <c r="Z106" s="697"/>
      <c r="AA106" s="697"/>
      <c r="AB106" s="697"/>
      <c r="AC106" s="697"/>
      <c r="AD106" s="697"/>
      <c r="AE106" s="697"/>
      <c r="AF106" s="697"/>
      <c r="AG106" s="697"/>
      <c r="AH106" s="697"/>
      <c r="AI106" s="697"/>
      <c r="AJ106" s="697"/>
      <c r="AK106" s="697"/>
      <c r="AL106" s="697"/>
      <c r="AM106" s="697"/>
      <c r="AN106" s="697"/>
      <c r="AO106" s="698"/>
      <c r="AP106" s="633"/>
      <c r="AQ106" s="696"/>
      <c r="AR106" s="697"/>
      <c r="AS106" s="697"/>
      <c r="AT106" s="697"/>
      <c r="AU106" s="697"/>
      <c r="AV106" s="697"/>
      <c r="AW106" s="697"/>
      <c r="AX106" s="697"/>
      <c r="AY106" s="697"/>
      <c r="AZ106" s="697"/>
      <c r="BA106" s="697"/>
      <c r="BB106" s="697"/>
      <c r="BC106" s="697"/>
      <c r="BD106" s="697"/>
      <c r="BE106" s="697"/>
      <c r="BF106" s="697"/>
      <c r="BG106" s="697"/>
      <c r="BH106" s="697"/>
      <c r="BI106" s="697"/>
      <c r="BJ106" s="697"/>
      <c r="BK106" s="697"/>
      <c r="BL106" s="697"/>
      <c r="BM106" s="697"/>
      <c r="BN106" s="697"/>
      <c r="BO106" s="697"/>
      <c r="BP106" s="697"/>
      <c r="BQ106" s="697"/>
      <c r="BR106" s="697"/>
      <c r="BS106" s="697"/>
      <c r="BT106" s="698"/>
      <c r="BU106" s="163"/>
    </row>
    <row r="107" spans="2:73" ht="15.6">
      <c r="B107" s="692"/>
      <c r="C107" s="692"/>
      <c r="D107" s="692"/>
      <c r="E107" s="692"/>
      <c r="F107" s="692"/>
      <c r="G107" s="692"/>
      <c r="H107" s="692"/>
      <c r="I107" s="644"/>
      <c r="J107" s="644"/>
      <c r="K107" s="633"/>
      <c r="L107" s="696"/>
      <c r="M107" s="697"/>
      <c r="N107" s="697"/>
      <c r="O107" s="697"/>
      <c r="P107" s="697"/>
      <c r="Q107" s="697"/>
      <c r="R107" s="697"/>
      <c r="S107" s="697"/>
      <c r="T107" s="697"/>
      <c r="U107" s="697"/>
      <c r="V107" s="697"/>
      <c r="W107" s="697"/>
      <c r="X107" s="697"/>
      <c r="Y107" s="697"/>
      <c r="Z107" s="697"/>
      <c r="AA107" s="697"/>
      <c r="AB107" s="697"/>
      <c r="AC107" s="697"/>
      <c r="AD107" s="697"/>
      <c r="AE107" s="697"/>
      <c r="AF107" s="697"/>
      <c r="AG107" s="697"/>
      <c r="AH107" s="697"/>
      <c r="AI107" s="697"/>
      <c r="AJ107" s="697"/>
      <c r="AK107" s="697"/>
      <c r="AL107" s="697"/>
      <c r="AM107" s="697"/>
      <c r="AN107" s="697"/>
      <c r="AO107" s="698"/>
      <c r="AP107" s="633"/>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6">
      <c r="B108" s="692"/>
      <c r="C108" s="692"/>
      <c r="D108" s="692"/>
      <c r="E108" s="692"/>
      <c r="F108" s="692"/>
      <c r="G108" s="692"/>
      <c r="H108" s="692"/>
      <c r="I108" s="644"/>
      <c r="J108" s="644"/>
      <c r="K108" s="633"/>
      <c r="L108" s="696"/>
      <c r="M108" s="697"/>
      <c r="N108" s="697"/>
      <c r="O108" s="697"/>
      <c r="P108" s="697"/>
      <c r="Q108" s="697"/>
      <c r="R108" s="697"/>
      <c r="S108" s="697"/>
      <c r="T108" s="697"/>
      <c r="U108" s="697"/>
      <c r="V108" s="697"/>
      <c r="W108" s="697"/>
      <c r="X108" s="697"/>
      <c r="Y108" s="697"/>
      <c r="Z108" s="697"/>
      <c r="AA108" s="697"/>
      <c r="AB108" s="697"/>
      <c r="AC108" s="697"/>
      <c r="AD108" s="697"/>
      <c r="AE108" s="697"/>
      <c r="AF108" s="697"/>
      <c r="AG108" s="697"/>
      <c r="AH108" s="697"/>
      <c r="AI108" s="697"/>
      <c r="AJ108" s="697"/>
      <c r="AK108" s="697"/>
      <c r="AL108" s="697"/>
      <c r="AM108" s="697"/>
      <c r="AN108" s="697"/>
      <c r="AO108" s="698"/>
      <c r="AP108" s="633"/>
      <c r="AQ108" s="696"/>
      <c r="AR108" s="697"/>
      <c r="AS108" s="697"/>
      <c r="AT108" s="697"/>
      <c r="AU108" s="697"/>
      <c r="AV108" s="697"/>
      <c r="AW108" s="697"/>
      <c r="AX108" s="697"/>
      <c r="AY108" s="697"/>
      <c r="AZ108" s="697"/>
      <c r="BA108" s="697"/>
      <c r="BB108" s="697"/>
      <c r="BC108" s="697"/>
      <c r="BD108" s="697"/>
      <c r="BE108" s="697"/>
      <c r="BF108" s="697"/>
      <c r="BG108" s="697"/>
      <c r="BH108" s="697"/>
      <c r="BI108" s="697"/>
      <c r="BJ108" s="697"/>
      <c r="BK108" s="697"/>
      <c r="BL108" s="697"/>
      <c r="BM108" s="697"/>
      <c r="BN108" s="697"/>
      <c r="BO108" s="697"/>
      <c r="BP108" s="697"/>
      <c r="BQ108" s="697"/>
      <c r="BR108" s="697"/>
      <c r="BS108" s="697"/>
      <c r="BT108" s="698"/>
      <c r="BU108" s="163"/>
    </row>
    <row r="109" spans="2:73" ht="15.6">
      <c r="B109" s="692"/>
      <c r="C109" s="692"/>
      <c r="D109" s="692"/>
      <c r="E109" s="692"/>
      <c r="F109" s="692"/>
      <c r="G109" s="692"/>
      <c r="H109" s="692"/>
      <c r="I109" s="644"/>
      <c r="J109" s="644"/>
      <c r="K109" s="633"/>
      <c r="L109" s="696"/>
      <c r="M109" s="697"/>
      <c r="N109" s="697"/>
      <c r="O109" s="697"/>
      <c r="P109" s="697"/>
      <c r="Q109" s="697"/>
      <c r="R109" s="697"/>
      <c r="S109" s="697"/>
      <c r="T109" s="697"/>
      <c r="U109" s="697"/>
      <c r="V109" s="697"/>
      <c r="W109" s="697"/>
      <c r="X109" s="697"/>
      <c r="Y109" s="697"/>
      <c r="Z109" s="697"/>
      <c r="AA109" s="697"/>
      <c r="AB109" s="697"/>
      <c r="AC109" s="697"/>
      <c r="AD109" s="697"/>
      <c r="AE109" s="697"/>
      <c r="AF109" s="697"/>
      <c r="AG109" s="697"/>
      <c r="AH109" s="697"/>
      <c r="AI109" s="697"/>
      <c r="AJ109" s="697"/>
      <c r="AK109" s="697"/>
      <c r="AL109" s="697"/>
      <c r="AM109" s="697"/>
      <c r="AN109" s="697"/>
      <c r="AO109" s="698"/>
      <c r="AP109" s="633"/>
      <c r="AQ109" s="696"/>
      <c r="AR109" s="697"/>
      <c r="AS109" s="697"/>
      <c r="AT109" s="697"/>
      <c r="AU109" s="697"/>
      <c r="AV109" s="697"/>
      <c r="AW109" s="697"/>
      <c r="AX109" s="697"/>
      <c r="AY109" s="697"/>
      <c r="AZ109" s="697"/>
      <c r="BA109" s="697"/>
      <c r="BB109" s="697"/>
      <c r="BC109" s="697"/>
      <c r="BD109" s="697"/>
      <c r="BE109" s="697"/>
      <c r="BF109" s="697"/>
      <c r="BG109" s="697"/>
      <c r="BH109" s="697"/>
      <c r="BI109" s="697"/>
      <c r="BJ109" s="697"/>
      <c r="BK109" s="697"/>
      <c r="BL109" s="697"/>
      <c r="BM109" s="697"/>
      <c r="BN109" s="697"/>
      <c r="BO109" s="697"/>
      <c r="BP109" s="697"/>
      <c r="BQ109" s="697"/>
      <c r="BR109" s="697"/>
      <c r="BS109" s="697"/>
      <c r="BT109" s="698"/>
      <c r="BU109" s="163"/>
    </row>
    <row r="110" spans="2:73" ht="15.6">
      <c r="B110" s="692"/>
      <c r="C110" s="692"/>
      <c r="D110" s="692"/>
      <c r="E110" s="692"/>
      <c r="F110" s="692"/>
      <c r="G110" s="692"/>
      <c r="H110" s="692"/>
      <c r="I110" s="644"/>
      <c r="J110" s="644"/>
      <c r="K110" s="633"/>
      <c r="L110" s="696"/>
      <c r="M110" s="697"/>
      <c r="N110" s="697"/>
      <c r="O110" s="697"/>
      <c r="P110" s="697"/>
      <c r="Q110" s="697"/>
      <c r="R110" s="697"/>
      <c r="S110" s="697"/>
      <c r="T110" s="697"/>
      <c r="U110" s="697"/>
      <c r="V110" s="697"/>
      <c r="W110" s="697"/>
      <c r="X110" s="697"/>
      <c r="Y110" s="697"/>
      <c r="Z110" s="697"/>
      <c r="AA110" s="697"/>
      <c r="AB110" s="697"/>
      <c r="AC110" s="697"/>
      <c r="AD110" s="697"/>
      <c r="AE110" s="697"/>
      <c r="AF110" s="697"/>
      <c r="AG110" s="697"/>
      <c r="AH110" s="697"/>
      <c r="AI110" s="697"/>
      <c r="AJ110" s="697"/>
      <c r="AK110" s="697"/>
      <c r="AL110" s="697"/>
      <c r="AM110" s="697"/>
      <c r="AN110" s="697"/>
      <c r="AO110" s="698"/>
      <c r="AP110" s="633"/>
      <c r="AQ110" s="699"/>
      <c r="AR110" s="700"/>
      <c r="AS110" s="700"/>
      <c r="AT110" s="700"/>
      <c r="AU110" s="700"/>
      <c r="AV110" s="700"/>
      <c r="AW110" s="700"/>
      <c r="AX110" s="700"/>
      <c r="AY110" s="700"/>
      <c r="AZ110" s="700"/>
      <c r="BA110" s="700"/>
      <c r="BB110" s="700"/>
      <c r="BC110" s="700"/>
      <c r="BD110" s="700"/>
      <c r="BE110" s="700"/>
      <c r="BF110" s="700"/>
      <c r="BG110" s="700"/>
      <c r="BH110" s="700"/>
      <c r="BI110" s="700"/>
      <c r="BJ110" s="700"/>
      <c r="BK110" s="700"/>
      <c r="BL110" s="700"/>
      <c r="BM110" s="700"/>
      <c r="BN110" s="700"/>
      <c r="BO110" s="700"/>
      <c r="BP110" s="700"/>
      <c r="BQ110" s="700"/>
      <c r="BR110" s="700"/>
      <c r="BS110" s="700"/>
      <c r="BT110" s="701"/>
      <c r="BU110" s="163"/>
    </row>
    <row r="111" spans="2:73" ht="15.6">
      <c r="B111" s="692"/>
      <c r="C111" s="692"/>
      <c r="D111" s="692"/>
      <c r="E111" s="692"/>
      <c r="F111" s="692"/>
      <c r="G111" s="692"/>
      <c r="H111" s="692"/>
      <c r="I111" s="644"/>
      <c r="J111" s="644"/>
      <c r="K111" s="633"/>
      <c r="L111" s="696"/>
      <c r="M111" s="697"/>
      <c r="N111" s="697"/>
      <c r="O111" s="697"/>
      <c r="P111" s="697"/>
      <c r="Q111" s="697"/>
      <c r="R111" s="697"/>
      <c r="S111" s="697"/>
      <c r="T111" s="697"/>
      <c r="U111" s="697"/>
      <c r="V111" s="697"/>
      <c r="W111" s="697"/>
      <c r="X111" s="697"/>
      <c r="Y111" s="697"/>
      <c r="Z111" s="697"/>
      <c r="AA111" s="697"/>
      <c r="AB111" s="697"/>
      <c r="AC111" s="697"/>
      <c r="AD111" s="697"/>
      <c r="AE111" s="697"/>
      <c r="AF111" s="697"/>
      <c r="AG111" s="697"/>
      <c r="AH111" s="697"/>
      <c r="AI111" s="697"/>
      <c r="AJ111" s="697"/>
      <c r="AK111" s="697"/>
      <c r="AL111" s="697"/>
      <c r="AM111" s="697"/>
      <c r="AN111" s="697"/>
      <c r="AO111" s="698"/>
      <c r="AP111" s="633"/>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ht="15.6">
      <c r="B112" s="692"/>
      <c r="C112" s="692"/>
      <c r="D112" s="692"/>
      <c r="E112" s="692"/>
      <c r="F112" s="692"/>
      <c r="G112" s="692"/>
      <c r="H112" s="692"/>
      <c r="I112" s="644"/>
      <c r="J112" s="644"/>
      <c r="K112" s="633"/>
      <c r="L112" s="696"/>
      <c r="M112" s="697"/>
      <c r="N112" s="697"/>
      <c r="O112" s="697"/>
      <c r="P112" s="697"/>
      <c r="Q112" s="697"/>
      <c r="R112" s="697"/>
      <c r="S112" s="697"/>
      <c r="T112" s="697"/>
      <c r="U112" s="697"/>
      <c r="V112" s="697"/>
      <c r="W112" s="697"/>
      <c r="X112" s="697"/>
      <c r="Y112" s="697"/>
      <c r="Z112" s="697"/>
      <c r="AA112" s="697"/>
      <c r="AB112" s="697"/>
      <c r="AC112" s="697"/>
      <c r="AD112" s="697"/>
      <c r="AE112" s="697"/>
      <c r="AF112" s="697"/>
      <c r="AG112" s="697"/>
      <c r="AH112" s="697"/>
      <c r="AI112" s="697"/>
      <c r="AJ112" s="697"/>
      <c r="AK112" s="697"/>
      <c r="AL112" s="697"/>
      <c r="AM112" s="697"/>
      <c r="AN112" s="697"/>
      <c r="AO112" s="698"/>
      <c r="AP112" s="633"/>
      <c r="AQ112" s="696"/>
      <c r="AR112" s="697"/>
      <c r="AS112" s="697"/>
      <c r="AT112" s="697"/>
      <c r="AU112" s="697"/>
      <c r="AV112" s="697"/>
      <c r="AW112" s="697"/>
      <c r="AX112" s="697"/>
      <c r="AY112" s="697"/>
      <c r="AZ112" s="697"/>
      <c r="BA112" s="697"/>
      <c r="BB112" s="697"/>
      <c r="BC112" s="697"/>
      <c r="BD112" s="697"/>
      <c r="BE112" s="697"/>
      <c r="BF112" s="697"/>
      <c r="BG112" s="697"/>
      <c r="BH112" s="697"/>
      <c r="BI112" s="697"/>
      <c r="BJ112" s="697"/>
      <c r="BK112" s="697"/>
      <c r="BL112" s="697"/>
      <c r="BM112" s="697"/>
      <c r="BN112" s="697"/>
      <c r="BO112" s="697"/>
      <c r="BP112" s="697"/>
      <c r="BQ112" s="697"/>
      <c r="BR112" s="697"/>
      <c r="BS112" s="697"/>
      <c r="BT112" s="698"/>
      <c r="BU112" s="163"/>
    </row>
    <row r="113" spans="2:73" ht="15.6">
      <c r="B113" s="692"/>
      <c r="C113" s="692"/>
      <c r="D113" s="692"/>
      <c r="E113" s="692"/>
      <c r="F113" s="692"/>
      <c r="G113" s="692"/>
      <c r="H113" s="692"/>
      <c r="I113" s="644"/>
      <c r="J113" s="644"/>
      <c r="K113" s="633"/>
      <c r="L113" s="696"/>
      <c r="M113" s="697"/>
      <c r="N113" s="697"/>
      <c r="O113" s="697"/>
      <c r="P113" s="697"/>
      <c r="Q113" s="697"/>
      <c r="R113" s="697"/>
      <c r="S113" s="697"/>
      <c r="T113" s="697"/>
      <c r="U113" s="697"/>
      <c r="V113" s="697"/>
      <c r="W113" s="697"/>
      <c r="X113" s="697"/>
      <c r="Y113" s="697"/>
      <c r="Z113" s="697"/>
      <c r="AA113" s="697"/>
      <c r="AB113" s="697"/>
      <c r="AC113" s="697"/>
      <c r="AD113" s="697"/>
      <c r="AE113" s="697"/>
      <c r="AF113" s="697"/>
      <c r="AG113" s="697"/>
      <c r="AH113" s="697"/>
      <c r="AI113" s="697"/>
      <c r="AJ113" s="697"/>
      <c r="AK113" s="697"/>
      <c r="AL113" s="697"/>
      <c r="AM113" s="697"/>
      <c r="AN113" s="697"/>
      <c r="AO113" s="698"/>
      <c r="AP113" s="633"/>
      <c r="AQ113" s="696"/>
      <c r="AR113" s="697"/>
      <c r="AS113" s="697"/>
      <c r="AT113" s="697"/>
      <c r="AU113" s="697"/>
      <c r="AV113" s="697"/>
      <c r="AW113" s="697"/>
      <c r="AX113" s="697"/>
      <c r="AY113" s="697"/>
      <c r="AZ113" s="697"/>
      <c r="BA113" s="697"/>
      <c r="BB113" s="697"/>
      <c r="BC113" s="697"/>
      <c r="BD113" s="697"/>
      <c r="BE113" s="697"/>
      <c r="BF113" s="697"/>
      <c r="BG113" s="697"/>
      <c r="BH113" s="697"/>
      <c r="BI113" s="697"/>
      <c r="BJ113" s="697"/>
      <c r="BK113" s="697"/>
      <c r="BL113" s="697"/>
      <c r="BM113" s="697"/>
      <c r="BN113" s="697"/>
      <c r="BO113" s="697"/>
      <c r="BP113" s="697"/>
      <c r="BQ113" s="697"/>
      <c r="BR113" s="697"/>
      <c r="BS113" s="697"/>
      <c r="BT113" s="698"/>
      <c r="BU113" s="163"/>
    </row>
    <row r="114" spans="2:73" ht="15.6">
      <c r="B114" s="692"/>
      <c r="C114" s="692"/>
      <c r="D114" s="692"/>
      <c r="E114" s="692"/>
      <c r="F114" s="692"/>
      <c r="G114" s="692"/>
      <c r="H114" s="692"/>
      <c r="I114" s="644"/>
      <c r="J114" s="644"/>
      <c r="K114" s="633"/>
      <c r="L114" s="696"/>
      <c r="M114" s="697"/>
      <c r="N114" s="697"/>
      <c r="O114" s="697"/>
      <c r="P114" s="697"/>
      <c r="Q114" s="697"/>
      <c r="R114" s="697"/>
      <c r="S114" s="697"/>
      <c r="T114" s="697"/>
      <c r="U114" s="697"/>
      <c r="V114" s="697"/>
      <c r="W114" s="697"/>
      <c r="X114" s="697"/>
      <c r="Y114" s="697"/>
      <c r="Z114" s="697"/>
      <c r="AA114" s="697"/>
      <c r="AB114" s="697"/>
      <c r="AC114" s="697"/>
      <c r="AD114" s="697"/>
      <c r="AE114" s="697"/>
      <c r="AF114" s="697"/>
      <c r="AG114" s="697"/>
      <c r="AH114" s="697"/>
      <c r="AI114" s="697"/>
      <c r="AJ114" s="697"/>
      <c r="AK114" s="697"/>
      <c r="AL114" s="697"/>
      <c r="AM114" s="697"/>
      <c r="AN114" s="697"/>
      <c r="AO114" s="698"/>
      <c r="AP114" s="633"/>
      <c r="AQ114" s="696"/>
      <c r="AR114" s="697"/>
      <c r="AS114" s="697"/>
      <c r="AT114" s="697"/>
      <c r="AU114" s="697"/>
      <c r="AV114" s="697"/>
      <c r="AW114" s="697"/>
      <c r="AX114" s="697"/>
      <c r="AY114" s="697"/>
      <c r="AZ114" s="697"/>
      <c r="BA114" s="697"/>
      <c r="BB114" s="697"/>
      <c r="BC114" s="697"/>
      <c r="BD114" s="697"/>
      <c r="BE114" s="697"/>
      <c r="BF114" s="697"/>
      <c r="BG114" s="697"/>
      <c r="BH114" s="697"/>
      <c r="BI114" s="697"/>
      <c r="BJ114" s="697"/>
      <c r="BK114" s="697"/>
      <c r="BL114" s="697"/>
      <c r="BM114" s="697"/>
      <c r="BN114" s="697"/>
      <c r="BO114" s="697"/>
      <c r="BP114" s="697"/>
      <c r="BQ114" s="697"/>
      <c r="BR114" s="697"/>
      <c r="BS114" s="697"/>
      <c r="BT114" s="698"/>
      <c r="BU114" s="163"/>
    </row>
    <row r="115" spans="2:73">
      <c r="B115" s="692"/>
      <c r="C115" s="692"/>
      <c r="D115" s="692"/>
      <c r="E115" s="692"/>
      <c r="F115" s="692"/>
      <c r="G115" s="692"/>
      <c r="H115" s="692"/>
      <c r="I115" s="644"/>
      <c r="J115" s="644"/>
      <c r="K115" s="633"/>
      <c r="L115" s="696"/>
      <c r="M115" s="697"/>
      <c r="N115" s="697"/>
      <c r="O115" s="697"/>
      <c r="P115" s="697"/>
      <c r="Q115" s="697"/>
      <c r="R115" s="697"/>
      <c r="S115" s="697"/>
      <c r="T115" s="697"/>
      <c r="U115" s="697"/>
      <c r="V115" s="697"/>
      <c r="W115" s="697"/>
      <c r="X115" s="697"/>
      <c r="Y115" s="697"/>
      <c r="Z115" s="697"/>
      <c r="AA115" s="697"/>
      <c r="AB115" s="697"/>
      <c r="AC115" s="697"/>
      <c r="AD115" s="697"/>
      <c r="AE115" s="697"/>
      <c r="AF115" s="697"/>
      <c r="AG115" s="697"/>
      <c r="AH115" s="697"/>
      <c r="AI115" s="697"/>
      <c r="AJ115" s="697"/>
      <c r="AK115" s="697"/>
      <c r="AL115" s="697"/>
      <c r="AM115" s="697"/>
      <c r="AN115" s="697"/>
      <c r="AO115" s="698"/>
      <c r="AP115" s="633"/>
      <c r="AQ115" s="696"/>
      <c r="AR115" s="697"/>
      <c r="AS115" s="697"/>
      <c r="AT115" s="697"/>
      <c r="AU115" s="697"/>
      <c r="AV115" s="697"/>
      <c r="AW115" s="697"/>
      <c r="AX115" s="697"/>
      <c r="AY115" s="697"/>
      <c r="AZ115" s="697"/>
      <c r="BA115" s="697"/>
      <c r="BB115" s="697"/>
      <c r="BC115" s="697"/>
      <c r="BD115" s="697"/>
      <c r="BE115" s="697"/>
      <c r="BF115" s="697"/>
      <c r="BG115" s="697"/>
      <c r="BH115" s="697"/>
      <c r="BI115" s="697"/>
      <c r="BJ115" s="697"/>
      <c r="BK115" s="697"/>
      <c r="BL115" s="697"/>
      <c r="BM115" s="697"/>
      <c r="BN115" s="697"/>
      <c r="BO115" s="697"/>
      <c r="BP115" s="697"/>
      <c r="BQ115" s="697"/>
      <c r="BR115" s="697"/>
      <c r="BS115" s="697"/>
      <c r="BT115" s="698"/>
    </row>
    <row r="116" spans="2:73">
      <c r="B116" s="692"/>
      <c r="C116" s="692"/>
      <c r="D116" s="692"/>
      <c r="E116" s="692"/>
      <c r="F116" s="692"/>
      <c r="G116" s="692"/>
      <c r="H116" s="692"/>
      <c r="I116" s="644"/>
      <c r="J116" s="644"/>
      <c r="K116" s="633"/>
      <c r="L116" s="696"/>
      <c r="M116" s="697"/>
      <c r="N116" s="697"/>
      <c r="O116" s="697"/>
      <c r="P116" s="697"/>
      <c r="Q116" s="697"/>
      <c r="R116" s="697"/>
      <c r="S116" s="697"/>
      <c r="T116" s="697"/>
      <c r="U116" s="697"/>
      <c r="V116" s="697"/>
      <c r="W116" s="697"/>
      <c r="X116" s="697"/>
      <c r="Y116" s="697"/>
      <c r="Z116" s="697"/>
      <c r="AA116" s="697"/>
      <c r="AB116" s="697"/>
      <c r="AC116" s="697"/>
      <c r="AD116" s="697"/>
      <c r="AE116" s="697"/>
      <c r="AF116" s="697"/>
      <c r="AG116" s="697"/>
      <c r="AH116" s="697"/>
      <c r="AI116" s="697"/>
      <c r="AJ116" s="697"/>
      <c r="AK116" s="697"/>
      <c r="AL116" s="697"/>
      <c r="AM116" s="697"/>
      <c r="AN116" s="697"/>
      <c r="AO116" s="698"/>
      <c r="AP116" s="633"/>
      <c r="AQ116" s="696"/>
      <c r="AR116" s="697"/>
      <c r="AS116" s="697"/>
      <c r="AT116" s="697"/>
      <c r="AU116" s="697"/>
      <c r="AV116" s="697"/>
      <c r="AW116" s="697"/>
      <c r="AX116" s="697"/>
      <c r="AY116" s="697"/>
      <c r="AZ116" s="697"/>
      <c r="BA116" s="697"/>
      <c r="BB116" s="697"/>
      <c r="BC116" s="697"/>
      <c r="BD116" s="697"/>
      <c r="BE116" s="697"/>
      <c r="BF116" s="697"/>
      <c r="BG116" s="697"/>
      <c r="BH116" s="697"/>
      <c r="BI116" s="697"/>
      <c r="BJ116" s="697"/>
      <c r="BK116" s="697"/>
      <c r="BL116" s="697"/>
      <c r="BM116" s="697"/>
      <c r="BN116" s="697"/>
      <c r="BO116" s="697"/>
      <c r="BP116" s="697"/>
      <c r="BQ116" s="697"/>
      <c r="BR116" s="697"/>
      <c r="BS116" s="697"/>
      <c r="BT116" s="698"/>
    </row>
    <row r="117" spans="2:73">
      <c r="B117" s="692"/>
      <c r="C117" s="692"/>
      <c r="D117" s="692"/>
      <c r="E117" s="692"/>
      <c r="F117" s="692"/>
      <c r="G117" s="692"/>
      <c r="H117" s="692"/>
      <c r="I117" s="644"/>
      <c r="J117" s="644"/>
      <c r="K117" s="633"/>
      <c r="L117" s="696"/>
      <c r="M117" s="697"/>
      <c r="N117" s="697"/>
      <c r="O117" s="697"/>
      <c r="P117" s="697"/>
      <c r="Q117" s="697"/>
      <c r="R117" s="697"/>
      <c r="S117" s="697"/>
      <c r="T117" s="697"/>
      <c r="U117" s="697"/>
      <c r="V117" s="697"/>
      <c r="W117" s="697"/>
      <c r="X117" s="697"/>
      <c r="Y117" s="697"/>
      <c r="Z117" s="697"/>
      <c r="AA117" s="697"/>
      <c r="AB117" s="697"/>
      <c r="AC117" s="697"/>
      <c r="AD117" s="697"/>
      <c r="AE117" s="697"/>
      <c r="AF117" s="697"/>
      <c r="AG117" s="697"/>
      <c r="AH117" s="697"/>
      <c r="AI117" s="697"/>
      <c r="AJ117" s="697"/>
      <c r="AK117" s="697"/>
      <c r="AL117" s="697"/>
      <c r="AM117" s="697"/>
      <c r="AN117" s="697"/>
      <c r="AO117" s="698"/>
      <c r="AP117" s="633"/>
      <c r="AQ117" s="696"/>
      <c r="AR117" s="697"/>
      <c r="AS117" s="697"/>
      <c r="AT117" s="697"/>
      <c r="AU117" s="697"/>
      <c r="AV117" s="697"/>
      <c r="AW117" s="697"/>
      <c r="AX117" s="697"/>
      <c r="AY117" s="697"/>
      <c r="AZ117" s="697"/>
      <c r="BA117" s="697"/>
      <c r="BB117" s="697"/>
      <c r="BC117" s="697"/>
      <c r="BD117" s="697"/>
      <c r="BE117" s="697"/>
      <c r="BF117" s="697"/>
      <c r="BG117" s="697"/>
      <c r="BH117" s="697"/>
      <c r="BI117" s="697"/>
      <c r="BJ117" s="697"/>
      <c r="BK117" s="697"/>
      <c r="BL117" s="697"/>
      <c r="BM117" s="697"/>
      <c r="BN117" s="697"/>
      <c r="BO117" s="697"/>
      <c r="BP117" s="697"/>
      <c r="BQ117" s="697"/>
      <c r="BR117" s="697"/>
      <c r="BS117" s="697"/>
      <c r="BT117" s="698"/>
    </row>
    <row r="118" spans="2:73" ht="15.6">
      <c r="B118" s="692"/>
      <c r="C118" s="692"/>
      <c r="D118" s="692"/>
      <c r="E118" s="692"/>
      <c r="F118" s="692"/>
      <c r="G118" s="692"/>
      <c r="H118" s="692"/>
      <c r="I118" s="644"/>
      <c r="J118" s="644"/>
      <c r="K118" s="633"/>
      <c r="L118" s="696"/>
      <c r="M118" s="697"/>
      <c r="N118" s="697"/>
      <c r="O118" s="697"/>
      <c r="P118" s="697"/>
      <c r="Q118" s="697"/>
      <c r="R118" s="697"/>
      <c r="S118" s="697"/>
      <c r="T118" s="697"/>
      <c r="U118" s="697"/>
      <c r="V118" s="697"/>
      <c r="W118" s="697"/>
      <c r="X118" s="697"/>
      <c r="Y118" s="697"/>
      <c r="Z118" s="697"/>
      <c r="AA118" s="697"/>
      <c r="AB118" s="697"/>
      <c r="AC118" s="697"/>
      <c r="AD118" s="697"/>
      <c r="AE118" s="697"/>
      <c r="AF118" s="697"/>
      <c r="AG118" s="697"/>
      <c r="AH118" s="697"/>
      <c r="AI118" s="697"/>
      <c r="AJ118" s="697"/>
      <c r="AK118" s="697"/>
      <c r="AL118" s="697"/>
      <c r="AM118" s="697"/>
      <c r="AN118" s="697"/>
      <c r="AO118" s="698"/>
      <c r="AP118" s="633"/>
      <c r="AQ118" s="696"/>
      <c r="AR118" s="697"/>
      <c r="AS118" s="697"/>
      <c r="AT118" s="697"/>
      <c r="AU118" s="697"/>
      <c r="AV118" s="697"/>
      <c r="AW118" s="697"/>
      <c r="AX118" s="697"/>
      <c r="AY118" s="697"/>
      <c r="AZ118" s="697"/>
      <c r="BA118" s="697"/>
      <c r="BB118" s="697"/>
      <c r="BC118" s="697"/>
      <c r="BD118" s="697"/>
      <c r="BE118" s="697"/>
      <c r="BF118" s="697"/>
      <c r="BG118" s="697"/>
      <c r="BH118" s="697"/>
      <c r="BI118" s="697"/>
      <c r="BJ118" s="697"/>
      <c r="BK118" s="697"/>
      <c r="BL118" s="697"/>
      <c r="BM118" s="697"/>
      <c r="BN118" s="697"/>
      <c r="BO118" s="697"/>
      <c r="BP118" s="697"/>
      <c r="BQ118" s="697"/>
      <c r="BR118" s="697"/>
      <c r="BS118" s="697"/>
      <c r="BT118" s="698"/>
      <c r="BU118" s="163"/>
    </row>
    <row r="119" spans="2:73" ht="15.6">
      <c r="B119" s="692"/>
      <c r="C119" s="692"/>
      <c r="D119" s="692"/>
      <c r="E119" s="692"/>
      <c r="F119" s="692"/>
      <c r="G119" s="692"/>
      <c r="H119" s="692"/>
      <c r="I119" s="644"/>
      <c r="J119" s="644"/>
      <c r="K119" s="633"/>
      <c r="L119" s="696"/>
      <c r="M119" s="697"/>
      <c r="N119" s="697"/>
      <c r="O119" s="697"/>
      <c r="P119" s="697"/>
      <c r="Q119" s="697"/>
      <c r="R119" s="697"/>
      <c r="S119" s="697"/>
      <c r="T119" s="697"/>
      <c r="U119" s="697"/>
      <c r="V119" s="697"/>
      <c r="W119" s="697"/>
      <c r="X119" s="697"/>
      <c r="Y119" s="697"/>
      <c r="Z119" s="697"/>
      <c r="AA119" s="697"/>
      <c r="AB119" s="697"/>
      <c r="AC119" s="697"/>
      <c r="AD119" s="697"/>
      <c r="AE119" s="697"/>
      <c r="AF119" s="697"/>
      <c r="AG119" s="697"/>
      <c r="AH119" s="697"/>
      <c r="AI119" s="697"/>
      <c r="AJ119" s="697"/>
      <c r="AK119" s="697"/>
      <c r="AL119" s="697"/>
      <c r="AM119" s="697"/>
      <c r="AN119" s="697"/>
      <c r="AO119" s="698"/>
      <c r="AP119" s="633"/>
      <c r="AQ119" s="696"/>
      <c r="AR119" s="697"/>
      <c r="AS119" s="697"/>
      <c r="AT119" s="697"/>
      <c r="AU119" s="697"/>
      <c r="AV119" s="697"/>
      <c r="AW119" s="697"/>
      <c r="AX119" s="697"/>
      <c r="AY119" s="697"/>
      <c r="AZ119" s="697"/>
      <c r="BA119" s="697"/>
      <c r="BB119" s="697"/>
      <c r="BC119" s="697"/>
      <c r="BD119" s="697"/>
      <c r="BE119" s="697"/>
      <c r="BF119" s="697"/>
      <c r="BG119" s="697"/>
      <c r="BH119" s="697"/>
      <c r="BI119" s="697"/>
      <c r="BJ119" s="697"/>
      <c r="BK119" s="697"/>
      <c r="BL119" s="697"/>
      <c r="BM119" s="697"/>
      <c r="BN119" s="697"/>
      <c r="BO119" s="697"/>
      <c r="BP119" s="697"/>
      <c r="BQ119" s="697"/>
      <c r="BR119" s="697"/>
      <c r="BS119" s="697"/>
      <c r="BT119" s="698"/>
      <c r="BU119" s="163"/>
    </row>
    <row r="120" spans="2:73" ht="15.6">
      <c r="B120" s="692"/>
      <c r="C120" s="692"/>
      <c r="D120" s="692"/>
      <c r="E120" s="692"/>
      <c r="F120" s="692"/>
      <c r="G120" s="692"/>
      <c r="H120" s="692"/>
      <c r="I120" s="644"/>
      <c r="J120" s="644"/>
      <c r="K120" s="633"/>
      <c r="L120" s="696"/>
      <c r="M120" s="697"/>
      <c r="N120" s="697"/>
      <c r="O120" s="697"/>
      <c r="P120" s="697"/>
      <c r="Q120" s="697"/>
      <c r="R120" s="697"/>
      <c r="S120" s="697"/>
      <c r="T120" s="697"/>
      <c r="U120" s="697"/>
      <c r="V120" s="697"/>
      <c r="W120" s="697"/>
      <c r="X120" s="697"/>
      <c r="Y120" s="697"/>
      <c r="Z120" s="697"/>
      <c r="AA120" s="697"/>
      <c r="AB120" s="697"/>
      <c r="AC120" s="697"/>
      <c r="AD120" s="697"/>
      <c r="AE120" s="697"/>
      <c r="AF120" s="697"/>
      <c r="AG120" s="697"/>
      <c r="AH120" s="697"/>
      <c r="AI120" s="697"/>
      <c r="AJ120" s="697"/>
      <c r="AK120" s="697"/>
      <c r="AL120" s="697"/>
      <c r="AM120" s="697"/>
      <c r="AN120" s="697"/>
      <c r="AO120" s="698"/>
      <c r="AP120" s="633"/>
      <c r="AQ120" s="696"/>
      <c r="AR120" s="697"/>
      <c r="AS120" s="697"/>
      <c r="AT120" s="697"/>
      <c r="AU120" s="697"/>
      <c r="AV120" s="697"/>
      <c r="AW120" s="697"/>
      <c r="AX120" s="697"/>
      <c r="AY120" s="697"/>
      <c r="AZ120" s="697"/>
      <c r="BA120" s="697"/>
      <c r="BB120" s="697"/>
      <c r="BC120" s="697"/>
      <c r="BD120" s="697"/>
      <c r="BE120" s="697"/>
      <c r="BF120" s="697"/>
      <c r="BG120" s="697"/>
      <c r="BH120" s="697"/>
      <c r="BI120" s="697"/>
      <c r="BJ120" s="697"/>
      <c r="BK120" s="697"/>
      <c r="BL120" s="697"/>
      <c r="BM120" s="697"/>
      <c r="BN120" s="697"/>
      <c r="BO120" s="697"/>
      <c r="BP120" s="697"/>
      <c r="BQ120" s="697"/>
      <c r="BR120" s="697"/>
      <c r="BS120" s="697"/>
      <c r="BT120" s="698"/>
      <c r="BU120" s="163"/>
    </row>
    <row r="121" spans="2:73" ht="15.6">
      <c r="B121" s="692"/>
      <c r="C121" s="692"/>
      <c r="D121" s="692"/>
      <c r="E121" s="692"/>
      <c r="F121" s="692"/>
      <c r="G121" s="692"/>
      <c r="H121" s="692"/>
      <c r="I121" s="644"/>
      <c r="J121" s="644"/>
      <c r="K121" s="633"/>
      <c r="L121" s="696"/>
      <c r="M121" s="697"/>
      <c r="N121" s="697"/>
      <c r="O121" s="697"/>
      <c r="P121" s="697"/>
      <c r="Q121" s="697"/>
      <c r="R121" s="697"/>
      <c r="S121" s="697"/>
      <c r="T121" s="697"/>
      <c r="U121" s="697"/>
      <c r="V121" s="697"/>
      <c r="W121" s="697"/>
      <c r="X121" s="697"/>
      <c r="Y121" s="697"/>
      <c r="Z121" s="697"/>
      <c r="AA121" s="697"/>
      <c r="AB121" s="697"/>
      <c r="AC121" s="697"/>
      <c r="AD121" s="697"/>
      <c r="AE121" s="697"/>
      <c r="AF121" s="697"/>
      <c r="AG121" s="697"/>
      <c r="AH121" s="697"/>
      <c r="AI121" s="697"/>
      <c r="AJ121" s="697"/>
      <c r="AK121" s="697"/>
      <c r="AL121" s="697"/>
      <c r="AM121" s="697"/>
      <c r="AN121" s="697"/>
      <c r="AO121" s="698"/>
      <c r="AP121" s="633"/>
      <c r="AQ121" s="696"/>
      <c r="AR121" s="697"/>
      <c r="AS121" s="697"/>
      <c r="AT121" s="697"/>
      <c r="AU121" s="697"/>
      <c r="AV121" s="697"/>
      <c r="AW121" s="697"/>
      <c r="AX121" s="697"/>
      <c r="AY121" s="697"/>
      <c r="AZ121" s="697"/>
      <c r="BA121" s="697"/>
      <c r="BB121" s="697"/>
      <c r="BC121" s="697"/>
      <c r="BD121" s="697"/>
      <c r="BE121" s="697"/>
      <c r="BF121" s="697"/>
      <c r="BG121" s="697"/>
      <c r="BH121" s="697"/>
      <c r="BI121" s="697"/>
      <c r="BJ121" s="697"/>
      <c r="BK121" s="697"/>
      <c r="BL121" s="697"/>
      <c r="BM121" s="697"/>
      <c r="BN121" s="697"/>
      <c r="BO121" s="697"/>
      <c r="BP121" s="697"/>
      <c r="BQ121" s="697"/>
      <c r="BR121" s="697"/>
      <c r="BS121" s="697"/>
      <c r="BT121" s="698"/>
      <c r="BU121" s="163"/>
    </row>
    <row r="122" spans="2:73" ht="15.6">
      <c r="B122" s="692"/>
      <c r="C122" s="692"/>
      <c r="D122" s="692"/>
      <c r="E122" s="692"/>
      <c r="F122" s="692"/>
      <c r="G122" s="692"/>
      <c r="H122" s="692"/>
      <c r="I122" s="644"/>
      <c r="J122" s="644"/>
      <c r="K122" s="633"/>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3"/>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row r="123" spans="2:73">
      <c r="B123" s="692"/>
      <c r="C123" s="692"/>
      <c r="D123" s="692"/>
      <c r="E123" s="692"/>
      <c r="F123" s="692"/>
      <c r="G123" s="692"/>
      <c r="H123" s="692"/>
      <c r="I123" s="644"/>
      <c r="J123" s="644"/>
      <c r="K123" s="633"/>
      <c r="L123" s="696"/>
      <c r="M123" s="697"/>
      <c r="N123" s="697"/>
      <c r="O123" s="697"/>
      <c r="P123" s="697"/>
      <c r="Q123" s="697"/>
      <c r="R123" s="697"/>
      <c r="S123" s="697"/>
      <c r="T123" s="697"/>
      <c r="U123" s="697"/>
      <c r="V123" s="697"/>
      <c r="W123" s="697"/>
      <c r="X123" s="697"/>
      <c r="Y123" s="697"/>
      <c r="Z123" s="697"/>
      <c r="AA123" s="697"/>
      <c r="AB123" s="697"/>
      <c r="AC123" s="697"/>
      <c r="AD123" s="697"/>
      <c r="AE123" s="697"/>
      <c r="AF123" s="697"/>
      <c r="AG123" s="697"/>
      <c r="AH123" s="697"/>
      <c r="AI123" s="697"/>
      <c r="AJ123" s="697"/>
      <c r="AK123" s="697"/>
      <c r="AL123" s="697"/>
      <c r="AM123" s="697"/>
      <c r="AN123" s="697"/>
      <c r="AO123" s="698"/>
      <c r="AP123" s="633"/>
      <c r="AQ123" s="696"/>
      <c r="AR123" s="697"/>
      <c r="AS123" s="697"/>
      <c r="AT123" s="697"/>
      <c r="AU123" s="697"/>
      <c r="AV123" s="697"/>
      <c r="AW123" s="697"/>
      <c r="AX123" s="697"/>
      <c r="AY123" s="697"/>
      <c r="AZ123" s="697"/>
      <c r="BA123" s="697"/>
      <c r="BB123" s="697"/>
      <c r="BC123" s="697"/>
      <c r="BD123" s="697"/>
      <c r="BE123" s="697"/>
      <c r="BF123" s="697"/>
      <c r="BG123" s="697"/>
      <c r="BH123" s="697"/>
      <c r="BI123" s="697"/>
      <c r="BJ123" s="697"/>
      <c r="BK123" s="697"/>
      <c r="BL123" s="697"/>
      <c r="BM123" s="697"/>
      <c r="BN123" s="697"/>
      <c r="BO123" s="697"/>
      <c r="BP123" s="697"/>
      <c r="BQ123" s="697"/>
      <c r="BR123" s="697"/>
      <c r="BS123" s="697"/>
      <c r="BT123" s="698"/>
    </row>
    <row r="124" spans="2:73" ht="15.6">
      <c r="B124" s="692"/>
      <c r="C124" s="692"/>
      <c r="D124" s="692"/>
      <c r="E124" s="692"/>
      <c r="F124" s="692"/>
      <c r="G124" s="692"/>
      <c r="H124" s="692"/>
      <c r="I124" s="644"/>
      <c r="J124" s="644"/>
      <c r="K124" s="633"/>
      <c r="L124" s="696"/>
      <c r="M124" s="697"/>
      <c r="N124" s="697"/>
      <c r="O124" s="697"/>
      <c r="P124" s="697"/>
      <c r="Q124" s="697"/>
      <c r="R124" s="697"/>
      <c r="S124" s="697"/>
      <c r="T124" s="697"/>
      <c r="U124" s="697"/>
      <c r="V124" s="697"/>
      <c r="W124" s="697"/>
      <c r="X124" s="697"/>
      <c r="Y124" s="697"/>
      <c r="Z124" s="697"/>
      <c r="AA124" s="697"/>
      <c r="AB124" s="697"/>
      <c r="AC124" s="697"/>
      <c r="AD124" s="697"/>
      <c r="AE124" s="697"/>
      <c r="AF124" s="697"/>
      <c r="AG124" s="697"/>
      <c r="AH124" s="697"/>
      <c r="AI124" s="697"/>
      <c r="AJ124" s="697"/>
      <c r="AK124" s="697"/>
      <c r="AL124" s="697"/>
      <c r="AM124" s="697"/>
      <c r="AN124" s="697"/>
      <c r="AO124" s="698"/>
      <c r="AP124" s="633"/>
      <c r="AQ124" s="696"/>
      <c r="AR124" s="697"/>
      <c r="AS124" s="697"/>
      <c r="AT124" s="697"/>
      <c r="AU124" s="697"/>
      <c r="AV124" s="697"/>
      <c r="AW124" s="697"/>
      <c r="AX124" s="697"/>
      <c r="AY124" s="697"/>
      <c r="AZ124" s="697"/>
      <c r="BA124" s="697"/>
      <c r="BB124" s="697"/>
      <c r="BC124" s="697"/>
      <c r="BD124" s="697"/>
      <c r="BE124" s="697"/>
      <c r="BF124" s="697"/>
      <c r="BG124" s="697"/>
      <c r="BH124" s="697"/>
      <c r="BI124" s="697"/>
      <c r="BJ124" s="697"/>
      <c r="BK124" s="697"/>
      <c r="BL124" s="697"/>
      <c r="BM124" s="697"/>
      <c r="BN124" s="697"/>
      <c r="BO124" s="697"/>
      <c r="BP124" s="697"/>
      <c r="BQ124" s="697"/>
      <c r="BR124" s="697"/>
      <c r="BS124" s="697"/>
      <c r="BT124" s="698"/>
      <c r="BU124" s="163"/>
    </row>
    <row r="125" spans="2:73" ht="15.6">
      <c r="B125" s="692"/>
      <c r="C125" s="692"/>
      <c r="D125" s="692"/>
      <c r="E125" s="692"/>
      <c r="F125" s="692"/>
      <c r="G125" s="692"/>
      <c r="H125" s="692"/>
      <c r="I125" s="644"/>
      <c r="J125" s="644"/>
      <c r="K125" s="633"/>
      <c r="L125" s="699"/>
      <c r="M125" s="700"/>
      <c r="N125" s="700"/>
      <c r="O125" s="700"/>
      <c r="P125" s="700"/>
      <c r="Q125" s="700"/>
      <c r="R125" s="700"/>
      <c r="S125" s="700"/>
      <c r="T125" s="700"/>
      <c r="U125" s="700"/>
      <c r="V125" s="700"/>
      <c r="W125" s="700"/>
      <c r="X125" s="700"/>
      <c r="Y125" s="700"/>
      <c r="Z125" s="700"/>
      <c r="AA125" s="700"/>
      <c r="AB125" s="700"/>
      <c r="AC125" s="700"/>
      <c r="AD125" s="700"/>
      <c r="AE125" s="700"/>
      <c r="AF125" s="700"/>
      <c r="AG125" s="700"/>
      <c r="AH125" s="700"/>
      <c r="AI125" s="700"/>
      <c r="AJ125" s="700"/>
      <c r="AK125" s="700"/>
      <c r="AL125" s="700"/>
      <c r="AM125" s="700"/>
      <c r="AN125" s="700"/>
      <c r="AO125" s="701"/>
      <c r="AP125" s="633"/>
      <c r="AQ125" s="699"/>
      <c r="AR125" s="700"/>
      <c r="AS125" s="700"/>
      <c r="AT125" s="700"/>
      <c r="AU125" s="700"/>
      <c r="AV125" s="700"/>
      <c r="AW125" s="700"/>
      <c r="AX125" s="700"/>
      <c r="AY125" s="700"/>
      <c r="AZ125" s="700"/>
      <c r="BA125" s="700"/>
      <c r="BB125" s="700"/>
      <c r="BC125" s="700"/>
      <c r="BD125" s="700"/>
      <c r="BE125" s="700"/>
      <c r="BF125" s="700"/>
      <c r="BG125" s="700"/>
      <c r="BH125" s="700"/>
      <c r="BI125" s="700"/>
      <c r="BJ125" s="700"/>
      <c r="BK125" s="700"/>
      <c r="BL125" s="700"/>
      <c r="BM125" s="700"/>
      <c r="BN125" s="700"/>
      <c r="BO125" s="700"/>
      <c r="BP125" s="700"/>
      <c r="BQ125" s="700"/>
      <c r="BR125" s="700"/>
      <c r="BS125" s="700"/>
      <c r="BT125" s="701"/>
      <c r="BU125" s="163"/>
    </row>
  </sheetData>
  <autoFilter ref="C26:BT26">
    <sortState ref="C26:BT42">
      <sortCondition ref="H25"/>
    </sortState>
  </autoFilter>
  <mergeCells count="1">
    <mergeCell ref="C24:G24"/>
  </mergeCells>
  <conditionalFormatting sqref="L27:AO72 AQ37:BT74">
    <cfRule type="cellIs" dxfId="10" priority="12" operator="equal">
      <formula>0</formula>
    </cfRule>
  </conditionalFormatting>
  <conditionalFormatting sqref="L113:AO125 AQ111:BT125">
    <cfRule type="cellIs" dxfId="9" priority="9" operator="equal">
      <formula>0</formula>
    </cfRule>
  </conditionalFormatting>
  <conditionalFormatting sqref="L77:AO89 AQ75:BT91">
    <cfRule type="cellIs" dxfId="8" priority="11" operator="equal">
      <formula>0</formula>
    </cfRule>
  </conditionalFormatting>
  <conditionalFormatting sqref="L94:AO108 AQ92:BT110">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3:AO76">
    <cfRule type="cellIs" dxfId="4" priority="6" operator="equal">
      <formula>0</formula>
    </cfRule>
  </conditionalFormatting>
  <conditionalFormatting sqref="L90:AO93">
    <cfRule type="cellIs" dxfId="3" priority="5" operator="equal">
      <formula>0</formula>
    </cfRule>
  </conditionalFormatting>
  <conditionalFormatting sqref="L109:AO112">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DropDownList!$G$2:$G$11</xm:f>
          </x14:formula1>
          <xm:sqref>I27:I1048576</xm:sqref>
        </x14:dataValidation>
        <x14:dataValidation type="list" allowBlank="1" showInputMessage="1" showErrorMessage="1">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2:V83"/>
  <sheetViews>
    <sheetView zoomScale="70" zoomScaleNormal="70" workbookViewId="0">
      <selection activeCell="T81" sqref="T81"/>
    </sheetView>
    <sheetView workbookViewId="1"/>
  </sheetViews>
  <sheetFormatPr defaultColWidth="9.109375" defaultRowHeight="14.4" outlineLevelRow="1"/>
  <cols>
    <col min="1" max="1" width="13.109375" style="12" customWidth="1"/>
    <col min="2" max="2" width="13.77734375" style="12" customWidth="1"/>
    <col min="3" max="3" width="16.5546875" style="12" customWidth="1"/>
    <col min="4" max="4" width="17.33203125" style="12" customWidth="1"/>
    <col min="5" max="5" width="15" style="12" customWidth="1"/>
    <col min="6" max="6" width="16.77734375" style="12" customWidth="1"/>
    <col min="7" max="7" width="11" style="12" customWidth="1"/>
    <col min="8" max="8" width="17.21875" style="12" customWidth="1"/>
    <col min="9" max="9" width="11.109375" style="12" customWidth="1"/>
    <col min="10" max="10" width="9.109375" style="12"/>
    <col min="11" max="11" width="11.5546875" style="12" customWidth="1"/>
    <col min="12" max="12" width="10.6640625" style="12" customWidth="1"/>
    <col min="13" max="13" width="26" style="12" customWidth="1"/>
    <col min="14" max="14" width="14.21875" style="12" customWidth="1"/>
    <col min="15" max="15" width="13.21875" style="12" customWidth="1"/>
    <col min="16" max="16" width="13.88671875" style="12" customWidth="1"/>
    <col min="17" max="17" width="17.44140625" style="12" customWidth="1"/>
    <col min="18" max="18" width="4.77734375" style="12" customWidth="1"/>
    <col min="19" max="19" width="19.33203125" style="12" customWidth="1"/>
    <col min="20" max="20" width="17" style="12" customWidth="1"/>
    <col min="21" max="21" width="16.88671875" style="12" customWidth="1"/>
    <col min="22" max="16384" width="9.109375" style="12"/>
  </cols>
  <sheetData>
    <row r="12" spans="1:17" ht="24" customHeight="1" thickBot="1"/>
    <row r="13" spans="1:17" s="9" customFormat="1" ht="23.4" customHeight="1" thickBot="1">
      <c r="A13" s="588"/>
      <c r="B13" s="588" t="s">
        <v>171</v>
      </c>
      <c r="D13" s="126" t="s">
        <v>175</v>
      </c>
      <c r="E13" s="746"/>
      <c r="F13" s="177"/>
      <c r="G13" s="178"/>
      <c r="H13" s="179"/>
      <c r="K13" s="179"/>
      <c r="L13" s="177"/>
      <c r="M13" s="177"/>
      <c r="N13" s="177"/>
      <c r="O13" s="177"/>
      <c r="P13" s="177"/>
      <c r="Q13" s="180"/>
    </row>
    <row r="14" spans="1:17" s="9" customFormat="1" ht="15.6" customHeight="1">
      <c r="B14" s="551"/>
      <c r="D14" s="17"/>
      <c r="E14" s="17"/>
      <c r="F14" s="177"/>
      <c r="G14" s="178"/>
      <c r="H14" s="179"/>
      <c r="K14" s="179"/>
      <c r="L14" s="177"/>
      <c r="M14" s="177"/>
      <c r="N14" s="177"/>
      <c r="O14" s="177"/>
      <c r="P14" s="177"/>
      <c r="Q14" s="180"/>
    </row>
    <row r="15" spans="1:17" ht="15.6">
      <c r="B15" s="588" t="s">
        <v>507</v>
      </c>
    </row>
    <row r="16" spans="1:17" ht="15.6">
      <c r="B16" s="588"/>
    </row>
    <row r="17" spans="2:21" s="668" customFormat="1" ht="20.399999999999999" customHeight="1">
      <c r="B17" s="666" t="s">
        <v>671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1" t="s">
        <v>724</v>
      </c>
      <c r="C18" s="921"/>
      <c r="D18" s="921"/>
      <c r="E18" s="921"/>
      <c r="F18" s="921"/>
      <c r="G18" s="921"/>
      <c r="H18" s="921"/>
      <c r="I18" s="921"/>
      <c r="J18" s="921"/>
      <c r="K18" s="921"/>
      <c r="L18" s="921"/>
      <c r="M18" s="921"/>
      <c r="N18" s="921"/>
      <c r="O18" s="921"/>
      <c r="P18" s="921"/>
      <c r="Q18" s="921"/>
      <c r="R18" s="921"/>
      <c r="S18" s="921"/>
      <c r="T18" s="921"/>
      <c r="U18" s="921"/>
    </row>
    <row r="21" spans="2:21" ht="21">
      <c r="B21" s="744" t="s">
        <v>755</v>
      </c>
    </row>
    <row r="23" spans="2:21" ht="21" hidden="1" outlineLevel="1">
      <c r="B23" s="744" t="s">
        <v>709</v>
      </c>
      <c r="C23" s="745"/>
      <c r="E23" s="745"/>
      <c r="F23" s="745"/>
      <c r="H23" s="744" t="s">
        <v>710</v>
      </c>
    </row>
    <row r="24" spans="2:21" ht="18.600000000000001" hidden="1" customHeight="1" outlineLevel="1">
      <c r="B24" s="920" t="s">
        <v>687</v>
      </c>
      <c r="C24" s="920"/>
      <c r="D24" s="920"/>
      <c r="E24" s="920"/>
      <c r="F24" s="920"/>
      <c r="H24" s="12" t="s">
        <v>695</v>
      </c>
      <c r="M24" s="12" t="s">
        <v>696</v>
      </c>
    </row>
    <row r="25" spans="2:21" ht="43.2" hidden="1" outlineLevel="1">
      <c r="B25" s="741" t="s">
        <v>62</v>
      </c>
      <c r="C25" s="741" t="s">
        <v>688</v>
      </c>
      <c r="D25" s="741" t="s">
        <v>689</v>
      </c>
      <c r="E25" s="741" t="s">
        <v>691</v>
      </c>
      <c r="F25" s="741" t="s">
        <v>690</v>
      </c>
      <c r="H25" s="741" t="s">
        <v>692</v>
      </c>
      <c r="I25" s="741" t="s">
        <v>693</v>
      </c>
      <c r="J25" s="741" t="s">
        <v>694</v>
      </c>
      <c r="K25" s="741" t="s">
        <v>688</v>
      </c>
      <c r="M25" s="741" t="s">
        <v>692</v>
      </c>
      <c r="N25" s="741" t="s">
        <v>693</v>
      </c>
      <c r="O25" s="741" t="s">
        <v>694</v>
      </c>
      <c r="P25" s="741" t="s">
        <v>688</v>
      </c>
    </row>
    <row r="26" spans="2:21" ht="15.6" hidden="1" outlineLevel="1">
      <c r="B26" s="748"/>
      <c r="C26" s="748" t="s">
        <v>699</v>
      </c>
      <c r="D26" s="748" t="s">
        <v>700</v>
      </c>
      <c r="E26" s="748" t="s">
        <v>701</v>
      </c>
      <c r="F26" s="748" t="s">
        <v>702</v>
      </c>
      <c r="H26" s="748"/>
      <c r="I26" s="748" t="s">
        <v>703</v>
      </c>
      <c r="J26" s="748" t="s">
        <v>704</v>
      </c>
      <c r="K26" s="748" t="s">
        <v>705</v>
      </c>
      <c r="M26" s="748"/>
      <c r="N26" s="748" t="s">
        <v>706</v>
      </c>
      <c r="O26" s="748" t="s">
        <v>707</v>
      </c>
      <c r="P26" s="748" t="s">
        <v>708</v>
      </c>
    </row>
    <row r="27" spans="2:21" ht="15.6" hidden="1" customHeight="1" outlineLevel="1">
      <c r="B27" s="743" t="s">
        <v>712</v>
      </c>
      <c r="C27" s="751">
        <f>K49</f>
        <v>0</v>
      </c>
      <c r="D27" s="749"/>
      <c r="E27" s="742"/>
      <c r="F27" s="742"/>
      <c r="H27" s="742"/>
      <c r="I27" s="742"/>
      <c r="J27" s="742"/>
      <c r="K27" s="742">
        <f>I27*J27</f>
        <v>0</v>
      </c>
      <c r="M27" s="742"/>
      <c r="N27" s="742"/>
      <c r="O27" s="742"/>
      <c r="P27" s="742">
        <f>N27*O27</f>
        <v>0</v>
      </c>
    </row>
    <row r="28" spans="2:21" ht="15.6" hidden="1" customHeight="1" outlineLevel="1">
      <c r="B28" s="743" t="s">
        <v>713</v>
      </c>
      <c r="C28" s="752">
        <f>P49</f>
        <v>0</v>
      </c>
      <c r="D28" s="753">
        <f>C28-C27</f>
        <v>0</v>
      </c>
      <c r="E28" s="742"/>
      <c r="F28" s="750">
        <f>D28*E28</f>
        <v>0</v>
      </c>
      <c r="H28" s="742"/>
      <c r="I28" s="742"/>
      <c r="J28" s="742"/>
      <c r="K28" s="742"/>
      <c r="M28" s="742"/>
      <c r="N28" s="742"/>
      <c r="O28" s="742"/>
      <c r="P28" s="742"/>
    </row>
    <row r="29" spans="2:21" ht="15.6" hidden="1" customHeight="1" outlineLevel="1">
      <c r="B29" s="743" t="s">
        <v>714</v>
      </c>
      <c r="C29" s="742"/>
      <c r="D29" s="742"/>
      <c r="E29" s="742"/>
      <c r="F29" s="742"/>
      <c r="H29" s="742"/>
      <c r="I29" s="742"/>
      <c r="J29" s="742"/>
      <c r="K29" s="742"/>
      <c r="M29" s="742"/>
      <c r="N29" s="742"/>
      <c r="O29" s="742"/>
      <c r="P29" s="742"/>
    </row>
    <row r="30" spans="2:21" ht="15.6" hidden="1" customHeight="1" outlineLevel="1">
      <c r="B30" s="743" t="s">
        <v>715</v>
      </c>
      <c r="C30" s="742"/>
      <c r="D30" s="742"/>
      <c r="E30" s="742"/>
      <c r="F30" s="742"/>
      <c r="H30" s="742"/>
      <c r="I30" s="742"/>
      <c r="J30" s="742"/>
      <c r="K30" s="742"/>
      <c r="M30" s="742"/>
      <c r="N30" s="742"/>
      <c r="O30" s="742"/>
      <c r="P30" s="742"/>
    </row>
    <row r="31" spans="2:21" ht="15.6" hidden="1" customHeight="1" outlineLevel="1">
      <c r="B31" s="743" t="s">
        <v>716</v>
      </c>
      <c r="C31" s="742"/>
      <c r="D31" s="742"/>
      <c r="E31" s="742"/>
      <c r="F31" s="742"/>
      <c r="H31" s="742"/>
      <c r="I31" s="742"/>
      <c r="J31" s="742"/>
      <c r="K31" s="742"/>
      <c r="M31" s="742"/>
      <c r="N31" s="742"/>
      <c r="O31" s="742"/>
      <c r="P31" s="742"/>
    </row>
    <row r="32" spans="2:21" ht="15.6" hidden="1" customHeight="1" outlineLevel="1">
      <c r="B32" s="743" t="s">
        <v>717</v>
      </c>
      <c r="C32" s="742"/>
      <c r="D32" s="742"/>
      <c r="E32" s="742"/>
      <c r="F32" s="742"/>
      <c r="H32" s="742"/>
      <c r="I32" s="742"/>
      <c r="J32" s="742"/>
      <c r="K32" s="742"/>
      <c r="M32" s="742"/>
      <c r="N32" s="742"/>
      <c r="O32" s="742"/>
      <c r="P32" s="742"/>
    </row>
    <row r="33" spans="2:16" ht="15.6" hidden="1" customHeight="1" outlineLevel="1">
      <c r="B33" s="743" t="s">
        <v>718</v>
      </c>
      <c r="C33" s="742"/>
      <c r="D33" s="742"/>
      <c r="E33" s="742"/>
      <c r="F33" s="742"/>
      <c r="H33" s="742"/>
      <c r="I33" s="742"/>
      <c r="J33" s="742"/>
      <c r="K33" s="742"/>
      <c r="M33" s="742"/>
      <c r="N33" s="742"/>
      <c r="O33" s="742"/>
      <c r="P33" s="742"/>
    </row>
    <row r="34" spans="2:16" ht="15.6" hidden="1" customHeight="1" outlineLevel="1">
      <c r="B34" s="743" t="s">
        <v>719</v>
      </c>
      <c r="C34" s="742"/>
      <c r="D34" s="742"/>
      <c r="E34" s="742"/>
      <c r="F34" s="742"/>
      <c r="H34" s="742"/>
      <c r="I34" s="742"/>
      <c r="J34" s="742"/>
      <c r="K34" s="742"/>
      <c r="M34" s="742"/>
      <c r="N34" s="742"/>
      <c r="O34" s="742"/>
      <c r="P34" s="742"/>
    </row>
    <row r="35" spans="2:16" ht="15.6" hidden="1" customHeight="1" outlineLevel="1">
      <c r="B35" s="743" t="s">
        <v>720</v>
      </c>
      <c r="C35" s="742"/>
      <c r="D35" s="742"/>
      <c r="E35" s="742"/>
      <c r="F35" s="742"/>
      <c r="H35" s="742"/>
      <c r="I35" s="742"/>
      <c r="J35" s="742"/>
      <c r="K35" s="742"/>
      <c r="M35" s="742"/>
      <c r="N35" s="742"/>
      <c r="O35" s="742"/>
      <c r="P35" s="742"/>
    </row>
    <row r="36" spans="2:16" ht="15.6" hidden="1" customHeight="1" outlineLevel="1">
      <c r="B36" s="743" t="s">
        <v>721</v>
      </c>
      <c r="C36" s="742"/>
      <c r="D36" s="742"/>
      <c r="E36" s="742"/>
      <c r="F36" s="742"/>
      <c r="H36" s="742"/>
      <c r="I36" s="742"/>
      <c r="J36" s="742"/>
      <c r="K36" s="742"/>
      <c r="M36" s="742"/>
      <c r="N36" s="742"/>
      <c r="O36" s="742"/>
      <c r="P36" s="742"/>
    </row>
    <row r="37" spans="2:16" ht="15.6" hidden="1" customHeight="1" outlineLevel="1">
      <c r="B37" s="743" t="s">
        <v>722</v>
      </c>
      <c r="C37" s="742"/>
      <c r="D37" s="742"/>
      <c r="E37" s="742"/>
      <c r="F37" s="742"/>
      <c r="H37" s="742"/>
      <c r="I37" s="742"/>
      <c r="J37" s="742"/>
      <c r="K37" s="742"/>
      <c r="M37" s="742"/>
      <c r="N37" s="742"/>
      <c r="O37" s="742"/>
      <c r="P37" s="742"/>
    </row>
    <row r="38" spans="2:16" ht="15.6" hidden="1" customHeight="1" outlineLevel="1">
      <c r="B38" s="743" t="s">
        <v>723</v>
      </c>
      <c r="C38" s="742"/>
      <c r="D38" s="742"/>
      <c r="E38" s="742"/>
      <c r="F38" s="742"/>
      <c r="H38" s="742"/>
      <c r="I38" s="742"/>
      <c r="J38" s="742"/>
      <c r="K38" s="742"/>
      <c r="M38" s="742"/>
      <c r="N38" s="742"/>
      <c r="O38" s="742"/>
      <c r="P38" s="742"/>
    </row>
    <row r="39" spans="2:16" ht="16.2" hidden="1" customHeight="1" outlineLevel="1">
      <c r="B39" s="754" t="s">
        <v>26</v>
      </c>
      <c r="C39" s="755"/>
      <c r="D39" s="755"/>
      <c r="E39" s="755"/>
      <c r="F39" s="756">
        <f>SUM(F28:F38)</f>
        <v>0</v>
      </c>
      <c r="H39" s="742"/>
      <c r="I39" s="742"/>
      <c r="J39" s="742"/>
      <c r="K39" s="742"/>
      <c r="M39" s="742"/>
      <c r="N39" s="742"/>
      <c r="O39" s="742"/>
      <c r="P39" s="742"/>
    </row>
    <row r="40" spans="2:16" hidden="1" outlineLevel="1">
      <c r="B40" s="743" t="s">
        <v>711</v>
      </c>
      <c r="C40" s="742"/>
      <c r="D40" s="742"/>
      <c r="E40" s="742"/>
      <c r="F40" s="742"/>
      <c r="H40" s="742"/>
      <c r="I40" s="742"/>
      <c r="J40" s="742"/>
      <c r="K40" s="742"/>
      <c r="M40" s="742"/>
      <c r="N40" s="742"/>
      <c r="O40" s="742"/>
      <c r="P40" s="742"/>
    </row>
    <row r="41" spans="2:16" hidden="1" outlineLevel="1">
      <c r="B41" s="743" t="s">
        <v>711</v>
      </c>
      <c r="C41" s="742"/>
      <c r="D41" s="742"/>
      <c r="E41" s="742"/>
      <c r="F41" s="742"/>
      <c r="H41" s="742"/>
      <c r="I41" s="742"/>
      <c r="J41" s="742"/>
      <c r="K41" s="742"/>
      <c r="M41" s="742"/>
      <c r="N41" s="742"/>
      <c r="O41" s="742"/>
      <c r="P41" s="742"/>
    </row>
    <row r="42" spans="2:16" hidden="1" outlineLevel="1">
      <c r="B42" s="743" t="s">
        <v>711</v>
      </c>
      <c r="C42" s="742"/>
      <c r="D42" s="742"/>
      <c r="E42" s="742"/>
      <c r="F42" s="742"/>
      <c r="H42" s="742"/>
      <c r="I42" s="742"/>
      <c r="J42" s="742"/>
      <c r="K42" s="742"/>
      <c r="M42" s="742"/>
      <c r="N42" s="742"/>
      <c r="O42" s="742"/>
      <c r="P42" s="742"/>
    </row>
    <row r="43" spans="2:16" hidden="1" outlineLevel="1">
      <c r="B43" s="743" t="s">
        <v>711</v>
      </c>
      <c r="C43" s="742"/>
      <c r="D43" s="742"/>
      <c r="E43" s="742"/>
      <c r="F43" s="742"/>
      <c r="H43" s="742"/>
      <c r="I43" s="742"/>
      <c r="J43" s="742"/>
      <c r="K43" s="742"/>
      <c r="M43" s="742"/>
      <c r="N43" s="742"/>
      <c r="O43" s="742"/>
      <c r="P43" s="742"/>
    </row>
    <row r="44" spans="2:16" hidden="1" outlineLevel="1">
      <c r="H44" s="742"/>
      <c r="I44" s="742"/>
      <c r="J44" s="742"/>
      <c r="K44" s="742"/>
      <c r="M44" s="742"/>
      <c r="N44" s="742"/>
      <c r="O44" s="742"/>
      <c r="P44" s="742"/>
    </row>
    <row r="45" spans="2:16" hidden="1" outlineLevel="1">
      <c r="H45" s="742"/>
      <c r="I45" s="742"/>
      <c r="J45" s="742"/>
      <c r="K45" s="742"/>
      <c r="M45" s="742"/>
      <c r="N45" s="742"/>
      <c r="O45" s="742"/>
      <c r="P45" s="742"/>
    </row>
    <row r="46" spans="2:16" hidden="1" outlineLevel="1">
      <c r="H46" s="742"/>
      <c r="I46" s="742"/>
      <c r="J46" s="742"/>
      <c r="K46" s="742"/>
      <c r="M46" s="742"/>
      <c r="N46" s="742"/>
      <c r="O46" s="742"/>
      <c r="P46" s="742"/>
    </row>
    <row r="47" spans="2:16" hidden="1" outlineLevel="1">
      <c r="H47" s="742"/>
      <c r="I47" s="742"/>
      <c r="J47" s="742"/>
      <c r="K47" s="742"/>
      <c r="M47" s="742"/>
      <c r="N47" s="742"/>
      <c r="O47" s="742"/>
      <c r="P47" s="742"/>
    </row>
    <row r="48" spans="2:16" hidden="1" outlineLevel="1">
      <c r="H48" s="742"/>
      <c r="I48" s="742"/>
      <c r="J48" s="742"/>
      <c r="K48" s="742"/>
      <c r="M48" s="742"/>
      <c r="N48" s="742"/>
      <c r="O48" s="742"/>
      <c r="P48" s="742"/>
    </row>
    <row r="49" spans="1:22" hidden="1" outlineLevel="1">
      <c r="H49" s="754" t="s">
        <v>26</v>
      </c>
      <c r="I49" s="755"/>
      <c r="J49" s="755"/>
      <c r="K49" s="751">
        <f>SUM(K27:K48)</f>
        <v>0</v>
      </c>
      <c r="M49" s="754" t="s">
        <v>26</v>
      </c>
      <c r="N49" s="755"/>
      <c r="O49" s="755"/>
      <c r="P49" s="752">
        <f>SUM(P27:P48)</f>
        <v>0</v>
      </c>
    </row>
    <row r="50" spans="1:22" hidden="1" outlineLevel="1"/>
    <row r="51" spans="1:22" hidden="1" outlineLevel="1">
      <c r="A51"/>
      <c r="B51"/>
      <c r="C51"/>
      <c r="D51"/>
      <c r="E51"/>
      <c r="F51"/>
      <c r="G51"/>
      <c r="H51"/>
      <c r="I51"/>
      <c r="J51"/>
      <c r="K51"/>
      <c r="L51"/>
      <c r="M51"/>
      <c r="N51"/>
      <c r="O51"/>
      <c r="P51"/>
      <c r="Q51"/>
    </row>
    <row r="52" spans="1:22" hidden="1" outlineLevel="1">
      <c r="A52"/>
      <c r="B52"/>
      <c r="C52"/>
      <c r="D52"/>
      <c r="E52"/>
      <c r="F52"/>
      <c r="G52"/>
      <c r="H52"/>
      <c r="I52"/>
      <c r="J52"/>
      <c r="K52"/>
      <c r="L52"/>
      <c r="M52"/>
      <c r="N52"/>
      <c r="O52"/>
      <c r="P52"/>
      <c r="Q52"/>
    </row>
    <row r="53" spans="1:22" hidden="1" outlineLevel="1">
      <c r="A53"/>
      <c r="B53"/>
      <c r="C53"/>
      <c r="D53"/>
      <c r="E53"/>
      <c r="F53"/>
      <c r="G53"/>
      <c r="H53"/>
      <c r="I53"/>
      <c r="J53"/>
      <c r="K53"/>
      <c r="L53"/>
      <c r="M53"/>
      <c r="N53"/>
      <c r="O53"/>
      <c r="P53"/>
      <c r="Q53"/>
    </row>
    <row r="54" spans="1:22" hidden="1" outlineLevel="1">
      <c r="A54"/>
      <c r="B54"/>
      <c r="C54"/>
      <c r="D54"/>
      <c r="E54"/>
      <c r="F54"/>
      <c r="G54"/>
      <c r="H54"/>
      <c r="I54"/>
      <c r="J54"/>
      <c r="K54"/>
      <c r="L54"/>
      <c r="M54"/>
      <c r="N54"/>
      <c r="O54"/>
      <c r="P54"/>
      <c r="Q54"/>
    </row>
    <row r="55" spans="1:22" collapsed="1"/>
    <row r="57" spans="1:22" ht="15" thickBot="1"/>
    <row r="58" spans="1:22" ht="43.2">
      <c r="B58" s="822" t="s">
        <v>62</v>
      </c>
      <c r="C58" s="823" t="s">
        <v>780</v>
      </c>
      <c r="D58" s="824" t="s">
        <v>781</v>
      </c>
      <c r="E58" s="823" t="s">
        <v>782</v>
      </c>
      <c r="F58" s="824" t="s">
        <v>783</v>
      </c>
      <c r="G58" s="824" t="s">
        <v>784</v>
      </c>
      <c r="H58" s="824" t="s">
        <v>785</v>
      </c>
      <c r="I58" s="823" t="s">
        <v>786</v>
      </c>
      <c r="J58" s="824" t="s">
        <v>781</v>
      </c>
      <c r="K58" s="824" t="s">
        <v>782</v>
      </c>
      <c r="L58" s="824" t="s">
        <v>783</v>
      </c>
      <c r="M58" s="824" t="s">
        <v>784</v>
      </c>
      <c r="N58" s="824" t="s">
        <v>785</v>
      </c>
      <c r="O58" s="824" t="s">
        <v>787</v>
      </c>
      <c r="P58" s="824" t="s">
        <v>785</v>
      </c>
      <c r="Q58" s="825" t="s">
        <v>788</v>
      </c>
      <c r="S58" s="822" t="s">
        <v>62</v>
      </c>
      <c r="T58" s="841" t="s">
        <v>794</v>
      </c>
    </row>
    <row r="59" spans="1:22">
      <c r="B59" s="826">
        <v>42644</v>
      </c>
      <c r="C59" s="827">
        <v>325</v>
      </c>
      <c r="D59" s="828">
        <v>0.11604367527959893</v>
      </c>
      <c r="E59" s="827">
        <v>30</v>
      </c>
      <c r="F59" s="827">
        <v>10.833333333333334</v>
      </c>
      <c r="G59" s="829">
        <v>18.857097232934827</v>
      </c>
      <c r="H59" s="829">
        <v>18.857097232934827</v>
      </c>
      <c r="I59" s="827">
        <v>0</v>
      </c>
      <c r="J59" s="828">
        <v>3.3145417750795026E-3</v>
      </c>
      <c r="K59" s="827">
        <v>30</v>
      </c>
      <c r="L59" s="827">
        <v>0</v>
      </c>
      <c r="M59" s="829">
        <v>0</v>
      </c>
      <c r="N59" s="829">
        <v>0</v>
      </c>
      <c r="O59" s="829">
        <v>18.857097232934827</v>
      </c>
      <c r="P59" s="829">
        <v>18.857097232934827</v>
      </c>
      <c r="Q59" s="830">
        <v>18.857097232934827</v>
      </c>
      <c r="S59" s="826"/>
      <c r="T59" s="842"/>
    </row>
    <row r="60" spans="1:22">
      <c r="B60" s="826">
        <v>42675</v>
      </c>
      <c r="C60" s="827">
        <v>3574</v>
      </c>
      <c r="D60" s="828">
        <v>0.11604367527959893</v>
      </c>
      <c r="E60" s="827">
        <v>30</v>
      </c>
      <c r="F60" s="827">
        <v>119.13333333333334</v>
      </c>
      <c r="G60" s="829">
        <v>207.37004772464329</v>
      </c>
      <c r="H60" s="829">
        <v>245.08424219051295</v>
      </c>
      <c r="I60" s="827">
        <v>164</v>
      </c>
      <c r="J60" s="828">
        <v>3.3145417750795026E-3</v>
      </c>
      <c r="K60" s="827">
        <v>30</v>
      </c>
      <c r="L60" s="827">
        <v>5.4666666666666668</v>
      </c>
      <c r="M60" s="829">
        <v>8.1537727666955764</v>
      </c>
      <c r="N60" s="829">
        <v>8.1537727666955764</v>
      </c>
      <c r="O60" s="829">
        <v>215.52382049133885</v>
      </c>
      <c r="P60" s="829">
        <v>253.23801495720852</v>
      </c>
      <c r="Q60" s="830">
        <v>272.09511219014337</v>
      </c>
      <c r="S60" s="826"/>
      <c r="T60" s="842"/>
    </row>
    <row r="61" spans="1:22">
      <c r="B61" s="826">
        <v>42705</v>
      </c>
      <c r="C61" s="827">
        <v>3806</v>
      </c>
      <c r="D61" s="828">
        <v>0.11604367527959893</v>
      </c>
      <c r="E61" s="827">
        <v>30</v>
      </c>
      <c r="F61" s="827">
        <v>126.86666666666666</v>
      </c>
      <c r="G61" s="829">
        <v>220.83111405707675</v>
      </c>
      <c r="H61" s="829">
        <v>673.28540397223298</v>
      </c>
      <c r="I61" s="827">
        <v>244</v>
      </c>
      <c r="J61" s="828">
        <v>3.3145417750795026E-3</v>
      </c>
      <c r="K61" s="827">
        <v>30</v>
      </c>
      <c r="L61" s="827">
        <v>8.1333333333333329</v>
      </c>
      <c r="M61" s="829">
        <v>12.131222896790979</v>
      </c>
      <c r="N61" s="829">
        <v>28.43876843018213</v>
      </c>
      <c r="O61" s="829">
        <v>232.96233695386772</v>
      </c>
      <c r="P61" s="829">
        <v>701.72417240241509</v>
      </c>
      <c r="Q61" s="831">
        <v>973.81928459255846</v>
      </c>
      <c r="S61" s="843">
        <v>42705</v>
      </c>
      <c r="T61" s="844">
        <f>Q61/$F$82</f>
        <v>342507.12551283435</v>
      </c>
      <c r="U61" s="846"/>
      <c r="V61" s="847"/>
    </row>
    <row r="62" spans="1:22">
      <c r="B62" s="826">
        <v>42736</v>
      </c>
      <c r="C62" s="827">
        <v>1030</v>
      </c>
      <c r="D62" s="828">
        <v>0.11604367527959893</v>
      </c>
      <c r="E62" s="827">
        <v>30</v>
      </c>
      <c r="F62" s="827">
        <v>34.333333333333336</v>
      </c>
      <c r="G62" s="829">
        <v>59.762492768993447</v>
      </c>
      <c r="H62" s="829">
        <v>953.87901079830317</v>
      </c>
      <c r="I62" s="827">
        <v>612</v>
      </c>
      <c r="J62" s="828">
        <v>3.3145417750795026E-3</v>
      </c>
      <c r="K62" s="827">
        <v>30</v>
      </c>
      <c r="L62" s="827">
        <v>20.399999999999999</v>
      </c>
      <c r="M62" s="829">
        <v>30.427493495229832</v>
      </c>
      <c r="N62" s="829">
        <v>70.997484822202949</v>
      </c>
      <c r="O62" s="829">
        <v>90.189986264223279</v>
      </c>
      <c r="P62" s="829">
        <v>1024.8764956205061</v>
      </c>
      <c r="Q62" s="830">
        <v>1024.8764956205061</v>
      </c>
      <c r="S62" s="826"/>
      <c r="T62" s="842"/>
      <c r="V62" s="847"/>
    </row>
    <row r="63" spans="1:22">
      <c r="B63" s="826">
        <v>42767</v>
      </c>
      <c r="C63" s="827">
        <v>587</v>
      </c>
      <c r="D63" s="828">
        <v>0.11604367527959893</v>
      </c>
      <c r="E63" s="827">
        <v>30</v>
      </c>
      <c r="F63" s="827">
        <v>19.566666666666666</v>
      </c>
      <c r="G63" s="829">
        <v>34.058818694562284</v>
      </c>
      <c r="H63" s="829">
        <v>1047.7003222618589</v>
      </c>
      <c r="I63" s="827">
        <v>790</v>
      </c>
      <c r="J63" s="828">
        <v>3.3145417750795026E-3</v>
      </c>
      <c r="K63" s="827">
        <v>30</v>
      </c>
      <c r="L63" s="827">
        <v>26.333333333333332</v>
      </c>
      <c r="M63" s="829">
        <v>39.277320034692103</v>
      </c>
      <c r="N63" s="829">
        <v>140.7022983521249</v>
      </c>
      <c r="O63" s="829">
        <v>73.336138729254387</v>
      </c>
      <c r="P63" s="829">
        <v>1188.4026206139838</v>
      </c>
      <c r="Q63" s="830">
        <v>2213.2791162344902</v>
      </c>
      <c r="S63" s="826"/>
      <c r="T63" s="842"/>
    </row>
    <row r="64" spans="1:22">
      <c r="B64" s="826">
        <v>42795</v>
      </c>
      <c r="C64" s="827">
        <v>711</v>
      </c>
      <c r="D64" s="828">
        <v>0.11604367527959893</v>
      </c>
      <c r="E64" s="827">
        <v>30</v>
      </c>
      <c r="F64" s="827">
        <v>23.7</v>
      </c>
      <c r="G64" s="829">
        <v>41.253526561897417</v>
      </c>
      <c r="H64" s="829">
        <v>1123.0126675183185</v>
      </c>
      <c r="I64" s="827">
        <v>15</v>
      </c>
      <c r="J64" s="828">
        <v>3.3145417750795026E-3</v>
      </c>
      <c r="K64" s="827">
        <v>30</v>
      </c>
      <c r="L64" s="827">
        <v>0.5</v>
      </c>
      <c r="M64" s="829">
        <v>0.74577189939288802</v>
      </c>
      <c r="N64" s="829">
        <v>180.72539028620989</v>
      </c>
      <c r="O64" s="829">
        <v>41.999298461290302</v>
      </c>
      <c r="P64" s="829">
        <v>1303.7380578045284</v>
      </c>
      <c r="Q64" s="830">
        <v>3517.0171740390188</v>
      </c>
      <c r="S64" s="826"/>
      <c r="T64" s="842"/>
    </row>
    <row r="65" spans="2:22">
      <c r="B65" s="826">
        <v>42826</v>
      </c>
      <c r="C65" s="827">
        <v>191</v>
      </c>
      <c r="D65" s="828">
        <v>0.11604367527959893</v>
      </c>
      <c r="E65" s="827">
        <v>30</v>
      </c>
      <c r="F65" s="827">
        <v>6.3666666666666663</v>
      </c>
      <c r="G65" s="829">
        <v>11.082170989201698</v>
      </c>
      <c r="H65" s="829">
        <v>1175.3483650694175</v>
      </c>
      <c r="I65" s="827">
        <v>38</v>
      </c>
      <c r="J65" s="828">
        <v>3.3145417750795026E-3</v>
      </c>
      <c r="K65" s="827">
        <v>30</v>
      </c>
      <c r="L65" s="827">
        <v>1.2666666666666666</v>
      </c>
      <c r="M65" s="829">
        <v>1.8892888117953164</v>
      </c>
      <c r="N65" s="829">
        <v>183.36045099739809</v>
      </c>
      <c r="O65" s="829">
        <v>12.971459800997014</v>
      </c>
      <c r="P65" s="829">
        <v>1358.7088160668156</v>
      </c>
      <c r="Q65" s="830">
        <v>4875.7259901058342</v>
      </c>
      <c r="S65" s="826"/>
      <c r="T65" s="842"/>
    </row>
    <row r="66" spans="2:22">
      <c r="B66" s="826">
        <v>42856</v>
      </c>
      <c r="C66" s="827">
        <v>0</v>
      </c>
      <c r="D66" s="828">
        <v>0.11604367527959893</v>
      </c>
      <c r="E66" s="827">
        <v>30</v>
      </c>
      <c r="F66" s="827">
        <v>0</v>
      </c>
      <c r="G66" s="829">
        <v>0</v>
      </c>
      <c r="H66" s="829">
        <v>1186.4305360586191</v>
      </c>
      <c r="I66" s="827">
        <v>4</v>
      </c>
      <c r="J66" s="828">
        <v>3.3145417750795026E-3</v>
      </c>
      <c r="K66" s="827">
        <v>30</v>
      </c>
      <c r="L66" s="827">
        <v>0.13333333333333333</v>
      </c>
      <c r="M66" s="829">
        <v>0.19887250650477015</v>
      </c>
      <c r="N66" s="829">
        <v>185.44861231569817</v>
      </c>
      <c r="O66" s="829">
        <v>0.19887250650477015</v>
      </c>
      <c r="P66" s="829">
        <v>1371.8791483743175</v>
      </c>
      <c r="Q66" s="830">
        <v>6247.6051384801522</v>
      </c>
      <c r="S66" s="826"/>
      <c r="T66" s="842"/>
    </row>
    <row r="67" spans="2:22">
      <c r="B67" s="826">
        <v>42887</v>
      </c>
      <c r="C67" s="827">
        <v>99</v>
      </c>
      <c r="D67" s="828">
        <v>0.11604367527959893</v>
      </c>
      <c r="E67" s="827">
        <v>30</v>
      </c>
      <c r="F67" s="827">
        <v>3.3</v>
      </c>
      <c r="G67" s="829">
        <v>5.7441619263401469</v>
      </c>
      <c r="H67" s="829">
        <v>1192.1746979849593</v>
      </c>
      <c r="I67" s="827">
        <v>370</v>
      </c>
      <c r="J67" s="828">
        <v>3.3145417750795026E-3</v>
      </c>
      <c r="K67" s="827">
        <v>30</v>
      </c>
      <c r="L67" s="827">
        <v>12.333333333333334</v>
      </c>
      <c r="M67" s="829">
        <v>18.395706851691237</v>
      </c>
      <c r="N67" s="829">
        <v>204.04319167389417</v>
      </c>
      <c r="O67" s="829">
        <v>24.139868778031385</v>
      </c>
      <c r="P67" s="829">
        <v>1396.2178896588537</v>
      </c>
      <c r="Q67" s="830">
        <v>7643.8230281390061</v>
      </c>
      <c r="S67" s="826"/>
      <c r="T67" s="842"/>
    </row>
    <row r="68" spans="2:22">
      <c r="B68" s="826">
        <v>42917</v>
      </c>
      <c r="C68" s="827">
        <v>29</v>
      </c>
      <c r="D68" s="828">
        <v>0.11604367527959893</v>
      </c>
      <c r="E68" s="827">
        <v>30</v>
      </c>
      <c r="F68" s="827">
        <v>0.96666666666666667</v>
      </c>
      <c r="G68" s="829">
        <v>1.6826332915541844</v>
      </c>
      <c r="H68" s="829">
        <v>1199.6014932028536</v>
      </c>
      <c r="I68" s="827">
        <v>68</v>
      </c>
      <c r="J68" s="828">
        <v>3.3145417750795026E-3</v>
      </c>
      <c r="K68" s="827">
        <v>30</v>
      </c>
      <c r="L68" s="827">
        <v>2.2666666666666666</v>
      </c>
      <c r="M68" s="829">
        <v>3.3808326105810926</v>
      </c>
      <c r="N68" s="829">
        <v>225.8197311361665</v>
      </c>
      <c r="O68" s="829">
        <v>5.0634659021352775</v>
      </c>
      <c r="P68" s="829">
        <v>1425.4212243390202</v>
      </c>
      <c r="Q68" s="830">
        <v>9069.2442524780272</v>
      </c>
      <c r="S68" s="826"/>
      <c r="T68" s="842"/>
    </row>
    <row r="69" spans="2:22">
      <c r="B69" s="826">
        <v>42948</v>
      </c>
      <c r="C69" s="827">
        <v>20</v>
      </c>
      <c r="D69" s="828">
        <v>0.11604367527959893</v>
      </c>
      <c r="E69" s="827">
        <v>30</v>
      </c>
      <c r="F69" s="827">
        <v>0.66666666666666663</v>
      </c>
      <c r="G69" s="829">
        <v>1.1604367527959893</v>
      </c>
      <c r="H69" s="829">
        <v>1202.4445632472036</v>
      </c>
      <c r="I69" s="827">
        <v>1</v>
      </c>
      <c r="J69" s="828">
        <v>3.3145417750795026E-3</v>
      </c>
      <c r="K69" s="827">
        <v>30</v>
      </c>
      <c r="L69" s="827">
        <v>3.3333333333333333E-2</v>
      </c>
      <c r="M69" s="829">
        <v>4.9718126626192537E-2</v>
      </c>
      <c r="N69" s="829">
        <v>229.25028187337378</v>
      </c>
      <c r="O69" s="829">
        <v>1.2101548794221819</v>
      </c>
      <c r="P69" s="829">
        <v>1431.6948451205776</v>
      </c>
      <c r="Q69" s="830">
        <v>10500.939097598604</v>
      </c>
      <c r="S69" s="826"/>
      <c r="T69" s="842"/>
    </row>
    <row r="70" spans="2:22">
      <c r="B70" s="826">
        <v>42979</v>
      </c>
      <c r="C70" s="827">
        <v>0</v>
      </c>
      <c r="D70" s="828">
        <v>0.11604367527959893</v>
      </c>
      <c r="E70" s="827">
        <v>30</v>
      </c>
      <c r="F70" s="827">
        <v>0</v>
      </c>
      <c r="G70" s="829">
        <v>0</v>
      </c>
      <c r="H70" s="829">
        <v>1203.6049999999996</v>
      </c>
      <c r="I70" s="827">
        <v>0</v>
      </c>
      <c r="J70" s="828">
        <v>3.3145417750795026E-3</v>
      </c>
      <c r="K70" s="827">
        <v>30</v>
      </c>
      <c r="L70" s="827">
        <v>0</v>
      </c>
      <c r="M70" s="829">
        <v>0</v>
      </c>
      <c r="N70" s="829">
        <v>229.29999999999998</v>
      </c>
      <c r="O70" s="829">
        <v>0</v>
      </c>
      <c r="P70" s="829">
        <v>1432.9049999999997</v>
      </c>
      <c r="Q70" s="830">
        <v>11933.844097598605</v>
      </c>
      <c r="S70" s="826"/>
      <c r="T70" s="842"/>
    </row>
    <row r="71" spans="2:22">
      <c r="B71" s="826">
        <v>43009</v>
      </c>
      <c r="C71" s="827">
        <v>0</v>
      </c>
      <c r="D71" s="828">
        <v>0.11604367527959893</v>
      </c>
      <c r="E71" s="827">
        <v>30</v>
      </c>
      <c r="F71" s="827">
        <v>0</v>
      </c>
      <c r="G71" s="829">
        <v>0</v>
      </c>
      <c r="H71" s="829">
        <v>1203.6049999999996</v>
      </c>
      <c r="I71" s="827">
        <v>0</v>
      </c>
      <c r="J71" s="828">
        <v>3.3145417750795026E-3</v>
      </c>
      <c r="K71" s="827">
        <v>30</v>
      </c>
      <c r="L71" s="827">
        <v>0</v>
      </c>
      <c r="M71" s="829">
        <v>0</v>
      </c>
      <c r="N71" s="829">
        <v>229.29999999999998</v>
      </c>
      <c r="O71" s="829">
        <v>0</v>
      </c>
      <c r="P71" s="829">
        <v>1432.9049999999997</v>
      </c>
      <c r="Q71" s="830">
        <v>13366.749097598604</v>
      </c>
      <c r="S71" s="826"/>
      <c r="T71" s="842"/>
    </row>
    <row r="72" spans="2:22">
      <c r="B72" s="826">
        <v>43040</v>
      </c>
      <c r="C72" s="827">
        <v>0</v>
      </c>
      <c r="D72" s="828">
        <v>0.11604367527959893</v>
      </c>
      <c r="E72" s="827">
        <v>30</v>
      </c>
      <c r="F72" s="827">
        <v>0</v>
      </c>
      <c r="G72" s="829">
        <v>0</v>
      </c>
      <c r="H72" s="829">
        <v>1203.6049999999996</v>
      </c>
      <c r="I72" s="827">
        <v>0</v>
      </c>
      <c r="J72" s="828">
        <v>3.3145417750795026E-3</v>
      </c>
      <c r="K72" s="827">
        <v>30</v>
      </c>
      <c r="L72" s="827">
        <v>0</v>
      </c>
      <c r="M72" s="829">
        <v>0</v>
      </c>
      <c r="N72" s="829">
        <v>229.29999999999998</v>
      </c>
      <c r="O72" s="829">
        <v>0</v>
      </c>
      <c r="P72" s="829">
        <v>1432.9049999999997</v>
      </c>
      <c r="Q72" s="830">
        <v>14799.654097598603</v>
      </c>
      <c r="S72" s="826"/>
      <c r="T72" s="842"/>
    </row>
    <row r="73" spans="2:22">
      <c r="B73" s="826">
        <v>43070</v>
      </c>
      <c r="C73" s="827">
        <v>0</v>
      </c>
      <c r="D73" s="828">
        <v>0.11604367527959893</v>
      </c>
      <c r="E73" s="827">
        <v>30</v>
      </c>
      <c r="F73" s="827">
        <v>0</v>
      </c>
      <c r="G73" s="829">
        <v>0</v>
      </c>
      <c r="H73" s="829">
        <v>1203.6049999999996</v>
      </c>
      <c r="I73" s="827">
        <v>0</v>
      </c>
      <c r="J73" s="828">
        <v>3.3145417750795026E-3</v>
      </c>
      <c r="K73" s="827">
        <v>30</v>
      </c>
      <c r="L73" s="827">
        <v>0</v>
      </c>
      <c r="M73" s="829">
        <v>0</v>
      </c>
      <c r="N73" s="829">
        <v>229.29999999999998</v>
      </c>
      <c r="O73" s="829">
        <v>0</v>
      </c>
      <c r="P73" s="829">
        <v>1432.9049999999997</v>
      </c>
      <c r="Q73" s="831">
        <v>16232.559097598602</v>
      </c>
      <c r="S73" s="843">
        <v>43070</v>
      </c>
      <c r="T73" s="844">
        <f>Q73/$F$82</f>
        <v>5709239.120851757</v>
      </c>
      <c r="U73" s="846"/>
      <c r="V73" s="847"/>
    </row>
    <row r="74" spans="2:22">
      <c r="B74" s="832">
        <v>43435</v>
      </c>
      <c r="C74" s="833" t="s">
        <v>789</v>
      </c>
      <c r="D74" s="834"/>
      <c r="E74" s="833"/>
      <c r="F74" s="835"/>
      <c r="G74" s="836"/>
      <c r="H74" s="836"/>
      <c r="I74" s="833"/>
      <c r="J74" s="834"/>
      <c r="K74" s="833"/>
      <c r="L74" s="835"/>
      <c r="M74" s="836"/>
      <c r="N74" s="836"/>
      <c r="O74" s="836"/>
      <c r="P74" s="836"/>
      <c r="Q74" s="831">
        <v>17194.86</v>
      </c>
      <c r="S74" s="832"/>
      <c r="T74" s="842"/>
      <c r="V74" s="847"/>
    </row>
    <row r="75" spans="2:22">
      <c r="B75" s="832">
        <v>43800</v>
      </c>
      <c r="C75" s="833" t="s">
        <v>789</v>
      </c>
      <c r="D75" s="833"/>
      <c r="E75" s="833"/>
      <c r="F75" s="833"/>
      <c r="G75" s="833"/>
      <c r="H75" s="833"/>
      <c r="I75" s="833"/>
      <c r="J75" s="833"/>
      <c r="K75" s="833"/>
      <c r="L75" s="833"/>
      <c r="M75" s="833"/>
      <c r="N75" s="833"/>
      <c r="O75" s="833"/>
      <c r="P75" s="833"/>
      <c r="Q75" s="831">
        <v>17194.859999999997</v>
      </c>
      <c r="S75" s="832"/>
      <c r="T75" s="842"/>
    </row>
    <row r="76" spans="2:22" ht="15" thickBot="1">
      <c r="B76" s="837">
        <v>44166</v>
      </c>
      <c r="C76" s="838" t="s">
        <v>789</v>
      </c>
      <c r="D76" s="838"/>
      <c r="E76" s="838"/>
      <c r="F76" s="838"/>
      <c r="G76" s="838"/>
      <c r="H76" s="838"/>
      <c r="I76" s="838"/>
      <c r="J76" s="838"/>
      <c r="K76" s="838"/>
      <c r="L76" s="838"/>
      <c r="M76" s="838"/>
      <c r="N76" s="838"/>
      <c r="O76" s="838"/>
      <c r="P76" s="838"/>
      <c r="Q76" s="839">
        <v>17194.859999999997</v>
      </c>
      <c r="S76" s="837"/>
      <c r="T76" s="842"/>
    </row>
    <row r="78" spans="2:22" ht="15.6">
      <c r="B78" s="17" t="s">
        <v>790</v>
      </c>
      <c r="C78" s="17"/>
      <c r="D78" s="17"/>
      <c r="E78" s="17"/>
      <c r="F78" s="17"/>
      <c r="G78" s="17"/>
      <c r="H78" s="17"/>
    </row>
    <row r="79" spans="2:22" ht="15.6">
      <c r="B79" s="17"/>
      <c r="C79" s="17"/>
      <c r="D79" s="17"/>
      <c r="E79" s="17"/>
      <c r="F79" s="17"/>
      <c r="G79" s="17"/>
      <c r="H79" s="17"/>
    </row>
    <row r="80" spans="2:22" ht="15.6">
      <c r="B80" s="17"/>
      <c r="C80" s="17" t="s">
        <v>792</v>
      </c>
      <c r="D80" s="17"/>
      <c r="E80" s="17"/>
      <c r="F80" s="759">
        <v>8572849</v>
      </c>
      <c r="G80" s="17"/>
      <c r="H80" s="17"/>
    </row>
    <row r="81" spans="2:8" ht="15.6">
      <c r="B81" s="17"/>
      <c r="C81" s="17" t="s">
        <v>793</v>
      </c>
      <c r="D81" s="17"/>
      <c r="E81" s="17"/>
      <c r="F81" s="759">
        <f>2031.2*12</f>
        <v>24374.400000000001</v>
      </c>
      <c r="G81" s="17"/>
      <c r="H81" s="17"/>
    </row>
    <row r="82" spans="2:8" ht="15.6">
      <c r="B82" s="17"/>
      <c r="C82" s="17" t="s">
        <v>791</v>
      </c>
      <c r="D82" s="17"/>
      <c r="E82" s="17"/>
      <c r="F82" s="845">
        <f>F81/F80</f>
        <v>2.8432088329095732E-3</v>
      </c>
      <c r="G82" s="17"/>
      <c r="H82" s="17"/>
    </row>
    <row r="83" spans="2:8">
      <c r="F83" s="840"/>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6:U59"/>
  <sheetViews>
    <sheetView topLeftCell="A52" workbookViewId="0"/>
    <sheetView workbookViewId="1"/>
  </sheetViews>
  <sheetFormatPr defaultColWidth="9.109375" defaultRowHeight="14.4"/>
  <cols>
    <col min="1" max="1" width="9.109375" style="12"/>
    <col min="2" max="2" width="36.88671875" style="704" customWidth="1"/>
    <col min="3" max="3" width="9.109375" style="10"/>
    <col min="4" max="16384" width="9.109375" style="12"/>
  </cols>
  <sheetData>
    <row r="16" spans="2:21" ht="26.25" customHeight="1">
      <c r="B16" s="705" t="s">
        <v>564</v>
      </c>
      <c r="C16" s="854" t="s">
        <v>507</v>
      </c>
      <c r="D16" s="855"/>
      <c r="E16" s="855"/>
      <c r="F16" s="855"/>
      <c r="G16" s="855"/>
      <c r="H16" s="855"/>
      <c r="I16" s="855"/>
      <c r="J16" s="855"/>
      <c r="K16" s="855"/>
      <c r="L16" s="855"/>
      <c r="M16" s="855"/>
      <c r="N16" s="855"/>
      <c r="O16" s="855"/>
      <c r="P16" s="855"/>
      <c r="Q16" s="855"/>
      <c r="R16" s="855"/>
      <c r="S16" s="855"/>
      <c r="T16" s="855"/>
      <c r="U16" s="855"/>
    </row>
    <row r="17" spans="2:21" ht="55.5" customHeight="1">
      <c r="B17" s="706" t="s">
        <v>641</v>
      </c>
      <c r="C17" s="856" t="s">
        <v>725</v>
      </c>
      <c r="D17" s="856"/>
      <c r="E17" s="856"/>
      <c r="F17" s="856"/>
      <c r="G17" s="856"/>
      <c r="H17" s="856"/>
      <c r="I17" s="856"/>
      <c r="J17" s="856"/>
      <c r="K17" s="856"/>
      <c r="L17" s="856"/>
      <c r="M17" s="856"/>
      <c r="N17" s="856"/>
      <c r="O17" s="856"/>
      <c r="P17" s="856"/>
      <c r="Q17" s="856"/>
      <c r="R17" s="856"/>
      <c r="S17" s="856"/>
      <c r="T17" s="856"/>
      <c r="U17" s="857"/>
    </row>
    <row r="18" spans="2:21" ht="15.6">
      <c r="B18" s="707"/>
      <c r="C18" s="708"/>
      <c r="D18" s="709"/>
      <c r="E18" s="709"/>
      <c r="F18" s="709"/>
      <c r="G18" s="709"/>
      <c r="H18" s="709"/>
      <c r="I18" s="709"/>
      <c r="J18" s="709"/>
      <c r="K18" s="709"/>
      <c r="L18" s="709"/>
      <c r="M18" s="709"/>
      <c r="N18" s="709"/>
      <c r="O18" s="709"/>
      <c r="P18" s="709"/>
      <c r="Q18" s="709"/>
      <c r="R18" s="709"/>
      <c r="S18" s="709"/>
      <c r="T18" s="709"/>
      <c r="U18" s="710"/>
    </row>
    <row r="19" spans="2:21" ht="15.6">
      <c r="B19" s="707"/>
      <c r="C19" s="708" t="s">
        <v>645</v>
      </c>
      <c r="D19" s="709"/>
      <c r="E19" s="709"/>
      <c r="F19" s="709"/>
      <c r="G19" s="709"/>
      <c r="H19" s="709"/>
      <c r="I19" s="709"/>
      <c r="J19" s="709"/>
      <c r="K19" s="709"/>
      <c r="L19" s="709"/>
      <c r="M19" s="709"/>
      <c r="N19" s="709"/>
      <c r="O19" s="709"/>
      <c r="P19" s="709"/>
      <c r="Q19" s="709"/>
      <c r="R19" s="709"/>
      <c r="S19" s="709"/>
      <c r="T19" s="709"/>
      <c r="U19" s="710"/>
    </row>
    <row r="20" spans="2:21" ht="15.6">
      <c r="B20" s="707"/>
      <c r="C20" s="708"/>
      <c r="D20" s="709"/>
      <c r="E20" s="709"/>
      <c r="F20" s="709"/>
      <c r="G20" s="709"/>
      <c r="H20" s="709"/>
      <c r="I20" s="709"/>
      <c r="J20" s="709"/>
      <c r="K20" s="709"/>
      <c r="L20" s="709"/>
      <c r="M20" s="709"/>
      <c r="N20" s="709"/>
      <c r="O20" s="709"/>
      <c r="P20" s="709"/>
      <c r="Q20" s="709"/>
      <c r="R20" s="709"/>
      <c r="S20" s="709"/>
      <c r="T20" s="709"/>
      <c r="U20" s="710"/>
    </row>
    <row r="21" spans="2:21" ht="15.6">
      <c r="B21" s="707"/>
      <c r="C21" s="708" t="s">
        <v>642</v>
      </c>
      <c r="D21" s="709"/>
      <c r="E21" s="709"/>
      <c r="F21" s="709"/>
      <c r="G21" s="709"/>
      <c r="H21" s="709"/>
      <c r="I21" s="709"/>
      <c r="J21" s="709"/>
      <c r="K21" s="709"/>
      <c r="L21" s="709"/>
      <c r="M21" s="709"/>
      <c r="N21" s="709"/>
      <c r="O21" s="709"/>
      <c r="P21" s="709"/>
      <c r="Q21" s="709"/>
      <c r="R21" s="709"/>
      <c r="S21" s="709"/>
      <c r="T21" s="709"/>
      <c r="U21" s="710"/>
    </row>
    <row r="22" spans="2:21" ht="15.6">
      <c r="B22" s="707"/>
      <c r="C22" s="708"/>
      <c r="D22" s="709"/>
      <c r="E22" s="709"/>
      <c r="F22" s="709"/>
      <c r="G22" s="709"/>
      <c r="H22" s="709"/>
      <c r="I22" s="709"/>
      <c r="J22" s="709"/>
      <c r="K22" s="709"/>
      <c r="L22" s="709"/>
      <c r="M22" s="709"/>
      <c r="N22" s="709"/>
      <c r="O22" s="709"/>
      <c r="P22" s="709"/>
      <c r="Q22" s="709"/>
      <c r="R22" s="709"/>
      <c r="S22" s="709"/>
      <c r="T22" s="709"/>
      <c r="U22" s="710"/>
    </row>
    <row r="23" spans="2:21" ht="30" customHeight="1">
      <c r="B23" s="707"/>
      <c r="C23" s="853" t="s">
        <v>643</v>
      </c>
      <c r="D23" s="853"/>
      <c r="E23" s="853"/>
      <c r="F23" s="853"/>
      <c r="G23" s="853"/>
      <c r="H23" s="853"/>
      <c r="I23" s="853"/>
      <c r="J23" s="853"/>
      <c r="K23" s="853"/>
      <c r="L23" s="853"/>
      <c r="M23" s="853"/>
      <c r="N23" s="853"/>
      <c r="O23" s="853"/>
      <c r="P23" s="853"/>
      <c r="Q23" s="853"/>
      <c r="R23" s="853"/>
      <c r="S23" s="853"/>
      <c r="T23" s="709"/>
      <c r="U23" s="710"/>
    </row>
    <row r="24" spans="2:21" ht="15.6">
      <c r="B24" s="707"/>
      <c r="C24" s="708"/>
      <c r="D24" s="709"/>
      <c r="E24" s="709"/>
      <c r="F24" s="709"/>
      <c r="G24" s="709"/>
      <c r="H24" s="709"/>
      <c r="I24" s="709"/>
      <c r="J24" s="709"/>
      <c r="K24" s="709"/>
      <c r="L24" s="709"/>
      <c r="M24" s="709"/>
      <c r="N24" s="709"/>
      <c r="O24" s="709"/>
      <c r="P24" s="709"/>
      <c r="Q24" s="709"/>
      <c r="R24" s="709"/>
      <c r="S24" s="709"/>
      <c r="T24" s="709"/>
      <c r="U24" s="710"/>
    </row>
    <row r="25" spans="2:21" ht="15.6">
      <c r="B25" s="707"/>
      <c r="C25" s="708" t="s">
        <v>646</v>
      </c>
      <c r="D25" s="709"/>
      <c r="E25" s="709"/>
      <c r="F25" s="709"/>
      <c r="G25" s="709"/>
      <c r="H25" s="709"/>
      <c r="I25" s="709"/>
      <c r="J25" s="709"/>
      <c r="K25" s="709"/>
      <c r="L25" s="709"/>
      <c r="M25" s="709"/>
      <c r="N25" s="709"/>
      <c r="O25" s="709"/>
      <c r="P25" s="709"/>
      <c r="Q25" s="709"/>
      <c r="R25" s="709"/>
      <c r="S25" s="709"/>
      <c r="T25" s="709"/>
      <c r="U25" s="710"/>
    </row>
    <row r="26" spans="2:21" ht="15.6">
      <c r="B26" s="707"/>
      <c r="C26" s="708"/>
      <c r="D26" s="709"/>
      <c r="E26" s="709"/>
      <c r="F26" s="709"/>
      <c r="G26" s="709"/>
      <c r="H26" s="709"/>
      <c r="I26" s="709"/>
      <c r="J26" s="709"/>
      <c r="K26" s="709"/>
      <c r="L26" s="709"/>
      <c r="M26" s="709"/>
      <c r="N26" s="709"/>
      <c r="O26" s="709"/>
      <c r="P26" s="709"/>
      <c r="Q26" s="709"/>
      <c r="R26" s="709"/>
      <c r="S26" s="709"/>
      <c r="T26" s="709"/>
      <c r="U26" s="710"/>
    </row>
    <row r="27" spans="2:21" ht="31.5" customHeight="1">
      <c r="B27" s="707"/>
      <c r="C27" s="853" t="s">
        <v>644</v>
      </c>
      <c r="D27" s="853"/>
      <c r="E27" s="853"/>
      <c r="F27" s="853"/>
      <c r="G27" s="853"/>
      <c r="H27" s="853"/>
      <c r="I27" s="853"/>
      <c r="J27" s="853"/>
      <c r="K27" s="853"/>
      <c r="L27" s="853"/>
      <c r="M27" s="853"/>
      <c r="N27" s="853"/>
      <c r="O27" s="853"/>
      <c r="P27" s="853"/>
      <c r="Q27" s="853"/>
      <c r="R27" s="853"/>
      <c r="S27" s="853"/>
      <c r="T27" s="853"/>
      <c r="U27" s="858"/>
    </row>
    <row r="28" spans="2:21" ht="15.6">
      <c r="B28" s="707"/>
      <c r="C28" s="708"/>
      <c r="D28" s="709"/>
      <c r="E28" s="709"/>
      <c r="F28" s="709"/>
      <c r="G28" s="709"/>
      <c r="H28" s="709"/>
      <c r="I28" s="709"/>
      <c r="J28" s="709"/>
      <c r="K28" s="709"/>
      <c r="L28" s="709"/>
      <c r="M28" s="709"/>
      <c r="N28" s="709"/>
      <c r="O28" s="709"/>
      <c r="P28" s="709"/>
      <c r="Q28" s="709"/>
      <c r="R28" s="709"/>
      <c r="S28" s="709"/>
      <c r="T28" s="709"/>
      <c r="U28" s="710"/>
    </row>
    <row r="29" spans="2:21" ht="31.5" customHeight="1">
      <c r="B29" s="707"/>
      <c r="C29" s="853" t="s">
        <v>647</v>
      </c>
      <c r="D29" s="853"/>
      <c r="E29" s="853"/>
      <c r="F29" s="853"/>
      <c r="G29" s="853"/>
      <c r="H29" s="853"/>
      <c r="I29" s="853"/>
      <c r="J29" s="853"/>
      <c r="K29" s="853"/>
      <c r="L29" s="853"/>
      <c r="M29" s="853"/>
      <c r="N29" s="853"/>
      <c r="O29" s="853"/>
      <c r="P29" s="853"/>
      <c r="Q29" s="853"/>
      <c r="R29" s="853"/>
      <c r="S29" s="853"/>
      <c r="T29" s="853"/>
      <c r="U29" s="858"/>
    </row>
    <row r="30" spans="2:21" ht="15.6">
      <c r="B30" s="707"/>
      <c r="C30" s="708"/>
      <c r="D30" s="709"/>
      <c r="E30" s="709"/>
      <c r="F30" s="709"/>
      <c r="G30" s="709"/>
      <c r="H30" s="709"/>
      <c r="I30" s="709"/>
      <c r="J30" s="709"/>
      <c r="K30" s="709"/>
      <c r="L30" s="709"/>
      <c r="M30" s="709"/>
      <c r="N30" s="709"/>
      <c r="O30" s="709"/>
      <c r="P30" s="709"/>
      <c r="Q30" s="709"/>
      <c r="R30" s="709"/>
      <c r="S30" s="709"/>
      <c r="T30" s="709"/>
      <c r="U30" s="710"/>
    </row>
    <row r="31" spans="2:21" ht="15.6">
      <c r="B31" s="707"/>
      <c r="C31" s="708" t="s">
        <v>648</v>
      </c>
      <c r="D31" s="709"/>
      <c r="E31" s="709"/>
      <c r="F31" s="709"/>
      <c r="G31" s="709"/>
      <c r="H31" s="709"/>
      <c r="I31" s="709"/>
      <c r="J31" s="709"/>
      <c r="K31" s="709"/>
      <c r="L31" s="709"/>
      <c r="M31" s="709"/>
      <c r="N31" s="709"/>
      <c r="O31" s="709"/>
      <c r="P31" s="709"/>
      <c r="Q31" s="709"/>
      <c r="R31" s="709"/>
      <c r="S31" s="709"/>
      <c r="T31" s="709"/>
      <c r="U31" s="710"/>
    </row>
    <row r="32" spans="2:21" ht="15.6">
      <c r="B32" s="711"/>
      <c r="C32" s="712"/>
      <c r="D32" s="713"/>
      <c r="E32" s="713"/>
      <c r="F32" s="713"/>
      <c r="G32" s="713"/>
      <c r="H32" s="713"/>
      <c r="I32" s="713"/>
      <c r="J32" s="713"/>
      <c r="K32" s="713"/>
      <c r="L32" s="713"/>
      <c r="M32" s="713"/>
      <c r="N32" s="713"/>
      <c r="O32" s="713"/>
      <c r="P32" s="713"/>
      <c r="Q32" s="713"/>
      <c r="R32" s="713"/>
      <c r="S32" s="713"/>
      <c r="T32" s="713"/>
      <c r="U32" s="714"/>
    </row>
    <row r="33" spans="2:21" ht="39" customHeight="1">
      <c r="B33" s="715" t="s">
        <v>649</v>
      </c>
      <c r="C33" s="859" t="s">
        <v>650</v>
      </c>
      <c r="D33" s="859"/>
      <c r="E33" s="859"/>
      <c r="F33" s="859"/>
      <c r="G33" s="859"/>
      <c r="H33" s="859"/>
      <c r="I33" s="859"/>
      <c r="J33" s="859"/>
      <c r="K33" s="859"/>
      <c r="L33" s="859"/>
      <c r="M33" s="859"/>
      <c r="N33" s="859"/>
      <c r="O33" s="859"/>
      <c r="P33" s="859"/>
      <c r="Q33" s="859"/>
      <c r="R33" s="859"/>
      <c r="S33" s="859"/>
      <c r="T33" s="859"/>
      <c r="U33" s="860"/>
    </row>
    <row r="34" spans="2:21">
      <c r="B34" s="716"/>
      <c r="C34" s="717"/>
      <c r="D34" s="717"/>
      <c r="E34" s="717"/>
      <c r="F34" s="717"/>
      <c r="G34" s="717"/>
      <c r="H34" s="717"/>
      <c r="I34" s="717"/>
      <c r="J34" s="717"/>
      <c r="K34" s="717"/>
      <c r="L34" s="717"/>
      <c r="M34" s="717"/>
      <c r="N34" s="717"/>
      <c r="O34" s="717"/>
      <c r="P34" s="717"/>
      <c r="Q34" s="717"/>
      <c r="R34" s="717"/>
      <c r="S34" s="717"/>
      <c r="T34" s="717"/>
      <c r="U34" s="718"/>
    </row>
    <row r="35" spans="2:21" ht="15.6">
      <c r="B35" s="719" t="s">
        <v>651</v>
      </c>
      <c r="C35" s="720" t="s">
        <v>652</v>
      </c>
      <c r="D35" s="709"/>
      <c r="E35" s="709"/>
      <c r="F35" s="709"/>
      <c r="G35" s="709"/>
      <c r="H35" s="709"/>
      <c r="I35" s="709"/>
      <c r="J35" s="709"/>
      <c r="K35" s="709"/>
      <c r="L35" s="709"/>
      <c r="M35" s="709"/>
      <c r="N35" s="709"/>
      <c r="O35" s="709"/>
      <c r="P35" s="709"/>
      <c r="Q35" s="709"/>
      <c r="R35" s="709"/>
      <c r="S35" s="709"/>
      <c r="T35" s="709"/>
      <c r="U35" s="710"/>
    </row>
    <row r="36" spans="2:21">
      <c r="B36" s="721"/>
      <c r="C36" s="713"/>
      <c r="D36" s="713"/>
      <c r="E36" s="713"/>
      <c r="F36" s="713"/>
      <c r="G36" s="713"/>
      <c r="H36" s="713"/>
      <c r="I36" s="713"/>
      <c r="J36" s="713"/>
      <c r="K36" s="713"/>
      <c r="L36" s="713"/>
      <c r="M36" s="713"/>
      <c r="N36" s="713"/>
      <c r="O36" s="713"/>
      <c r="P36" s="713"/>
      <c r="Q36" s="713"/>
      <c r="R36" s="713"/>
      <c r="S36" s="713"/>
      <c r="T36" s="713"/>
      <c r="U36" s="714"/>
    </row>
    <row r="37" spans="2:21" ht="34.5" customHeight="1">
      <c r="B37" s="706" t="s">
        <v>653</v>
      </c>
      <c r="C37" s="861" t="s">
        <v>654</v>
      </c>
      <c r="D37" s="861"/>
      <c r="E37" s="861"/>
      <c r="F37" s="861"/>
      <c r="G37" s="861"/>
      <c r="H37" s="861"/>
      <c r="I37" s="861"/>
      <c r="J37" s="861"/>
      <c r="K37" s="861"/>
      <c r="L37" s="861"/>
      <c r="M37" s="861"/>
      <c r="N37" s="861"/>
      <c r="O37" s="861"/>
      <c r="P37" s="861"/>
      <c r="Q37" s="861"/>
      <c r="R37" s="861"/>
      <c r="S37" s="861"/>
      <c r="T37" s="861"/>
      <c r="U37" s="862"/>
    </row>
    <row r="38" spans="2:21">
      <c r="B38" s="721"/>
      <c r="C38" s="713"/>
      <c r="D38" s="713"/>
      <c r="E38" s="713"/>
      <c r="F38" s="713"/>
      <c r="G38" s="713"/>
      <c r="H38" s="713"/>
      <c r="I38" s="713"/>
      <c r="J38" s="713"/>
      <c r="K38" s="713"/>
      <c r="L38" s="713"/>
      <c r="M38" s="713"/>
      <c r="N38" s="713"/>
      <c r="O38" s="713"/>
      <c r="P38" s="713"/>
      <c r="Q38" s="713"/>
      <c r="R38" s="713"/>
      <c r="S38" s="713"/>
      <c r="T38" s="713"/>
      <c r="U38" s="714"/>
    </row>
    <row r="39" spans="2:21" ht="15.6">
      <c r="B39" s="706" t="s">
        <v>655</v>
      </c>
      <c r="C39" s="722" t="s">
        <v>656</v>
      </c>
      <c r="D39" s="717"/>
      <c r="E39" s="717"/>
      <c r="F39" s="717"/>
      <c r="G39" s="717"/>
      <c r="H39" s="717"/>
      <c r="I39" s="717"/>
      <c r="J39" s="717"/>
      <c r="K39" s="717"/>
      <c r="L39" s="717"/>
      <c r="M39" s="717"/>
      <c r="N39" s="717"/>
      <c r="O39" s="717"/>
      <c r="P39" s="717"/>
      <c r="Q39" s="717"/>
      <c r="R39" s="717"/>
      <c r="S39" s="717"/>
      <c r="T39" s="717"/>
      <c r="U39" s="718"/>
    </row>
    <row r="40" spans="2:21">
      <c r="B40" s="721"/>
      <c r="C40" s="713"/>
      <c r="D40" s="713"/>
      <c r="E40" s="713"/>
      <c r="F40" s="713"/>
      <c r="G40" s="713"/>
      <c r="H40" s="713"/>
      <c r="I40" s="713"/>
      <c r="J40" s="713"/>
      <c r="K40" s="713"/>
      <c r="L40" s="713"/>
      <c r="M40" s="713"/>
      <c r="N40" s="713"/>
      <c r="O40" s="713"/>
      <c r="P40" s="713"/>
      <c r="Q40" s="713"/>
      <c r="R40" s="713"/>
      <c r="S40" s="713"/>
      <c r="T40" s="713"/>
      <c r="U40" s="714"/>
    </row>
    <row r="41" spans="2:21" ht="38.25" customHeight="1">
      <c r="B41" s="715" t="s">
        <v>657</v>
      </c>
      <c r="C41" s="863" t="s">
        <v>658</v>
      </c>
      <c r="D41" s="863"/>
      <c r="E41" s="863"/>
      <c r="F41" s="863"/>
      <c r="G41" s="863"/>
      <c r="H41" s="863"/>
      <c r="I41" s="863"/>
      <c r="J41" s="863"/>
      <c r="K41" s="863"/>
      <c r="L41" s="863"/>
      <c r="M41" s="863"/>
      <c r="N41" s="863"/>
      <c r="O41" s="863"/>
      <c r="P41" s="863"/>
      <c r="Q41" s="863"/>
      <c r="R41" s="863"/>
      <c r="S41" s="863"/>
      <c r="T41" s="863"/>
      <c r="U41" s="864"/>
    </row>
    <row r="42" spans="2:21">
      <c r="B42" s="723"/>
      <c r="C42" s="717"/>
      <c r="D42" s="717"/>
      <c r="E42" s="717"/>
      <c r="F42" s="717"/>
      <c r="G42" s="717"/>
      <c r="H42" s="717"/>
      <c r="I42" s="717"/>
      <c r="J42" s="717"/>
      <c r="K42" s="717"/>
      <c r="L42" s="717"/>
      <c r="M42" s="717"/>
      <c r="N42" s="717"/>
      <c r="O42" s="717"/>
      <c r="P42" s="717"/>
      <c r="Q42" s="717"/>
      <c r="R42" s="717"/>
      <c r="S42" s="717"/>
      <c r="T42" s="717"/>
      <c r="U42" s="718"/>
    </row>
    <row r="43" spans="2:21" ht="15.6">
      <c r="B43" s="719" t="s">
        <v>659</v>
      </c>
      <c r="C43" s="720" t="s">
        <v>660</v>
      </c>
      <c r="D43" s="709"/>
      <c r="E43" s="709"/>
      <c r="F43" s="709"/>
      <c r="G43" s="709"/>
      <c r="H43" s="709"/>
      <c r="I43" s="709"/>
      <c r="J43" s="709"/>
      <c r="K43" s="709"/>
      <c r="L43" s="709"/>
      <c r="M43" s="709"/>
      <c r="N43" s="709"/>
      <c r="O43" s="709"/>
      <c r="P43" s="709"/>
      <c r="Q43" s="709"/>
      <c r="R43" s="709"/>
      <c r="S43" s="709"/>
      <c r="T43" s="709"/>
      <c r="U43" s="710"/>
    </row>
    <row r="44" spans="2:21">
      <c r="B44" s="724"/>
      <c r="C44" s="709"/>
      <c r="D44" s="709"/>
      <c r="E44" s="709"/>
      <c r="F44" s="709"/>
      <c r="G44" s="709"/>
      <c r="H44" s="709"/>
      <c r="I44" s="709"/>
      <c r="J44" s="709"/>
      <c r="K44" s="709"/>
      <c r="L44" s="709"/>
      <c r="M44" s="709"/>
      <c r="N44" s="709"/>
      <c r="O44" s="709"/>
      <c r="P44" s="709"/>
      <c r="Q44" s="709"/>
      <c r="R44" s="709"/>
      <c r="S44" s="709"/>
      <c r="T44" s="709"/>
      <c r="U44" s="710"/>
    </row>
    <row r="45" spans="2:21" ht="36" customHeight="1">
      <c r="B45" s="724"/>
      <c r="C45" s="851" t="s">
        <v>676</v>
      </c>
      <c r="D45" s="851"/>
      <c r="E45" s="851"/>
      <c r="F45" s="851"/>
      <c r="G45" s="851"/>
      <c r="H45" s="851"/>
      <c r="I45" s="851"/>
      <c r="J45" s="851"/>
      <c r="K45" s="851"/>
      <c r="L45" s="851"/>
      <c r="M45" s="851"/>
      <c r="N45" s="851"/>
      <c r="O45" s="851"/>
      <c r="P45" s="851"/>
      <c r="Q45" s="851"/>
      <c r="R45" s="851"/>
      <c r="S45" s="851"/>
      <c r="T45" s="851"/>
      <c r="U45" s="852"/>
    </row>
    <row r="46" spans="2:21">
      <c r="B46" s="724"/>
      <c r="C46" s="725"/>
      <c r="D46" s="709"/>
      <c r="E46" s="709"/>
      <c r="F46" s="709"/>
      <c r="G46" s="709"/>
      <c r="H46" s="709"/>
      <c r="I46" s="709"/>
      <c r="J46" s="709"/>
      <c r="K46" s="709"/>
      <c r="L46" s="709"/>
      <c r="M46" s="709"/>
      <c r="N46" s="709"/>
      <c r="O46" s="709"/>
      <c r="P46" s="709"/>
      <c r="Q46" s="709"/>
      <c r="R46" s="709"/>
      <c r="S46" s="709"/>
      <c r="T46" s="709"/>
      <c r="U46" s="710"/>
    </row>
    <row r="47" spans="2:21" ht="35.25" customHeight="1">
      <c r="B47" s="724"/>
      <c r="C47" s="851" t="s">
        <v>661</v>
      </c>
      <c r="D47" s="851"/>
      <c r="E47" s="851"/>
      <c r="F47" s="851"/>
      <c r="G47" s="851"/>
      <c r="H47" s="851"/>
      <c r="I47" s="851"/>
      <c r="J47" s="851"/>
      <c r="K47" s="851"/>
      <c r="L47" s="851"/>
      <c r="M47" s="851"/>
      <c r="N47" s="851"/>
      <c r="O47" s="851"/>
      <c r="P47" s="851"/>
      <c r="Q47" s="851"/>
      <c r="R47" s="851"/>
      <c r="S47" s="851"/>
      <c r="T47" s="851"/>
      <c r="U47" s="852"/>
    </row>
    <row r="48" spans="2:21">
      <c r="B48" s="724"/>
      <c r="C48" s="725"/>
      <c r="D48" s="709"/>
      <c r="E48" s="709"/>
      <c r="F48" s="709"/>
      <c r="G48" s="709"/>
      <c r="H48" s="709"/>
      <c r="I48" s="709"/>
      <c r="J48" s="709"/>
      <c r="K48" s="709"/>
      <c r="L48" s="709"/>
      <c r="M48" s="709"/>
      <c r="N48" s="709"/>
      <c r="O48" s="709"/>
      <c r="P48" s="709"/>
      <c r="Q48" s="709"/>
      <c r="R48" s="709"/>
      <c r="S48" s="709"/>
      <c r="T48" s="709"/>
      <c r="U48" s="710"/>
    </row>
    <row r="49" spans="2:21" ht="40.5" customHeight="1">
      <c r="B49" s="724"/>
      <c r="C49" s="851" t="s">
        <v>662</v>
      </c>
      <c r="D49" s="851"/>
      <c r="E49" s="851"/>
      <c r="F49" s="851"/>
      <c r="G49" s="851"/>
      <c r="H49" s="851"/>
      <c r="I49" s="851"/>
      <c r="J49" s="851"/>
      <c r="K49" s="851"/>
      <c r="L49" s="851"/>
      <c r="M49" s="851"/>
      <c r="N49" s="851"/>
      <c r="O49" s="851"/>
      <c r="P49" s="851"/>
      <c r="Q49" s="851"/>
      <c r="R49" s="851"/>
      <c r="S49" s="851"/>
      <c r="T49" s="851"/>
      <c r="U49" s="852"/>
    </row>
    <row r="50" spans="2:21">
      <c r="B50" s="724"/>
      <c r="C50" s="725"/>
      <c r="D50" s="709"/>
      <c r="E50" s="709"/>
      <c r="F50" s="709"/>
      <c r="G50" s="709"/>
      <c r="H50" s="709"/>
      <c r="I50" s="709"/>
      <c r="J50" s="709"/>
      <c r="K50" s="709"/>
      <c r="L50" s="709"/>
      <c r="M50" s="709"/>
      <c r="N50" s="709"/>
      <c r="O50" s="709"/>
      <c r="P50" s="709"/>
      <c r="Q50" s="709"/>
      <c r="R50" s="709"/>
      <c r="S50" s="709"/>
      <c r="T50" s="709"/>
      <c r="U50" s="710"/>
    </row>
    <row r="51" spans="2:21" ht="30" customHeight="1">
      <c r="B51" s="724"/>
      <c r="C51" s="851" t="s">
        <v>663</v>
      </c>
      <c r="D51" s="851"/>
      <c r="E51" s="851"/>
      <c r="F51" s="851"/>
      <c r="G51" s="851"/>
      <c r="H51" s="851"/>
      <c r="I51" s="851"/>
      <c r="J51" s="851"/>
      <c r="K51" s="851"/>
      <c r="L51" s="851"/>
      <c r="M51" s="851"/>
      <c r="N51" s="851"/>
      <c r="O51" s="851"/>
      <c r="P51" s="851"/>
      <c r="Q51" s="851"/>
      <c r="R51" s="851"/>
      <c r="S51" s="851"/>
      <c r="T51" s="851"/>
      <c r="U51" s="852"/>
    </row>
    <row r="52" spans="2:21" ht="15.6">
      <c r="B52" s="724"/>
      <c r="C52" s="708"/>
      <c r="D52" s="709"/>
      <c r="E52" s="709"/>
      <c r="F52" s="709"/>
      <c r="G52" s="709"/>
      <c r="H52" s="709"/>
      <c r="I52" s="709"/>
      <c r="J52" s="709"/>
      <c r="K52" s="709"/>
      <c r="L52" s="709"/>
      <c r="M52" s="709"/>
      <c r="N52" s="709"/>
      <c r="O52" s="709"/>
      <c r="P52" s="709"/>
      <c r="Q52" s="709"/>
      <c r="R52" s="709"/>
      <c r="S52" s="709"/>
      <c r="T52" s="709"/>
      <c r="U52" s="710"/>
    </row>
    <row r="53" spans="2:21" ht="31.5" customHeight="1">
      <c r="B53" s="724"/>
      <c r="C53" s="853" t="s">
        <v>675</v>
      </c>
      <c r="D53" s="853"/>
      <c r="E53" s="853"/>
      <c r="F53" s="853"/>
      <c r="G53" s="853"/>
      <c r="H53" s="853"/>
      <c r="I53" s="853"/>
      <c r="J53" s="853"/>
      <c r="K53" s="853"/>
      <c r="L53" s="853"/>
      <c r="M53" s="853"/>
      <c r="N53" s="853"/>
      <c r="O53" s="853"/>
      <c r="P53" s="853"/>
      <c r="Q53" s="853"/>
      <c r="R53" s="853"/>
      <c r="S53" s="853"/>
      <c r="T53" s="853"/>
      <c r="U53" s="858"/>
    </row>
    <row r="54" spans="2:21">
      <c r="B54" s="721"/>
      <c r="C54" s="713"/>
      <c r="D54" s="713"/>
      <c r="E54" s="713"/>
      <c r="F54" s="713"/>
      <c r="G54" s="713"/>
      <c r="H54" s="713"/>
      <c r="I54" s="713"/>
      <c r="J54" s="713"/>
      <c r="K54" s="713"/>
      <c r="L54" s="713"/>
      <c r="M54" s="713"/>
      <c r="N54" s="713"/>
      <c r="O54" s="713"/>
      <c r="P54" s="713"/>
      <c r="Q54" s="713"/>
      <c r="R54" s="713"/>
      <c r="S54" s="713"/>
      <c r="T54" s="713"/>
      <c r="U54" s="714"/>
    </row>
    <row r="55" spans="2:21" ht="48" customHeight="1">
      <c r="B55" s="706" t="s">
        <v>664</v>
      </c>
      <c r="C55" s="861" t="s">
        <v>665</v>
      </c>
      <c r="D55" s="861"/>
      <c r="E55" s="861"/>
      <c r="F55" s="861"/>
      <c r="G55" s="861"/>
      <c r="H55" s="861"/>
      <c r="I55" s="861"/>
      <c r="J55" s="861"/>
      <c r="K55" s="861"/>
      <c r="L55" s="861"/>
      <c r="M55" s="861"/>
      <c r="N55" s="861"/>
      <c r="O55" s="861"/>
      <c r="P55" s="861"/>
      <c r="Q55" s="861"/>
      <c r="R55" s="861"/>
      <c r="S55" s="861"/>
      <c r="T55" s="861"/>
      <c r="U55" s="862"/>
    </row>
    <row r="56" spans="2:21">
      <c r="B56" s="721"/>
      <c r="C56" s="713"/>
      <c r="D56" s="713"/>
      <c r="E56" s="713"/>
      <c r="F56" s="713"/>
      <c r="G56" s="713"/>
      <c r="H56" s="713"/>
      <c r="I56" s="713"/>
      <c r="J56" s="713"/>
      <c r="K56" s="713"/>
      <c r="L56" s="713"/>
      <c r="M56" s="713"/>
      <c r="N56" s="713"/>
      <c r="O56" s="713"/>
      <c r="P56" s="713"/>
      <c r="Q56" s="713"/>
      <c r="R56" s="713"/>
      <c r="S56" s="713"/>
      <c r="T56" s="713"/>
      <c r="U56" s="714"/>
    </row>
    <row r="57" spans="2:21" ht="34.5" customHeight="1">
      <c r="B57" s="706" t="s">
        <v>666</v>
      </c>
      <c r="C57" s="861" t="s">
        <v>667</v>
      </c>
      <c r="D57" s="861"/>
      <c r="E57" s="861"/>
      <c r="F57" s="861"/>
      <c r="G57" s="861"/>
      <c r="H57" s="861"/>
      <c r="I57" s="861"/>
      <c r="J57" s="861"/>
      <c r="K57" s="861"/>
      <c r="L57" s="861"/>
      <c r="M57" s="861"/>
      <c r="N57" s="861"/>
      <c r="O57" s="861"/>
      <c r="P57" s="861"/>
      <c r="Q57" s="861"/>
      <c r="R57" s="861"/>
      <c r="S57" s="861"/>
      <c r="T57" s="861"/>
      <c r="U57" s="862"/>
    </row>
    <row r="58" spans="2:21">
      <c r="B58" s="726"/>
      <c r="C58" s="713"/>
      <c r="D58" s="713"/>
      <c r="E58" s="713"/>
      <c r="F58" s="713"/>
      <c r="G58" s="713"/>
      <c r="H58" s="713"/>
      <c r="I58" s="713"/>
      <c r="J58" s="713"/>
      <c r="K58" s="713"/>
      <c r="L58" s="713"/>
      <c r="M58" s="713"/>
      <c r="N58" s="713"/>
      <c r="O58" s="713"/>
      <c r="P58" s="713"/>
      <c r="Q58" s="713"/>
      <c r="R58" s="713"/>
      <c r="S58" s="713"/>
      <c r="T58" s="713"/>
      <c r="U58" s="714"/>
    </row>
    <row r="59" spans="2:21" ht="30.75" customHeight="1">
      <c r="B59" s="715" t="s">
        <v>668</v>
      </c>
      <c r="C59" s="727" t="s">
        <v>669</v>
      </c>
      <c r="D59" s="728"/>
      <c r="E59" s="728"/>
      <c r="F59" s="728"/>
      <c r="G59" s="728"/>
      <c r="H59" s="728"/>
      <c r="I59" s="728"/>
      <c r="J59" s="728"/>
      <c r="K59" s="728"/>
      <c r="L59" s="728"/>
      <c r="M59" s="728"/>
      <c r="N59" s="728"/>
      <c r="O59" s="728"/>
      <c r="P59" s="728"/>
      <c r="Q59" s="728"/>
      <c r="R59" s="728"/>
      <c r="S59" s="728"/>
      <c r="T59" s="728"/>
      <c r="U59" s="729"/>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T34"/>
  <sheetViews>
    <sheetView zoomScale="70" zoomScaleNormal="70" workbookViewId="0">
      <selection activeCell="C36" sqref="C36"/>
    </sheetView>
    <sheetView workbookViewId="1"/>
  </sheetViews>
  <sheetFormatPr defaultColWidth="9.109375" defaultRowHeight="15.6"/>
  <cols>
    <col min="1" max="1" width="3.109375" style="12" customWidth="1"/>
    <col min="2" max="2" width="61.6640625" style="10" customWidth="1"/>
    <col min="3" max="3" width="58.6640625" style="12" customWidth="1"/>
    <col min="4" max="4" width="62.5546875" style="12" customWidth="1"/>
    <col min="5" max="5" width="53.5546875" style="12" customWidth="1"/>
    <col min="6" max="6" width="47.109375" style="12" customWidth="1"/>
    <col min="7" max="7" width="9.109375" style="16"/>
    <col min="8" max="10" width="9.109375" style="12"/>
    <col min="11" max="11" width="26.109375" style="12" customWidth="1"/>
    <col min="12" max="12" width="59.88671875" style="17" customWidth="1"/>
    <col min="13" max="13" width="14.6640625" style="25" customWidth="1"/>
    <col min="14" max="14" width="29.6640625" style="17" customWidth="1"/>
    <col min="15" max="16384" width="9.109375" style="12"/>
  </cols>
  <sheetData>
    <row r="1" spans="2:20" ht="146.25" customHeight="1"/>
    <row r="3" spans="2:20" ht="25.5" customHeight="1">
      <c r="B3" s="866" t="s">
        <v>698</v>
      </c>
      <c r="C3" s="867"/>
      <c r="D3" s="867"/>
      <c r="E3" s="867"/>
      <c r="F3" s="868"/>
      <c r="G3" s="122"/>
    </row>
    <row r="4" spans="2:20" ht="16.5" customHeight="1">
      <c r="B4" s="869"/>
      <c r="C4" s="870"/>
      <c r="D4" s="870"/>
      <c r="E4" s="870"/>
      <c r="F4" s="871"/>
      <c r="G4" s="122"/>
    </row>
    <row r="5" spans="2:20" ht="71.25" customHeight="1">
      <c r="B5" s="869"/>
      <c r="C5" s="870"/>
      <c r="D5" s="870"/>
      <c r="E5" s="870"/>
      <c r="F5" s="871"/>
      <c r="G5" s="122"/>
    </row>
    <row r="6" spans="2:20" ht="21.75" customHeight="1">
      <c r="B6" s="872"/>
      <c r="C6" s="873"/>
      <c r="D6" s="873"/>
      <c r="E6" s="873"/>
      <c r="F6" s="874"/>
      <c r="G6" s="122"/>
    </row>
    <row r="8" spans="2:20" ht="21">
      <c r="B8" s="865" t="s">
        <v>482</v>
      </c>
      <c r="C8" s="865"/>
      <c r="D8" s="865"/>
      <c r="E8" s="865"/>
      <c r="F8" s="865"/>
      <c r="G8" s="865"/>
    </row>
    <row r="9" spans="2:20" ht="24.75" customHeight="1" thickBot="1">
      <c r="B9" s="114"/>
      <c r="C9" s="114"/>
      <c r="D9" s="114"/>
      <c r="E9" s="114"/>
      <c r="F9" s="114"/>
      <c r="G9" s="119"/>
    </row>
    <row r="10" spans="2:20" ht="27.75" customHeight="1" thickBot="1">
      <c r="B10" s="117" t="s">
        <v>171</v>
      </c>
      <c r="C10" s="102" t="s">
        <v>407</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t="s">
        <v>417</v>
      </c>
      <c r="C13" s="124" t="s">
        <v>634</v>
      </c>
      <c r="G13" s="109"/>
      <c r="L13" s="33"/>
      <c r="M13" s="33"/>
      <c r="N13" s="33"/>
      <c r="O13" s="33"/>
      <c r="P13" s="33"/>
      <c r="Q13" s="68"/>
      <c r="S13" s="8"/>
      <c r="T13" s="8"/>
    </row>
    <row r="14" spans="2:20" s="9" customFormat="1" ht="26.25" customHeight="1" thickBot="1">
      <c r="B14" s="102" t="s">
        <v>419</v>
      </c>
      <c r="C14" s="172" t="s">
        <v>629</v>
      </c>
      <c r="G14" s="123"/>
      <c r="L14" s="33"/>
      <c r="M14" s="33"/>
      <c r="N14" s="33"/>
      <c r="O14" s="33"/>
      <c r="P14" s="33"/>
      <c r="Q14" s="68"/>
      <c r="S14" s="8"/>
      <c r="T14" s="8"/>
    </row>
    <row r="15" spans="2:20" s="9" customFormat="1" ht="26.25" customHeight="1" thickBot="1">
      <c r="B15" s="102" t="s">
        <v>417</v>
      </c>
      <c r="C15" s="172" t="s">
        <v>630</v>
      </c>
      <c r="G15" s="123"/>
      <c r="L15" s="33"/>
      <c r="M15" s="33"/>
      <c r="N15" s="33"/>
      <c r="O15" s="33"/>
      <c r="P15" s="33"/>
      <c r="Q15" s="68"/>
      <c r="S15" s="8"/>
      <c r="T15" s="8"/>
    </row>
    <row r="16" spans="2:20" s="9" customFormat="1" ht="26.25" customHeight="1" thickBot="1">
      <c r="B16" s="102" t="s">
        <v>417</v>
      </c>
      <c r="C16" s="172" t="s">
        <v>631</v>
      </c>
      <c r="G16" s="123"/>
      <c r="L16" s="33"/>
      <c r="M16" s="33"/>
      <c r="N16" s="33"/>
      <c r="O16" s="33"/>
      <c r="P16" s="33"/>
      <c r="Q16" s="68"/>
      <c r="S16" s="8"/>
      <c r="T16" s="8"/>
    </row>
    <row r="17" spans="2:20" s="9" customFormat="1" ht="26.25" customHeight="1" thickBot="1">
      <c r="B17" s="102" t="s">
        <v>417</v>
      </c>
      <c r="C17" s="124" t="s">
        <v>632</v>
      </c>
      <c r="G17" s="109"/>
      <c r="L17" s="33"/>
      <c r="M17" s="33"/>
      <c r="N17" s="33"/>
      <c r="O17" s="33"/>
      <c r="P17" s="33"/>
      <c r="Q17" s="68"/>
      <c r="S17" s="8"/>
      <c r="T17" s="8"/>
    </row>
    <row r="18" spans="2:20" s="9" customFormat="1" ht="26.25" customHeight="1" thickBot="1">
      <c r="B18" s="102" t="s">
        <v>417</v>
      </c>
      <c r="C18" s="124" t="s">
        <v>633</v>
      </c>
      <c r="G18" s="123"/>
      <c r="L18" s="33"/>
      <c r="M18" s="33"/>
      <c r="N18" s="33"/>
      <c r="O18" s="33"/>
      <c r="P18" s="33"/>
      <c r="Q18" s="68"/>
      <c r="S18" s="8"/>
      <c r="T18" s="8"/>
    </row>
    <row r="19" spans="2:20" s="9" customFormat="1" ht="26.25" customHeight="1" thickBot="1">
      <c r="B19" s="102" t="s">
        <v>417</v>
      </c>
      <c r="C19" s="124" t="s">
        <v>635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543</v>
      </c>
      <c r="C21" s="243" t="s">
        <v>472</v>
      </c>
      <c r="D21" s="243" t="s">
        <v>448</v>
      </c>
      <c r="E21" s="243" t="s">
        <v>440</v>
      </c>
      <c r="F21" s="243" t="s">
        <v>556</v>
      </c>
      <c r="G21" s="40"/>
      <c r="M21" s="25"/>
      <c r="T21" s="25"/>
    </row>
    <row r="22" spans="2:20" s="103" customFormat="1" ht="36" customHeight="1">
      <c r="B22" s="647" t="s">
        <v>546</v>
      </c>
      <c r="C22" s="653" t="s">
        <v>438</v>
      </c>
      <c r="D22" s="656" t="s">
        <v>444</v>
      </c>
      <c r="E22" s="660" t="s">
        <v>594</v>
      </c>
      <c r="F22" s="656" t="s">
        <v>449</v>
      </c>
      <c r="G22" s="174"/>
      <c r="M22" s="645"/>
      <c r="T22" s="645"/>
    </row>
    <row r="23" spans="2:20" s="103" customFormat="1" ht="35.25" customHeight="1">
      <c r="B23" s="648" t="s">
        <v>459</v>
      </c>
      <c r="C23" s="654" t="s">
        <v>439</v>
      </c>
      <c r="D23" s="657" t="s">
        <v>445</v>
      </c>
      <c r="E23" s="661" t="s">
        <v>594</v>
      </c>
      <c r="F23" s="657" t="s">
        <v>449</v>
      </c>
      <c r="G23" s="174"/>
      <c r="M23" s="645"/>
      <c r="T23" s="645"/>
    </row>
    <row r="24" spans="2:20" s="103" customFormat="1" ht="34.5" customHeight="1">
      <c r="B24" s="648" t="s">
        <v>456</v>
      </c>
      <c r="C24" s="654" t="s">
        <v>439</v>
      </c>
      <c r="D24" s="657" t="s">
        <v>446</v>
      </c>
      <c r="E24" s="661" t="s">
        <v>594</v>
      </c>
      <c r="F24" s="657" t="s">
        <v>449</v>
      </c>
      <c r="G24" s="174"/>
      <c r="M24" s="645"/>
      <c r="T24" s="645"/>
    </row>
    <row r="25" spans="2:20" s="103" customFormat="1" ht="32.25" customHeight="1">
      <c r="B25" s="649" t="s">
        <v>457</v>
      </c>
      <c r="C25" s="654" t="s">
        <v>438</v>
      </c>
      <c r="D25" s="657" t="s">
        <v>447</v>
      </c>
      <c r="E25" s="662" t="s">
        <v>613</v>
      </c>
      <c r="F25" s="665"/>
      <c r="G25" s="174"/>
      <c r="M25" s="645"/>
      <c r="T25" s="645"/>
    </row>
    <row r="26" spans="2:20" s="103" customFormat="1" ht="30.75" customHeight="1">
      <c r="B26" s="650" t="s">
        <v>544</v>
      </c>
      <c r="C26" s="654" t="s">
        <v>438</v>
      </c>
      <c r="D26" s="657"/>
      <c r="E26" s="662"/>
      <c r="F26" s="665"/>
      <c r="G26" s="174"/>
      <c r="M26" s="645"/>
      <c r="T26" s="645"/>
    </row>
    <row r="27" spans="2:20" s="103" customFormat="1" ht="32.25" customHeight="1">
      <c r="B27" s="651" t="s">
        <v>545</v>
      </c>
      <c r="C27" s="654" t="s">
        <v>438</v>
      </c>
      <c r="D27" s="658" t="s">
        <v>541</v>
      </c>
      <c r="E27" s="662"/>
      <c r="F27" s="665"/>
      <c r="G27" s="174"/>
      <c r="M27" s="645"/>
      <c r="T27" s="645"/>
    </row>
    <row r="28" spans="2:20" s="103" customFormat="1" ht="27" customHeight="1">
      <c r="B28" s="649" t="s">
        <v>458</v>
      </c>
      <c r="C28" s="654" t="s">
        <v>441</v>
      </c>
      <c r="D28" s="657" t="s">
        <v>483</v>
      </c>
      <c r="E28" s="662" t="s">
        <v>460</v>
      </c>
      <c r="F28" s="665"/>
      <c r="G28" s="174"/>
      <c r="M28" s="645"/>
      <c r="T28" s="645"/>
    </row>
    <row r="29" spans="2:20" s="103" customFormat="1" ht="27" customHeight="1">
      <c r="B29" s="651" t="s">
        <v>453</v>
      </c>
      <c r="C29" s="654" t="s">
        <v>438</v>
      </c>
      <c r="D29" s="657"/>
      <c r="E29" s="662"/>
      <c r="F29" s="657" t="s">
        <v>408</v>
      </c>
      <c r="G29" s="174"/>
      <c r="M29" s="645"/>
      <c r="T29" s="645"/>
    </row>
    <row r="30" spans="2:20" s="103" customFormat="1" ht="32.25" customHeight="1">
      <c r="B30" s="649" t="s">
        <v>207</v>
      </c>
      <c r="C30" s="654" t="s">
        <v>443</v>
      </c>
      <c r="D30" s="657" t="s">
        <v>558</v>
      </c>
      <c r="E30" s="663"/>
      <c r="F30" s="657" t="s">
        <v>557</v>
      </c>
      <c r="G30" s="646"/>
      <c r="M30" s="645"/>
    </row>
    <row r="31" spans="2:20" s="103" customFormat="1" ht="27.75" customHeight="1">
      <c r="B31" s="652" t="s">
        <v>542</v>
      </c>
      <c r="C31" s="655" t="s">
        <v>442</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workbookViewId="0"/>
    <sheetView workbookViewId="1"/>
  </sheetViews>
  <sheetFormatPr defaultColWidth="9.109375" defaultRowHeight="14.4"/>
  <cols>
    <col min="1" max="1" width="61.109375" style="12" bestFit="1" customWidth="1"/>
    <col min="2" max="2" width="13.6640625" style="12" customWidth="1"/>
    <col min="3" max="3" width="9.109375" style="10"/>
    <col min="4" max="4" width="15" style="12" customWidth="1"/>
    <col min="5" max="5" width="11.5546875" style="10" customWidth="1"/>
    <col min="6" max="6" width="24.109375" style="12" customWidth="1"/>
    <col min="7" max="7" width="32" style="12" customWidth="1"/>
    <col min="8" max="8" width="14.6640625" style="12" customWidth="1"/>
    <col min="9" max="16384" width="9.109375" style="12"/>
  </cols>
  <sheetData>
    <row r="1" spans="1:8">
      <c r="A1" s="8" t="s">
        <v>411</v>
      </c>
      <c r="B1" s="8" t="s">
        <v>41</v>
      </c>
      <c r="C1" s="120" t="s">
        <v>234</v>
      </c>
      <c r="D1" s="8" t="s">
        <v>416</v>
      </c>
      <c r="E1" s="120" t="s">
        <v>451</v>
      </c>
      <c r="F1" s="120" t="s">
        <v>552</v>
      </c>
      <c r="G1" s="120" t="s">
        <v>577</v>
      </c>
      <c r="H1" s="120" t="s">
        <v>588</v>
      </c>
    </row>
    <row r="2" spans="1:8">
      <c r="A2" s="12" t="s">
        <v>29</v>
      </c>
      <c r="B2" s="12" t="s">
        <v>27</v>
      </c>
      <c r="C2" s="10">
        <v>2006</v>
      </c>
      <c r="D2" s="12" t="s">
        <v>417</v>
      </c>
      <c r="E2" s="10">
        <f>'2. LRAMVA Threshold'!D9</f>
        <v>2015</v>
      </c>
      <c r="F2" s="26" t="s">
        <v>170</v>
      </c>
      <c r="G2" s="12" t="s">
        <v>578</v>
      </c>
      <c r="H2" s="12" t="s">
        <v>596</v>
      </c>
    </row>
    <row r="3" spans="1:8">
      <c r="A3" s="12" t="s">
        <v>372</v>
      </c>
      <c r="B3" s="12" t="s">
        <v>27</v>
      </c>
      <c r="C3" s="10">
        <v>2007</v>
      </c>
      <c r="D3" s="12" t="s">
        <v>418</v>
      </c>
      <c r="E3" s="10">
        <f>'2. LRAMVA Threshold'!D24</f>
        <v>0</v>
      </c>
      <c r="F3" s="12" t="s">
        <v>553</v>
      </c>
      <c r="G3" s="12" t="s">
        <v>579</v>
      </c>
      <c r="H3" s="12" t="s">
        <v>589</v>
      </c>
    </row>
    <row r="4" spans="1:8">
      <c r="A4" s="12" t="s">
        <v>373</v>
      </c>
      <c r="B4" s="12" t="s">
        <v>28</v>
      </c>
      <c r="C4" s="10">
        <v>2008</v>
      </c>
      <c r="D4" s="12" t="s">
        <v>419</v>
      </c>
      <c r="F4" s="12" t="s">
        <v>169</v>
      </c>
      <c r="G4" s="12" t="s">
        <v>580</v>
      </c>
    </row>
    <row r="5" spans="1:8">
      <c r="A5" s="12" t="s">
        <v>374</v>
      </c>
      <c r="B5" s="12" t="s">
        <v>28</v>
      </c>
      <c r="C5" s="10">
        <v>2009</v>
      </c>
      <c r="F5" s="12" t="s">
        <v>369</v>
      </c>
      <c r="G5" s="12" t="s">
        <v>581</v>
      </c>
    </row>
    <row r="6" spans="1:8">
      <c r="A6" s="12" t="s">
        <v>375</v>
      </c>
      <c r="B6" s="12" t="s">
        <v>28</v>
      </c>
      <c r="C6" s="10">
        <v>2010</v>
      </c>
      <c r="F6" s="12" t="s">
        <v>370</v>
      </c>
      <c r="G6" s="12" t="s">
        <v>582</v>
      </c>
    </row>
    <row r="7" spans="1:8">
      <c r="A7" s="12" t="s">
        <v>376</v>
      </c>
      <c r="B7" s="12" t="s">
        <v>28</v>
      </c>
      <c r="C7" s="10">
        <v>2011</v>
      </c>
      <c r="F7" s="12" t="s">
        <v>371</v>
      </c>
      <c r="G7" s="12" t="s">
        <v>583</v>
      </c>
    </row>
    <row r="8" spans="1:8">
      <c r="A8" s="12" t="s">
        <v>377</v>
      </c>
      <c r="B8" s="12" t="s">
        <v>28</v>
      </c>
      <c r="C8" s="10">
        <v>2012</v>
      </c>
      <c r="F8" s="12" t="s">
        <v>561</v>
      </c>
      <c r="G8" s="12" t="s">
        <v>584</v>
      </c>
    </row>
    <row r="9" spans="1:8">
      <c r="A9" s="12" t="s">
        <v>378</v>
      </c>
      <c r="B9" s="12" t="s">
        <v>28</v>
      </c>
      <c r="C9" s="10">
        <v>2013</v>
      </c>
      <c r="G9" s="12" t="s">
        <v>585</v>
      </c>
    </row>
    <row r="10" spans="1:8">
      <c r="A10" s="12" t="s">
        <v>379</v>
      </c>
      <c r="B10" s="12" t="s">
        <v>28</v>
      </c>
      <c r="C10" s="10">
        <v>2014</v>
      </c>
      <c r="G10" s="12" t="s">
        <v>586</v>
      </c>
    </row>
    <row r="11" spans="1:8">
      <c r="A11" s="12" t="s">
        <v>380</v>
      </c>
      <c r="B11" s="12" t="s">
        <v>28</v>
      </c>
      <c r="C11" s="10">
        <v>2015</v>
      </c>
      <c r="G11" s="12" t="s">
        <v>587</v>
      </c>
    </row>
    <row r="12" spans="1:8">
      <c r="A12" s="12" t="s">
        <v>381</v>
      </c>
      <c r="B12" s="12" t="s">
        <v>28</v>
      </c>
      <c r="C12" s="10">
        <v>2016</v>
      </c>
    </row>
    <row r="13" spans="1:8">
      <c r="A13" s="12" t="s">
        <v>382</v>
      </c>
      <c r="B13" s="12" t="s">
        <v>28</v>
      </c>
      <c r="C13" s="10">
        <v>2017</v>
      </c>
    </row>
    <row r="14" spans="1:8">
      <c r="A14" s="12" t="s">
        <v>383</v>
      </c>
      <c r="B14" s="12" t="s">
        <v>28</v>
      </c>
      <c r="C14" s="10">
        <v>2018</v>
      </c>
    </row>
    <row r="15" spans="1:8">
      <c r="A15" s="12" t="s">
        <v>384</v>
      </c>
      <c r="B15" s="12" t="s">
        <v>28</v>
      </c>
      <c r="C15" s="10">
        <v>2019</v>
      </c>
    </row>
    <row r="16" spans="1:8">
      <c r="A16" s="12" t="s">
        <v>385</v>
      </c>
      <c r="B16" s="12" t="s">
        <v>28</v>
      </c>
      <c r="C16" s="10">
        <v>2020</v>
      </c>
    </row>
    <row r="17" spans="1:2">
      <c r="A17" s="12" t="s">
        <v>386</v>
      </c>
      <c r="B17" s="12" t="s">
        <v>28</v>
      </c>
    </row>
    <row r="18" spans="1:2">
      <c r="A18" s="12" t="s">
        <v>387</v>
      </c>
      <c r="B18" s="12" t="s">
        <v>28</v>
      </c>
    </row>
    <row r="19" spans="1:2">
      <c r="A19" s="12" t="s">
        <v>388</v>
      </c>
      <c r="B19" s="12" t="s">
        <v>28</v>
      </c>
    </row>
    <row r="20" spans="1:2">
      <c r="A20" s="12" t="s">
        <v>389</v>
      </c>
      <c r="B20" s="12" t="s">
        <v>28</v>
      </c>
    </row>
    <row r="21" spans="1:2">
      <c r="A21" s="12" t="s">
        <v>390</v>
      </c>
      <c r="B21" s="12" t="s">
        <v>28</v>
      </c>
    </row>
    <row r="22" spans="1:2">
      <c r="A22" s="12" t="s">
        <v>391</v>
      </c>
      <c r="B22" s="12" t="s">
        <v>28</v>
      </c>
    </row>
    <row r="23" spans="1:2">
      <c r="A23" s="12" t="s">
        <v>392</v>
      </c>
      <c r="B23" s="12" t="s">
        <v>28</v>
      </c>
    </row>
    <row r="24" spans="1:2">
      <c r="A24" s="12" t="s">
        <v>393</v>
      </c>
      <c r="B24" s="12" t="s">
        <v>28</v>
      </c>
    </row>
    <row r="25" spans="1:2">
      <c r="A25" s="12" t="s">
        <v>394</v>
      </c>
      <c r="B25" s="12" t="s">
        <v>28</v>
      </c>
    </row>
    <row r="26" spans="1:2">
      <c r="A26" s="12" t="s">
        <v>32</v>
      </c>
      <c r="B26" s="12" t="s">
        <v>27</v>
      </c>
    </row>
    <row r="27" spans="1:2">
      <c r="A27" s="12" t="s">
        <v>395</v>
      </c>
      <c r="B27" s="12" t="s">
        <v>28</v>
      </c>
    </row>
    <row r="28" spans="1:2">
      <c r="A28" s="12" t="s">
        <v>396</v>
      </c>
      <c r="B28" s="12" t="s">
        <v>28</v>
      </c>
    </row>
    <row r="29" spans="1:2">
      <c r="A29" s="12" t="s">
        <v>397</v>
      </c>
      <c r="B29" s="12" t="s">
        <v>28</v>
      </c>
    </row>
    <row r="30" spans="1:2">
      <c r="A30" s="12" t="s">
        <v>30</v>
      </c>
      <c r="B30" s="12" t="s">
        <v>28</v>
      </c>
    </row>
    <row r="31" spans="1:2">
      <c r="A31" s="12" t="s">
        <v>398</v>
      </c>
      <c r="B31" s="12" t="s">
        <v>28</v>
      </c>
    </row>
    <row r="32" spans="1:2">
      <c r="A32" s="12" t="s">
        <v>399</v>
      </c>
      <c r="B32" s="12" t="s">
        <v>28</v>
      </c>
    </row>
    <row r="33" spans="1:2">
      <c r="A33" s="12" t="s">
        <v>400</v>
      </c>
      <c r="B33" s="12" t="s">
        <v>28</v>
      </c>
    </row>
    <row r="34" spans="1:2">
      <c r="A34" s="12" t="s">
        <v>401</v>
      </c>
      <c r="B34" s="12" t="s">
        <v>28</v>
      </c>
    </row>
    <row r="35" spans="1:2">
      <c r="A35" s="12" t="s">
        <v>402</v>
      </c>
      <c r="B35" s="12" t="s">
        <v>28</v>
      </c>
    </row>
    <row r="36" spans="1:2">
      <c r="A36" s="12" t="s">
        <v>403</v>
      </c>
      <c r="B36" s="12" t="s">
        <v>28</v>
      </c>
    </row>
    <row r="37" spans="1:2">
      <c r="A37" s="12" t="s">
        <v>404</v>
      </c>
      <c r="B37" s="12" t="s">
        <v>28</v>
      </c>
    </row>
    <row r="38" spans="1:2">
      <c r="A38" s="12" t="s">
        <v>405</v>
      </c>
      <c r="B38" s="12" t="s">
        <v>28</v>
      </c>
    </row>
    <row r="39" spans="1:2">
      <c r="A39" s="12" t="s">
        <v>406</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V108"/>
  <sheetViews>
    <sheetView topLeftCell="A23" zoomScale="60" zoomScaleNormal="60" workbookViewId="0">
      <selection activeCell="E43" sqref="E43"/>
    </sheetView>
    <sheetView workbookViewId="1"/>
  </sheetViews>
  <sheetFormatPr defaultColWidth="9.109375" defaultRowHeight="15.6"/>
  <cols>
    <col min="1" max="1" width="2.6640625" style="9" customWidth="1"/>
    <col min="2" max="2" width="33.5546875" style="9" customWidth="1"/>
    <col min="3" max="3" width="26.6640625" style="9" customWidth="1"/>
    <col min="4" max="4" width="29.5546875" style="9" customWidth="1"/>
    <col min="5" max="5" width="24.44140625" style="17" customWidth="1"/>
    <col min="6" max="6" width="34.44140625" style="9" customWidth="1"/>
    <col min="7" max="7" width="27.5546875" style="9" customWidth="1"/>
    <col min="8" max="8" width="28.88671875" style="9" customWidth="1"/>
    <col min="9" max="9" width="23.109375" style="9" customWidth="1"/>
    <col min="10" max="10" width="22" style="9" customWidth="1"/>
    <col min="11" max="11" width="19.6640625" style="9" customWidth="1"/>
    <col min="12" max="12" width="21.6640625" style="9" customWidth="1"/>
    <col min="13" max="13" width="24" style="9" customWidth="1"/>
    <col min="14" max="14" width="24.109375" style="9" customWidth="1"/>
    <col min="15" max="15" width="21.44140625" style="9" customWidth="1"/>
    <col min="16" max="16" width="22.109375" style="9" customWidth="1"/>
    <col min="17" max="17" width="16.44140625" style="9" customWidth="1"/>
    <col min="18" max="18" width="15.5546875" style="9" customWidth="1"/>
    <col min="19" max="19" width="17.109375" style="9" customWidth="1"/>
    <col min="20" max="20" width="13.6640625" style="8" customWidth="1"/>
    <col min="21" max="21" width="6.33203125" style="8" customWidth="1"/>
    <col min="22" max="22" width="13.5546875" style="9" customWidth="1"/>
    <col min="23" max="23" width="15.33203125" style="9" customWidth="1"/>
    <col min="24" max="16384" width="9.109375"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554</v>
      </c>
      <c r="D6" s="17"/>
      <c r="E6" s="9"/>
      <c r="T6" s="9"/>
      <c r="V6" s="8"/>
    </row>
    <row r="7" spans="2:22" ht="21" customHeight="1">
      <c r="B7" s="537"/>
      <c r="C7" s="17"/>
      <c r="D7" s="17"/>
      <c r="E7" s="9"/>
      <c r="T7" s="9"/>
      <c r="V7" s="8"/>
    </row>
    <row r="8" spans="2:22" ht="24.75" customHeight="1">
      <c r="B8" s="117" t="s">
        <v>239</v>
      </c>
      <c r="C8" s="189" t="s">
        <v>726</v>
      </c>
      <c r="D8" s="601"/>
      <c r="E8" s="9"/>
      <c r="T8" s="9"/>
      <c r="V8" s="8"/>
    </row>
    <row r="9" spans="2:22" ht="41.25" customHeight="1">
      <c r="B9" s="551" t="s">
        <v>523</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559</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510</v>
      </c>
      <c r="C13" s="17"/>
      <c r="F13" s="185" t="s">
        <v>511</v>
      </c>
      <c r="G13" s="36"/>
      <c r="H13" s="31"/>
      <c r="I13" s="9"/>
      <c r="J13" s="184" t="s">
        <v>508</v>
      </c>
      <c r="N13" s="103"/>
      <c r="P13" s="9"/>
      <c r="Q13" s="187"/>
      <c r="R13" s="42"/>
      <c r="T13" s="186"/>
      <c r="U13" s="186"/>
    </row>
    <row r="14" spans="2:22" ht="29.25" customHeight="1" thickBot="1">
      <c r="B14" s="124" t="s">
        <v>550</v>
      </c>
      <c r="D14" s="542" t="s">
        <v>513</v>
      </c>
      <c r="E14" s="130"/>
      <c r="F14" s="124" t="s">
        <v>551</v>
      </c>
      <c r="H14" s="542" t="s">
        <v>727</v>
      </c>
      <c r="J14" s="124" t="s">
        <v>518</v>
      </c>
      <c r="L14" s="132"/>
      <c r="N14" s="103"/>
      <c r="Q14" s="99"/>
      <c r="R14" s="96"/>
    </row>
    <row r="15" spans="2:22" ht="26.25" customHeight="1" thickBot="1">
      <c r="B15" s="124" t="s">
        <v>425</v>
      </c>
      <c r="C15" s="106"/>
      <c r="D15" s="542" t="s">
        <v>241</v>
      </c>
      <c r="F15" s="124" t="s">
        <v>415</v>
      </c>
      <c r="G15" s="127"/>
      <c r="H15" s="542" t="s">
        <v>728</v>
      </c>
      <c r="I15" s="17"/>
      <c r="J15" s="124" t="s">
        <v>519</v>
      </c>
      <c r="L15" s="132"/>
      <c r="M15" s="103"/>
      <c r="Q15" s="108"/>
      <c r="R15" s="96"/>
    </row>
    <row r="16" spans="2:22" ht="28.5" customHeight="1" thickBot="1">
      <c r="B16" s="124" t="s">
        <v>455</v>
      </c>
      <c r="C16" s="106"/>
      <c r="D16" s="543" t="s">
        <v>506</v>
      </c>
      <c r="E16" s="103"/>
      <c r="F16" s="124" t="s">
        <v>435</v>
      </c>
      <c r="G16" s="125"/>
      <c r="H16" s="543" t="s">
        <v>729</v>
      </c>
      <c r="I16" s="103"/>
      <c r="K16" s="195"/>
      <c r="L16" s="195"/>
      <c r="M16" s="195"/>
      <c r="N16" s="195"/>
      <c r="Q16" s="115"/>
      <c r="R16" s="96"/>
    </row>
    <row r="17" spans="1:21" ht="29.25" customHeight="1">
      <c r="B17" s="124" t="s">
        <v>422</v>
      </c>
      <c r="C17" s="106"/>
      <c r="D17" s="733">
        <v>0</v>
      </c>
      <c r="E17" s="121"/>
      <c r="F17" s="740" t="s">
        <v>679</v>
      </c>
      <c r="G17" s="195"/>
      <c r="H17" s="734">
        <v>1</v>
      </c>
      <c r="I17" s="17"/>
      <c r="M17" s="195"/>
      <c r="N17" s="195"/>
      <c r="P17" s="99"/>
      <c r="Q17" s="99"/>
      <c r="R17" s="96"/>
    </row>
    <row r="18" spans="1:21" s="28" customFormat="1" ht="29.25" customHeight="1">
      <c r="B18" s="124"/>
      <c r="C18" s="735"/>
      <c r="D18" s="732"/>
      <c r="E18" s="736"/>
      <c r="F18" s="731"/>
      <c r="G18" s="737"/>
      <c r="H18" s="738"/>
      <c r="I18" s="163"/>
      <c r="M18" s="737"/>
      <c r="N18" s="737"/>
      <c r="P18" s="737"/>
      <c r="Q18" s="737"/>
      <c r="R18" s="739"/>
      <c r="T18" s="37"/>
      <c r="U18" s="37"/>
    </row>
    <row r="19" spans="1:21" ht="27.75" customHeight="1" thickBot="1">
      <c r="E19" s="9"/>
      <c r="F19" s="124" t="s">
        <v>436</v>
      </c>
      <c r="G19" s="603" t="s">
        <v>364</v>
      </c>
      <c r="H19" s="242">
        <f>SUM(R54,R57,R60,R63,R66,R69,R72,R75)</f>
        <v>1364711.975198</v>
      </c>
      <c r="I19" s="17"/>
      <c r="J19" s="115"/>
      <c r="K19" s="115"/>
      <c r="L19" s="115"/>
      <c r="M19" s="115"/>
      <c r="N19" s="115"/>
      <c r="P19" s="115"/>
      <c r="Q19" s="115"/>
      <c r="R19" s="96"/>
    </row>
    <row r="20" spans="1:21" ht="27.75" customHeight="1" thickBot="1">
      <c r="E20" s="9"/>
      <c r="F20" s="124" t="s">
        <v>437</v>
      </c>
      <c r="G20" s="603" t="s">
        <v>365</v>
      </c>
      <c r="H20" s="131">
        <f>-SUM(R55,R58,R61,R64,R67,R70,R73,R76)</f>
        <v>1408585.0122139608</v>
      </c>
      <c r="I20" s="17"/>
      <c r="J20" s="115"/>
      <c r="P20" s="115"/>
      <c r="Q20" s="115"/>
      <c r="R20" s="96"/>
    </row>
    <row r="21" spans="1:21" ht="27.75" customHeight="1" thickBot="1">
      <c r="C21" s="32"/>
      <c r="D21" s="32"/>
      <c r="E21" s="32"/>
      <c r="F21" s="124" t="s">
        <v>409</v>
      </c>
      <c r="G21" s="603" t="s">
        <v>366</v>
      </c>
      <c r="H21" s="188">
        <f>R84</f>
        <v>-6352.017429978092</v>
      </c>
      <c r="I21" s="103"/>
      <c r="P21" s="115"/>
      <c r="Q21" s="115"/>
      <c r="R21" s="96"/>
    </row>
    <row r="22" spans="1:21" ht="27.75" customHeight="1">
      <c r="C22" s="32"/>
      <c r="D22" s="32"/>
      <c r="E22" s="32"/>
      <c r="F22" s="124" t="s">
        <v>512</v>
      </c>
      <c r="G22" s="603" t="s">
        <v>450</v>
      </c>
      <c r="H22" s="188">
        <f>H19-H20+H21</f>
        <v>-50225.054445938877</v>
      </c>
      <c r="I22" s="103"/>
      <c r="P22" s="195"/>
      <c r="Q22" s="195"/>
      <c r="R22" s="96"/>
    </row>
    <row r="23" spans="1:21" ht="22.5" customHeight="1">
      <c r="A23" s="28"/>
      <c r="E23" s="9"/>
    </row>
    <row r="24" spans="1:21" ht="13.5" customHeight="1">
      <c r="A24" s="28"/>
      <c r="B24" s="118" t="s">
        <v>420</v>
      </c>
      <c r="C24" s="35"/>
      <c r="E24" s="9"/>
    </row>
    <row r="25" spans="1:21" ht="13.5" customHeight="1">
      <c r="A25" s="28"/>
      <c r="B25" s="118"/>
      <c r="C25" s="35"/>
      <c r="E25" s="9"/>
    </row>
    <row r="26" spans="1:21" ht="124.2" customHeight="1">
      <c r="A26" s="28"/>
      <c r="B26" s="877" t="s">
        <v>686</v>
      </c>
      <c r="C26" s="877"/>
      <c r="D26" s="877"/>
      <c r="E26" s="877"/>
      <c r="F26" s="877"/>
      <c r="G26" s="877"/>
    </row>
    <row r="27" spans="1:21" ht="14.25" customHeight="1">
      <c r="A27" s="28"/>
      <c r="B27" s="548"/>
      <c r="C27" s="548"/>
      <c r="D27" s="538"/>
      <c r="E27" s="538"/>
      <c r="F27" s="538"/>
      <c r="G27" s="548"/>
    </row>
    <row r="28" spans="1:21" s="17" customFormat="1" ht="27" customHeight="1">
      <c r="B28" s="878" t="s">
        <v>509</v>
      </c>
      <c r="C28" s="879"/>
      <c r="D28" s="133" t="s">
        <v>41</v>
      </c>
      <c r="E28" s="134" t="s">
        <v>677</v>
      </c>
      <c r="F28" s="134" t="s">
        <v>409</v>
      </c>
      <c r="G28" s="135" t="s">
        <v>410</v>
      </c>
      <c r="T28" s="136"/>
      <c r="U28" s="136"/>
    </row>
    <row r="29" spans="1:21" ht="20.25" customHeight="1">
      <c r="B29" s="875" t="s">
        <v>29</v>
      </c>
      <c r="C29" s="876"/>
      <c r="D29" s="638" t="s">
        <v>27</v>
      </c>
      <c r="E29" s="138">
        <f>SUM(D54:D83)</f>
        <v>222270.72406514589</v>
      </c>
      <c r="F29" s="139">
        <f>D84</f>
        <v>10637.430654932377</v>
      </c>
      <c r="G29" s="138">
        <f>E29+F29</f>
        <v>232908.15472007825</v>
      </c>
    </row>
    <row r="30" spans="1:21" ht="20.25" customHeight="1">
      <c r="B30" s="875" t="s">
        <v>372</v>
      </c>
      <c r="C30" s="876"/>
      <c r="D30" s="638" t="s">
        <v>27</v>
      </c>
      <c r="E30" s="140">
        <f>SUM(E54:E83)</f>
        <v>37363.587923468694</v>
      </c>
      <c r="F30" s="141">
        <f>E84</f>
        <v>1803.9970165178286</v>
      </c>
      <c r="G30" s="140">
        <f>E30+F30</f>
        <v>39167.584939986526</v>
      </c>
    </row>
    <row r="31" spans="1:21" ht="20.25" customHeight="1">
      <c r="B31" s="875" t="s">
        <v>730</v>
      </c>
      <c r="C31" s="876"/>
      <c r="D31" s="638" t="s">
        <v>28</v>
      </c>
      <c r="E31" s="140">
        <f>SUM(F54:F83)</f>
        <v>-117221.23797632288</v>
      </c>
      <c r="F31" s="141">
        <f>F84</f>
        <v>-6531.6264604051357</v>
      </c>
      <c r="G31" s="140">
        <f t="shared" ref="G31:G34" si="0">E31+F31</f>
        <v>-123752.86443672802</v>
      </c>
    </row>
    <row r="32" spans="1:21" ht="20.25" customHeight="1">
      <c r="B32" s="875" t="s">
        <v>731</v>
      </c>
      <c r="C32" s="876"/>
      <c r="D32" s="638" t="s">
        <v>28</v>
      </c>
      <c r="E32" s="140">
        <f>SUM(G54:G83)</f>
        <v>52427.965034384208</v>
      </c>
      <c r="F32" s="141">
        <f>G84</f>
        <v>3105.0156187020657</v>
      </c>
      <c r="G32" s="140">
        <f t="shared" si="0"/>
        <v>55532.98065308627</v>
      </c>
    </row>
    <row r="33" spans="2:22" ht="20.25" customHeight="1">
      <c r="B33" s="875" t="s">
        <v>732</v>
      </c>
      <c r="C33" s="876"/>
      <c r="D33" s="638" t="s">
        <v>28</v>
      </c>
      <c r="E33" s="140">
        <f>SUM(H54:H83)</f>
        <v>-10111.164508367554</v>
      </c>
      <c r="F33" s="141">
        <f>H84</f>
        <v>-561.92363667215704</v>
      </c>
      <c r="G33" s="140">
        <f>E33+F33</f>
        <v>-10673.08814503971</v>
      </c>
    </row>
    <row r="34" spans="2:22" ht="20.25" customHeight="1">
      <c r="B34" s="875" t="s">
        <v>31</v>
      </c>
      <c r="C34" s="876"/>
      <c r="D34" s="638" t="s">
        <v>28</v>
      </c>
      <c r="E34" s="140">
        <f>SUM(I54:I83)</f>
        <v>-226069.6011260121</v>
      </c>
      <c r="F34" s="141">
        <f>I84</f>
        <v>-14667.340311162627</v>
      </c>
      <c r="G34" s="140">
        <f t="shared" si="0"/>
        <v>-240736.94143717474</v>
      </c>
    </row>
    <row r="35" spans="2:22" ht="20.25" customHeight="1">
      <c r="B35" s="875" t="s">
        <v>733</v>
      </c>
      <c r="C35" s="876"/>
      <c r="D35" s="638" t="s">
        <v>27</v>
      </c>
      <c r="E35" s="140">
        <f>SUM(J54:J83)</f>
        <v>-2495.3364871138242</v>
      </c>
      <c r="F35" s="141">
        <f>J84</f>
        <v>-135.49343570645141</v>
      </c>
      <c r="G35" s="140">
        <f>E35+F35</f>
        <v>-2630.8299228202754</v>
      </c>
    </row>
    <row r="36" spans="2:22" ht="20.25" customHeight="1">
      <c r="B36" s="875" t="s">
        <v>734</v>
      </c>
      <c r="C36" s="876"/>
      <c r="D36" s="638" t="s">
        <v>28</v>
      </c>
      <c r="E36" s="140">
        <f>SUM(K54:K83)</f>
        <v>-37.973941143321213</v>
      </c>
      <c r="F36" s="141">
        <f>K84</f>
        <v>-2.0768761839930909</v>
      </c>
      <c r="G36" s="140">
        <f t="shared" ref="G36:G42" si="1">E36+F36</f>
        <v>-40.050817327314306</v>
      </c>
    </row>
    <row r="37" spans="2:22" ht="20.25" customHeight="1">
      <c r="B37" s="875"/>
      <c r="C37" s="876"/>
      <c r="D37" s="638"/>
      <c r="E37" s="140">
        <f>SUM(L54:L83)</f>
        <v>0</v>
      </c>
      <c r="F37" s="141">
        <f>L84</f>
        <v>0</v>
      </c>
      <c r="G37" s="140">
        <f t="shared" si="1"/>
        <v>0</v>
      </c>
    </row>
    <row r="38" spans="2:22" ht="20.25" customHeight="1">
      <c r="B38" s="875"/>
      <c r="C38" s="876"/>
      <c r="D38" s="638"/>
      <c r="E38" s="140">
        <f>SUM(M54:M83)</f>
        <v>0</v>
      </c>
      <c r="F38" s="141">
        <f>M84</f>
        <v>0</v>
      </c>
      <c r="G38" s="140">
        <f t="shared" si="1"/>
        <v>0</v>
      </c>
    </row>
    <row r="39" spans="2:22" ht="20.25" customHeight="1">
      <c r="B39" s="875"/>
      <c r="C39" s="876"/>
      <c r="D39" s="638"/>
      <c r="E39" s="140">
        <f>SUM(N54:N83)</f>
        <v>0</v>
      </c>
      <c r="F39" s="141">
        <f>N84</f>
        <v>0</v>
      </c>
      <c r="G39" s="140">
        <f t="shared" si="1"/>
        <v>0</v>
      </c>
    </row>
    <row r="40" spans="2:22" ht="20.25" customHeight="1">
      <c r="B40" s="875"/>
      <c r="C40" s="876"/>
      <c r="D40" s="638"/>
      <c r="E40" s="140">
        <f>SUM(O54:O83)</f>
        <v>0</v>
      </c>
      <c r="F40" s="141">
        <f>O84</f>
        <v>0</v>
      </c>
      <c r="G40" s="140">
        <f t="shared" si="1"/>
        <v>0</v>
      </c>
    </row>
    <row r="41" spans="2:22" ht="20.25" customHeight="1">
      <c r="B41" s="875"/>
      <c r="C41" s="876"/>
      <c r="D41" s="638"/>
      <c r="E41" s="140">
        <f>SUM(P54:P83)</f>
        <v>0</v>
      </c>
      <c r="F41" s="141">
        <f>P84</f>
        <v>0</v>
      </c>
      <c r="G41" s="140">
        <f t="shared" si="1"/>
        <v>0</v>
      </c>
    </row>
    <row r="42" spans="2:22" ht="20.25" customHeight="1">
      <c r="B42" s="875"/>
      <c r="C42" s="876"/>
      <c r="D42" s="639"/>
      <c r="E42" s="142">
        <f>SUM(Q54:Q83)</f>
        <v>0</v>
      </c>
      <c r="F42" s="143">
        <f>Q84</f>
        <v>0</v>
      </c>
      <c r="G42" s="142">
        <f t="shared" si="1"/>
        <v>0</v>
      </c>
    </row>
    <row r="43" spans="2:22" s="8" customFormat="1" ht="21" customHeight="1">
      <c r="B43" s="880" t="s">
        <v>26</v>
      </c>
      <c r="C43" s="881"/>
      <c r="D43" s="137"/>
      <c r="E43" s="144">
        <f>SUM(E29:E42)</f>
        <v>-43873.037015960886</v>
      </c>
      <c r="F43" s="144">
        <f>SUM(F29:F42)</f>
        <v>-6352.017429978092</v>
      </c>
      <c r="G43" s="144">
        <f>SUM(G29:G42)</f>
        <v>-50225.054445938971</v>
      </c>
      <c r="H43" s="200"/>
    </row>
    <row r="44" spans="2:22" ht="18" customHeight="1">
      <c r="D44" s="94"/>
      <c r="E44" s="820"/>
      <c r="F44" s="17"/>
    </row>
    <row r="45" spans="2:22" s="28" customFormat="1" ht="21">
      <c r="C45" s="35"/>
      <c r="D45" s="36"/>
      <c r="E45" s="821"/>
      <c r="F45" s="36"/>
      <c r="G45" s="36"/>
      <c r="H45" s="36"/>
      <c r="I45" s="36"/>
      <c r="J45" s="36"/>
      <c r="K45" s="36"/>
      <c r="L45" s="36"/>
      <c r="M45" s="107"/>
      <c r="N45" s="36"/>
      <c r="O45" s="36"/>
      <c r="P45" s="36"/>
      <c r="Q45" s="36"/>
      <c r="R45" s="36"/>
      <c r="T45" s="37"/>
      <c r="U45" s="19"/>
      <c r="V45" s="38"/>
    </row>
    <row r="46" spans="2:22" ht="12" customHeight="1">
      <c r="B46" s="118" t="s">
        <v>461</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7" t="s">
        <v>616</v>
      </c>
      <c r="C48" s="877"/>
      <c r="D48" s="877"/>
      <c r="E48" s="877"/>
      <c r="F48" s="877"/>
      <c r="G48" s="877"/>
      <c r="H48" s="877"/>
      <c r="I48" s="877"/>
      <c r="J48" s="877"/>
      <c r="K48" s="877"/>
      <c r="L48" s="877"/>
      <c r="M48" s="617"/>
      <c r="N48" s="105"/>
      <c r="O48" s="105"/>
      <c r="P48" s="105"/>
      <c r="Q48" s="105"/>
      <c r="R48" s="105"/>
      <c r="T48" s="37"/>
      <c r="U48" s="19"/>
      <c r="V48" s="38"/>
    </row>
    <row r="49" spans="2:22" s="28" customFormat="1" ht="40.950000000000003" customHeight="1">
      <c r="B49" s="877" t="s">
        <v>567</v>
      </c>
      <c r="C49" s="877"/>
      <c r="D49" s="877"/>
      <c r="E49" s="877"/>
      <c r="F49" s="877"/>
      <c r="G49" s="877"/>
      <c r="H49" s="877"/>
      <c r="I49" s="877"/>
      <c r="J49" s="877"/>
      <c r="K49" s="877"/>
      <c r="L49" s="877"/>
      <c r="M49" s="617"/>
      <c r="N49" s="105"/>
      <c r="O49" s="105"/>
      <c r="P49" s="105"/>
      <c r="Q49" s="105"/>
      <c r="R49" s="105"/>
      <c r="T49" s="37"/>
      <c r="U49" s="19"/>
      <c r="V49" s="38"/>
    </row>
    <row r="50" spans="2:22" s="28" customFormat="1" ht="18" customHeight="1">
      <c r="B50" s="877" t="s">
        <v>685</v>
      </c>
      <c r="C50" s="877"/>
      <c r="D50" s="877"/>
      <c r="E50" s="877"/>
      <c r="F50" s="877"/>
      <c r="G50" s="877"/>
      <c r="H50" s="877"/>
      <c r="I50" s="877"/>
      <c r="J50" s="877"/>
      <c r="K50" s="877"/>
      <c r="L50" s="877"/>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520</v>
      </c>
      <c r="D52" s="135" t="str">
        <f>IF($B29&lt;&gt;"",$B29,"")</f>
        <v>Residential</v>
      </c>
      <c r="E52" s="135" t="str">
        <f>IF($B30&lt;&gt;"",$B30,"")</f>
        <v>GS&lt;50 kW</v>
      </c>
      <c r="F52" s="135" t="str">
        <f>IF($B31&lt;&gt;"",$B31,"")</f>
        <v>GS 50 to 999 kW (I1 &amp; I4)</v>
      </c>
      <c r="G52" s="135" t="str">
        <f>IF($B32&lt;&gt;"",$B32,"")</f>
        <v>GS 1,000 to 4,999 kW (I2)</v>
      </c>
      <c r="H52" s="135" t="str">
        <f>IF($B33&lt;&gt;"",$B33,"")</f>
        <v>Large Use (I3)</v>
      </c>
      <c r="I52" s="135" t="str">
        <f>IF($B34&lt;&gt;"",$B34,"")</f>
        <v>Street Lighting</v>
      </c>
      <c r="J52" s="135" t="str">
        <f>IF($B35&lt;&gt;"",$B35,"")</f>
        <v>USL</v>
      </c>
      <c r="K52" s="135" t="str">
        <f>IF($B36&lt;&gt;"",$B36,"")</f>
        <v>Sentinel Lights</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v>
      </c>
      <c r="I53" s="576" t="str">
        <f>D34</f>
        <v>kW</v>
      </c>
      <c r="J53" s="576" t="str">
        <f>D35</f>
        <v>kWh</v>
      </c>
      <c r="K53" s="576" t="str">
        <f>D36</f>
        <v>kW</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41900.616000000002</v>
      </c>
      <c r="E66" s="164">
        <f>'5.  2015-2020 LRAM'!Z204</f>
        <v>17514.339080000002</v>
      </c>
      <c r="F66" s="164">
        <f>'5.  2015-2020 LRAM'!AA204</f>
        <v>8989.1966520000005</v>
      </c>
      <c r="G66" s="164">
        <f>'5.  2015-2020 LRAM'!AB204</f>
        <v>24863.993603999996</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93268.145335999987</v>
      </c>
      <c r="U66" s="152"/>
      <c r="V66" s="153"/>
    </row>
    <row r="67" spans="2:22" s="163" customFormat="1">
      <c r="B67" s="154" t="s">
        <v>93</v>
      </c>
      <c r="C67" s="155"/>
      <c r="D67" s="164">
        <f>-'5.  2015-2020 LRAM'!Y205</f>
        <v>-59774.394349310249</v>
      </c>
      <c r="E67" s="164">
        <f>-'5.  2015-2020 LRAM'!Z205</f>
        <v>-23146.117541340442</v>
      </c>
      <c r="F67" s="164">
        <f>-'5.  2015-2020 LRAM'!AA205</f>
        <v>-32023.99402708195</v>
      </c>
      <c r="G67" s="164">
        <f>-'5.  2015-2020 LRAM'!AB205</f>
        <v>-4743.7737861186524</v>
      </c>
      <c r="H67" s="164">
        <f>-'5.  2015-2020 LRAM'!AC205</f>
        <v>-2035.8456302235293</v>
      </c>
      <c r="I67" s="164">
        <f>-'5.  2015-2020 LRAM'!AD205</f>
        <v>-33664.574718652235</v>
      </c>
      <c r="J67" s="164">
        <f>-'5.  2015-2020 LRAM'!AE205</f>
        <v>-375.63238972604717</v>
      </c>
      <c r="K67" s="164">
        <f>-'5.  2015-2020 LRAM'!AF205</f>
        <v>-6.3960268083562379</v>
      </c>
      <c r="L67" s="164">
        <f>-'5.  2015-2020 LRAM'!AG205</f>
        <v>0</v>
      </c>
      <c r="M67" s="164">
        <f>-'5.  2015-2020 LRAM'!AH205</f>
        <v>0</v>
      </c>
      <c r="N67" s="164">
        <f>-'5.  2015-2020 LRAM'!AI205</f>
        <v>0</v>
      </c>
      <c r="O67" s="164">
        <f>-'5.  2015-2020 LRAM'!AJ205</f>
        <v>0</v>
      </c>
      <c r="P67" s="164">
        <f>-'5.  2015-2020 LRAM'!AK205</f>
        <v>0</v>
      </c>
      <c r="Q67" s="164">
        <f>-'5.  2015-2020 LRAM'!AL205</f>
        <v>0</v>
      </c>
      <c r="R67" s="157">
        <f>SUM(D67:Q67)</f>
        <v>-155770.72846926149</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181894.58760000003</v>
      </c>
      <c r="E69" s="156">
        <f>'5.  2015-2020 LRAM'!Z388</f>
        <v>54193.120112999997</v>
      </c>
      <c r="F69" s="156">
        <f>'5.  2015-2020 LRAM'!AA388</f>
        <v>23674.79736</v>
      </c>
      <c r="G69" s="156">
        <f>'5.  2015-2020 LRAM'!AB388</f>
        <v>25310.502096</v>
      </c>
      <c r="H69" s="156">
        <f>'5.  2015-2020 LRAM'!AC388</f>
        <v>0</v>
      </c>
      <c r="I69" s="156">
        <f>'5.  2015-2020 LRAM'!AD388</f>
        <v>27519.179380000001</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312592.18654899998</v>
      </c>
      <c r="U69" s="152"/>
      <c r="V69" s="153"/>
    </row>
    <row r="70" spans="2:22" s="163" customFormat="1">
      <c r="B70" s="154" t="s">
        <v>224</v>
      </c>
      <c r="C70" s="155"/>
      <c r="D70" s="156">
        <f>-'5.  2015-2020 LRAM'!Y389</f>
        <v>-128714.59514063118</v>
      </c>
      <c r="E70" s="156">
        <f>-'5.  2015-2020 LRAM'!Z389</f>
        <v>-38600.790623836299</v>
      </c>
      <c r="F70" s="156">
        <f>-'5.  2015-2020 LRAM'!AA389</f>
        <v>-69595.262944064496</v>
      </c>
      <c r="G70" s="156">
        <f>-'5.  2015-2020 LRAM'!AB389</f>
        <v>-7878.0106060414773</v>
      </c>
      <c r="H70" s="156">
        <f>-'5.  2015-2020 LRAM'!AC389</f>
        <v>-3731.3590436692443</v>
      </c>
      <c r="I70" s="156">
        <f>-'5.  2015-2020 LRAM'!AD389</f>
        <v>-322942.55977135984</v>
      </c>
      <c r="J70" s="156">
        <f>-'5.  2015-2020 LRAM'!AE389</f>
        <v>-888.31623181887255</v>
      </c>
      <c r="K70" s="156">
        <f>-'5.  2015-2020 LRAM'!AF389</f>
        <v>-13.502568131391333</v>
      </c>
      <c r="L70" s="156">
        <f>-'5.  2015-2020 LRAM'!AG389</f>
        <v>0</v>
      </c>
      <c r="M70" s="156">
        <f>-'5.  2015-2020 LRAM'!AH389</f>
        <v>0</v>
      </c>
      <c r="N70" s="156">
        <f>-'5.  2015-2020 LRAM'!AI389</f>
        <v>0</v>
      </c>
      <c r="O70" s="156">
        <f>-'5.  2015-2020 LRAM'!AJ389</f>
        <v>0</v>
      </c>
      <c r="P70" s="156">
        <f>-'5.  2015-2020 LRAM'!AK389</f>
        <v>0</v>
      </c>
      <c r="Q70" s="156">
        <f>-'5.  2015-2020 LRAM'!AL389</f>
        <v>0</v>
      </c>
      <c r="R70" s="157">
        <f>SUM(D70:Q70)</f>
        <v>-572364.3969295529</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321868.21460000001</v>
      </c>
      <c r="E72" s="156">
        <f>'5.  2015-2020 LRAM'!Z572</f>
        <v>81037.279701000007</v>
      </c>
      <c r="F72" s="156">
        <f>'5.  2015-2020 LRAM'!AA572</f>
        <v>47831.89749599999</v>
      </c>
      <c r="G72" s="156">
        <f>'5.  2015-2020 LRAM'!AB572</f>
        <v>25720.447752</v>
      </c>
      <c r="H72" s="156">
        <f>'5.  2015-2020 LRAM'!AC572</f>
        <v>832.18578000000002</v>
      </c>
      <c r="I72" s="812">
        <f>'5.  2015-2020 LRAM'!AD572</f>
        <v>481561.61798399995</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958851.64331299998</v>
      </c>
      <c r="U72" s="152"/>
      <c r="V72" s="153"/>
    </row>
    <row r="73" spans="2:22" s="163" customFormat="1">
      <c r="B73" s="154" t="s">
        <v>226</v>
      </c>
      <c r="C73" s="155"/>
      <c r="D73" s="156">
        <f>-'5.  2015-2020 LRAM'!Y573</f>
        <v>-134903.70464491274</v>
      </c>
      <c r="E73" s="156">
        <f>-'5.  2015-2020 LRAM'!Z573</f>
        <v>-53634.242805354566</v>
      </c>
      <c r="F73" s="156">
        <f>-'5.  2015-2020 LRAM'!AA573</f>
        <v>-96097.872513176422</v>
      </c>
      <c r="G73" s="156">
        <f>-'5.  2015-2020 LRAM'!AB573</f>
        <v>-10845.194025455652</v>
      </c>
      <c r="H73" s="156">
        <f>-'5.  2015-2020 LRAM'!AC573</f>
        <v>-5176.1456144747799</v>
      </c>
      <c r="I73" s="156">
        <f>-'5.  2015-2020 LRAM'!AD573</f>
        <v>-378543.26399999997</v>
      </c>
      <c r="J73" s="156">
        <f>-'5.  2015-2020 LRAM'!AE573</f>
        <v>-1231.3878655689045</v>
      </c>
      <c r="K73" s="156">
        <f>-'5.  2015-2020 LRAM'!AF573</f>
        <v>-18.075346203573638</v>
      </c>
      <c r="L73" s="156">
        <f>-'5.  2015-2020 LRAM'!AG573</f>
        <v>0</v>
      </c>
      <c r="M73" s="156">
        <f>-'5.  2015-2020 LRAM'!AH573</f>
        <v>0</v>
      </c>
      <c r="N73" s="156">
        <f>-'5.  2015-2020 LRAM'!AI573</f>
        <v>0</v>
      </c>
      <c r="O73" s="156">
        <f>-'5.  2015-2020 LRAM'!AJ573</f>
        <v>0</v>
      </c>
      <c r="P73" s="156">
        <f>-'5.  2015-2020 LRAM'!AK573</f>
        <v>0</v>
      </c>
      <c r="Q73" s="156">
        <f>-'5.  2015-2020 LRAM'!AL573</f>
        <v>0</v>
      </c>
      <c r="R73" s="157">
        <f>SUM(D73:Q73)</f>
        <v>-680449.88681514643</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hidden="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hidden="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hidden="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Charges'!I162</f>
        <v>10637.430654932377</v>
      </c>
      <c r="E84" s="679">
        <f>'6.  Carrying Charges'!J162</f>
        <v>1803.9970165178286</v>
      </c>
      <c r="F84" s="679">
        <f>'6.  Carrying Charges'!K162</f>
        <v>-6531.6264604051357</v>
      </c>
      <c r="G84" s="679">
        <f>'6.  Carrying Charges'!L162</f>
        <v>3105.0156187020657</v>
      </c>
      <c r="H84" s="679">
        <f>'6.  Carrying Charges'!M162</f>
        <v>-561.92363667215704</v>
      </c>
      <c r="I84" s="679">
        <f>'6.  Carrying Charges'!N162</f>
        <v>-14667.340311162627</v>
      </c>
      <c r="J84" s="679">
        <f>'6.  Carrying Charges'!O162</f>
        <v>-135.49343570645141</v>
      </c>
      <c r="K84" s="679">
        <f>'6.  Carrying Charges'!P162</f>
        <v>-2.0768761839930909</v>
      </c>
      <c r="L84" s="679">
        <f>'6.  Carrying Charges'!Q162</f>
        <v>0</v>
      </c>
      <c r="M84" s="679">
        <f>'6.  Carrying Charges'!R162</f>
        <v>0</v>
      </c>
      <c r="N84" s="679">
        <f>'6.  Carrying Charges'!S162</f>
        <v>0</v>
      </c>
      <c r="O84" s="679">
        <f>'6.  Carrying Charges'!T162</f>
        <v>0</v>
      </c>
      <c r="P84" s="679">
        <f>'6.  Carrying Charges'!U162</f>
        <v>0</v>
      </c>
      <c r="Q84" s="679">
        <f>'6.  Carrying Charges'!V162</f>
        <v>0</v>
      </c>
      <c r="R84" s="680">
        <f>SUM(D84:Q84)</f>
        <v>-6352.017429978092</v>
      </c>
      <c r="U84" s="152"/>
      <c r="V84" s="153"/>
    </row>
    <row r="85" spans="2:22" s="163" customFormat="1" ht="21.75" customHeight="1">
      <c r="B85" s="623" t="s">
        <v>240</v>
      </c>
      <c r="C85" s="624"/>
      <c r="D85" s="623">
        <f t="shared" ref="D85:I85" si="2">SUM(D54:D77)+D84</f>
        <v>232908.15472007825</v>
      </c>
      <c r="E85" s="623">
        <f t="shared" si="2"/>
        <v>39167.584939986526</v>
      </c>
      <c r="F85" s="623">
        <f t="shared" si="2"/>
        <v>-123752.86443672802</v>
      </c>
      <c r="G85" s="623">
        <f t="shared" si="2"/>
        <v>55532.98065308627</v>
      </c>
      <c r="H85" s="623">
        <f t="shared" si="2"/>
        <v>-10673.08814503971</v>
      </c>
      <c r="I85" s="623">
        <f t="shared" si="2"/>
        <v>-240736.94143717474</v>
      </c>
      <c r="J85" s="623">
        <f t="shared" ref="J85:O85" si="3">SUM(J54:J77)+J84</f>
        <v>-2630.8299228202754</v>
      </c>
      <c r="K85" s="623">
        <f t="shared" si="3"/>
        <v>-40.050817327314306</v>
      </c>
      <c r="L85" s="623">
        <f t="shared" si="3"/>
        <v>0</v>
      </c>
      <c r="M85" s="623">
        <f t="shared" si="3"/>
        <v>0</v>
      </c>
      <c r="N85" s="623">
        <f>SUM(N54:N77)+N84</f>
        <v>0</v>
      </c>
      <c r="O85" s="623">
        <f t="shared" si="3"/>
        <v>0</v>
      </c>
      <c r="P85" s="623">
        <f>SUM(P54:P77)+P84</f>
        <v>0</v>
      </c>
      <c r="Q85" s="623">
        <f>SUM(Q54:Q77)+Q84</f>
        <v>0</v>
      </c>
      <c r="R85" s="623">
        <f>SUM(R54:R77)+R84</f>
        <v>-50225.054445938993</v>
      </c>
      <c r="U85" s="152"/>
      <c r="V85" s="153"/>
    </row>
    <row r="86" spans="2:22" ht="20.25" customHeight="1">
      <c r="B86" s="453" t="s">
        <v>539</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row>
    <row r="89" spans="2:22" ht="21" hidden="1" customHeight="1">
      <c r="B89" s="118" t="s">
        <v>540</v>
      </c>
      <c r="F89" s="589"/>
    </row>
    <row r="90" spans="2:22" s="549" customFormat="1" ht="27.75" hidden="1" customHeight="1">
      <c r="B90" s="570" t="s">
        <v>560</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93268.145335999987</v>
      </c>
      <c r="H97" s="556">
        <f>SUM('5.  2015-2020 LRAM'!Y386:AL386)</f>
        <v>98877.163404000006</v>
      </c>
      <c r="I97" s="557">
        <f>SUM('5.  2015-2020 LRAM'!Y569:AL569)</f>
        <v>88452.790383999993</v>
      </c>
      <c r="J97" s="556">
        <f>SUM('5.  2015-2020 LRAM'!Y752:AL752)</f>
        <v>0</v>
      </c>
      <c r="K97" s="556">
        <f>SUM('5.  2015-2020 LRAM'!Y935:AL935)</f>
        <v>0</v>
      </c>
      <c r="L97" s="556">
        <f>SUM('5.  2015-2020 LRAM'!Y1118:AL1118)</f>
        <v>0</v>
      </c>
      <c r="M97" s="556">
        <f>SUM(G97:L97)</f>
        <v>280598.099124</v>
      </c>
      <c r="T97" s="197"/>
      <c r="U97" s="197"/>
    </row>
    <row r="98" spans="2:21" s="90" customFormat="1" ht="23.25" hidden="1" customHeight="1">
      <c r="B98" s="198">
        <v>2016</v>
      </c>
      <c r="C98" s="559"/>
      <c r="D98" s="559"/>
      <c r="E98" s="559"/>
      <c r="F98" s="559"/>
      <c r="G98" s="559"/>
      <c r="H98" s="556">
        <f>SUM('5.  2015-2020 LRAM'!Y387:AL387)</f>
        <v>213715.02314500004</v>
      </c>
      <c r="I98" s="557">
        <f>SUM('5.  2015-2020 LRAM'!Y570:AL570)</f>
        <v>185450.78447000001</v>
      </c>
      <c r="J98" s="556">
        <f>SUM('5.  2015-2020 LRAM'!Y753:AL753)</f>
        <v>0</v>
      </c>
      <c r="K98" s="556">
        <f>SUM('5.  2015-2020 LRAM'!Y936:AL936)</f>
        <v>0</v>
      </c>
      <c r="L98" s="556">
        <f>SUM('5.  2015-2020 LRAM'!Y1119:AL1119)</f>
        <v>0</v>
      </c>
      <c r="M98" s="556">
        <f>SUM(H98:L98)</f>
        <v>399165.80761500006</v>
      </c>
      <c r="T98" s="197"/>
      <c r="U98" s="197"/>
    </row>
    <row r="99" spans="2:21" s="90" customFormat="1" ht="23.25" hidden="1" customHeight="1">
      <c r="B99" s="198">
        <v>2017</v>
      </c>
      <c r="C99" s="559"/>
      <c r="D99" s="559"/>
      <c r="E99" s="559"/>
      <c r="F99" s="559"/>
      <c r="G99" s="559"/>
      <c r="H99" s="559"/>
      <c r="I99" s="556">
        <f>SUM('5.  2015-2020 LRAM'!Y571:AL571)</f>
        <v>684948.06845899997</v>
      </c>
      <c r="J99" s="556">
        <f>SUM('5.  2015-2020 LRAM'!Y754:AL754)</f>
        <v>0</v>
      </c>
      <c r="K99" s="556">
        <f>SUM('5.  2015-2020 LRAM'!Y937:AL937)</f>
        <v>0</v>
      </c>
      <c r="L99" s="556">
        <f>SUM('5.  2015-2020 LRAM'!Y1120:AL1120)</f>
        <v>0</v>
      </c>
      <c r="M99" s="556">
        <f>SUM(I99:L99)</f>
        <v>684948.06845899997</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0</v>
      </c>
      <c r="L100" s="556">
        <f>SUM('5.  2015-2020 LRAM'!Y1121:AL1121)</f>
        <v>0</v>
      </c>
      <c r="M100" s="556">
        <f>SUM(J100:L100)</f>
        <v>0</v>
      </c>
      <c r="T100" s="197"/>
      <c r="U100" s="197"/>
    </row>
    <row r="101" spans="2:21" s="90" customFormat="1" ht="23.25" hidden="1" customHeight="1">
      <c r="B101" s="198">
        <v>2019</v>
      </c>
      <c r="C101" s="559"/>
      <c r="D101" s="559"/>
      <c r="E101" s="559"/>
      <c r="F101" s="559"/>
      <c r="G101" s="559"/>
      <c r="H101" s="559"/>
      <c r="I101" s="559"/>
      <c r="J101" s="559"/>
      <c r="K101" s="556">
        <f>SUM('5.  2015-2020 LRAM'!Y939:AL939)</f>
        <v>0</v>
      </c>
      <c r="L101" s="556">
        <f>SUM('5.  2015-2020 LRAM'!Y1122:AL1122)</f>
        <v>0</v>
      </c>
      <c r="M101" s="556">
        <f>SUM(K101:L101)</f>
        <v>0</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522</v>
      </c>
      <c r="C103" s="555">
        <f>C93</f>
        <v>0</v>
      </c>
      <c r="D103" s="556">
        <f>D93+D94</f>
        <v>0</v>
      </c>
      <c r="E103" s="556">
        <f>E93+E94+E95</f>
        <v>0</v>
      </c>
      <c r="F103" s="556">
        <f>F93+F94+F95+F96</f>
        <v>0</v>
      </c>
      <c r="G103" s="556">
        <f>G93+G94+G95+G96+G97</f>
        <v>93268.145335999987</v>
      </c>
      <c r="H103" s="556">
        <f>H93+H94+H95+H96+H97+H98</f>
        <v>312592.18654900003</v>
      </c>
      <c r="I103" s="556">
        <f>I93+I94+I95+I96+I97+I98+I99</f>
        <v>958851.64331299998</v>
      </c>
      <c r="J103" s="556">
        <f>J93+J94+J95+J96+J97+J98+J99+J100</f>
        <v>0</v>
      </c>
      <c r="K103" s="556">
        <f>K93+K94+K95+K96+K97+K98+K99+K100+K101</f>
        <v>0</v>
      </c>
      <c r="L103" s="556">
        <f>SUM(L93:L102)</f>
        <v>0</v>
      </c>
      <c r="M103" s="556">
        <f>SUM(M93:M102)</f>
        <v>1364711.975198</v>
      </c>
      <c r="T103" s="199"/>
      <c r="U103" s="199"/>
    </row>
    <row r="104" spans="2:21" s="27" customFormat="1" ht="24.75" hidden="1" customHeight="1">
      <c r="B104" s="572" t="s">
        <v>521</v>
      </c>
      <c r="C104" s="554">
        <f>'4.  2011-2014 LRAM'!AM132</f>
        <v>0</v>
      </c>
      <c r="D104" s="554">
        <f>'4.  2011-2014 LRAM'!AM262</f>
        <v>0</v>
      </c>
      <c r="E104" s="554">
        <f>'4.  2011-2014 LRAM'!AM392</f>
        <v>0</v>
      </c>
      <c r="F104" s="554">
        <f>'4.  2011-2014 LRAM'!AM522</f>
        <v>0</v>
      </c>
      <c r="G104" s="554">
        <f>'5.  2015-2020 LRAM'!AM205</f>
        <v>155770.72846926149</v>
      </c>
      <c r="H104" s="554">
        <f>'5.  2015-2020 LRAM'!AM389</f>
        <v>572364.3969295529</v>
      </c>
      <c r="I104" s="554">
        <f>'5.  2015-2020 LRAM'!AM573</f>
        <v>680449.88681514643</v>
      </c>
      <c r="J104" s="554">
        <f>'5.  2015-2020 LRAM'!AM757</f>
        <v>0</v>
      </c>
      <c r="K104" s="554">
        <f>'5.  2015-2020 LRAM'!AM941</f>
        <v>0</v>
      </c>
      <c r="L104" s="554">
        <f>'5.  2015-2020 LRAM'!AM1125</f>
        <v>0</v>
      </c>
      <c r="M104" s="556">
        <f>SUM(C104:L104)</f>
        <v>1408585.0122139608</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-319.9350974133821</v>
      </c>
      <c r="H105" s="554">
        <f>'6.  Carrying Charges'!W102</f>
        <v>-2317.1484058812121</v>
      </c>
      <c r="I105" s="554">
        <f>'6.  Carrying Charges'!W117</f>
        <v>-4548.8356086220947</v>
      </c>
      <c r="J105" s="554">
        <f>'6.  Carrying Charges'!W132</f>
        <v>-5365.9709230443677</v>
      </c>
      <c r="K105" s="554">
        <f>'6.  Carrying Charges'!W147</f>
        <v>-6352.0174299780892</v>
      </c>
      <c r="L105" s="554">
        <f>'6.  Carrying Charges'!W162</f>
        <v>-6352.0174299780892</v>
      </c>
      <c r="M105" s="556">
        <f>SUM(C105:L105)</f>
        <v>-25255.924894917232</v>
      </c>
    </row>
    <row r="106" spans="2:21" ht="23.25" hidden="1" customHeight="1">
      <c r="B106" s="571" t="s">
        <v>26</v>
      </c>
      <c r="C106" s="554">
        <f>C103-C104+C105</f>
        <v>0</v>
      </c>
      <c r="D106" s="554">
        <f t="shared" ref="D106:J106" si="4">D103-D104+D105</f>
        <v>0</v>
      </c>
      <c r="E106" s="554">
        <f t="shared" si="4"/>
        <v>0</v>
      </c>
      <c r="F106" s="554">
        <f t="shared" si="4"/>
        <v>0</v>
      </c>
      <c r="G106" s="554">
        <f t="shared" si="4"/>
        <v>-62822.51823067489</v>
      </c>
      <c r="H106" s="554">
        <f t="shared" si="4"/>
        <v>-262089.35878643408</v>
      </c>
      <c r="I106" s="554">
        <f t="shared" si="4"/>
        <v>273852.92088923143</v>
      </c>
      <c r="J106" s="554">
        <f t="shared" si="4"/>
        <v>-5365.9709230443677</v>
      </c>
      <c r="K106" s="554">
        <f>K103-K104+K105</f>
        <v>-6352.0174299780892</v>
      </c>
      <c r="L106" s="554">
        <f>L103-L104+L105</f>
        <v>-6352.0174299780892</v>
      </c>
      <c r="M106" s="554">
        <f>M103-M104+M105</f>
        <v>-69128.961910878017</v>
      </c>
    </row>
    <row r="107" spans="2:21" hidden="1"/>
    <row r="108" spans="2:21">
      <c r="B108" s="589" t="s">
        <v>529</v>
      </c>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hyperlink ref="B108" location="'1.  LRAMVA Summary'!A1" display="Return to top"/>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22860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22860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22860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22860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22860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175260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3:H50"/>
  <sheetViews>
    <sheetView topLeftCell="A16" zoomScale="70" zoomScaleNormal="70" workbookViewId="0">
      <selection activeCell="F59" sqref="F59"/>
    </sheetView>
    <sheetView tabSelected="1" topLeftCell="A22" zoomScale="70" zoomScaleNormal="70" workbookViewId="1">
      <selection activeCell="D46" sqref="D46"/>
    </sheetView>
  </sheetViews>
  <sheetFormatPr defaultColWidth="9.109375" defaultRowHeight="14.4"/>
  <cols>
    <col min="1" max="1" width="5.44140625" style="12" customWidth="1"/>
    <col min="2" max="2" width="27" style="12" customWidth="1"/>
    <col min="3" max="3" width="24.33203125" style="12" customWidth="1"/>
    <col min="4" max="4" width="23.44140625" style="12" customWidth="1"/>
    <col min="5" max="5" width="28.6640625" style="12" customWidth="1"/>
    <col min="6" max="6" width="43.88671875" style="12" customWidth="1"/>
    <col min="7" max="7" width="72.6640625" style="12" customWidth="1"/>
    <col min="8" max="16384" width="9.109375" style="12"/>
  </cols>
  <sheetData>
    <row r="13" spans="2:3" ht="15" thickBot="1"/>
    <row r="14" spans="2:3" ht="26.25" customHeight="1" thickBot="1">
      <c r="B14" s="537" t="s">
        <v>171</v>
      </c>
      <c r="C14" s="126" t="s">
        <v>175</v>
      </c>
    </row>
    <row r="15" spans="2:3" ht="26.25" customHeight="1" thickBot="1">
      <c r="C15" s="128" t="s">
        <v>407</v>
      </c>
    </row>
    <row r="16" spans="2:3" ht="27" customHeight="1" thickBot="1">
      <c r="C16" s="569" t="s">
        <v>554</v>
      </c>
    </row>
    <row r="19" spans="2:8" ht="15.6">
      <c r="B19" s="537" t="s">
        <v>621</v>
      </c>
    </row>
    <row r="20" spans="2:8" ht="13.5" customHeight="1"/>
    <row r="21" spans="2:8" ht="40.950000000000003" customHeight="1">
      <c r="B21" s="877" t="s">
        <v>684</v>
      </c>
      <c r="C21" s="877"/>
      <c r="D21" s="877"/>
      <c r="E21" s="877"/>
      <c r="F21" s="877"/>
      <c r="G21" s="877"/>
      <c r="H21" s="877"/>
    </row>
    <row r="23" spans="2:8" s="609" customFormat="1" ht="15.6">
      <c r="B23" s="619" t="s">
        <v>549</v>
      </c>
      <c r="C23" s="619" t="s">
        <v>564</v>
      </c>
      <c r="D23" s="619" t="s">
        <v>548</v>
      </c>
      <c r="E23" s="884" t="s">
        <v>34</v>
      </c>
      <c r="F23" s="885"/>
      <c r="G23" s="884" t="s">
        <v>547</v>
      </c>
      <c r="H23" s="885"/>
    </row>
    <row r="24" spans="2:8" ht="39.6" customHeight="1">
      <c r="B24" s="608">
        <v>1</v>
      </c>
      <c r="C24" s="644" t="s">
        <v>371</v>
      </c>
      <c r="D24" s="607" t="s">
        <v>756</v>
      </c>
      <c r="E24" s="882" t="s">
        <v>757</v>
      </c>
      <c r="F24" s="883"/>
      <c r="G24" s="882" t="s">
        <v>758</v>
      </c>
      <c r="H24" s="883"/>
    </row>
    <row r="25" spans="2:8" ht="49.2" customHeight="1">
      <c r="B25" s="608">
        <v>2</v>
      </c>
      <c r="C25" s="644" t="s">
        <v>370</v>
      </c>
      <c r="D25" s="607" t="s">
        <v>765</v>
      </c>
      <c r="E25" s="882" t="s">
        <v>759</v>
      </c>
      <c r="F25" s="883"/>
      <c r="G25" s="882" t="s">
        <v>766</v>
      </c>
      <c r="H25" s="883"/>
    </row>
    <row r="26" spans="2:8" ht="34.799999999999997" customHeight="1">
      <c r="B26" s="608">
        <v>3</v>
      </c>
      <c r="C26" s="644" t="s">
        <v>370</v>
      </c>
      <c r="D26" s="607" t="s">
        <v>767</v>
      </c>
      <c r="E26" s="882" t="s">
        <v>769</v>
      </c>
      <c r="F26" s="883"/>
      <c r="G26" s="882" t="s">
        <v>768</v>
      </c>
      <c r="H26" s="883"/>
    </row>
    <row r="27" spans="2:8" ht="35.4" customHeight="1">
      <c r="B27" s="608">
        <v>4</v>
      </c>
      <c r="C27" s="644" t="s">
        <v>370</v>
      </c>
      <c r="D27" s="607" t="s">
        <v>770</v>
      </c>
      <c r="E27" s="882" t="s">
        <v>777</v>
      </c>
      <c r="F27" s="883"/>
      <c r="G27" s="882" t="s">
        <v>771</v>
      </c>
      <c r="H27" s="883"/>
    </row>
    <row r="28" spans="2:8">
      <c r="B28" s="608">
        <v>5</v>
      </c>
      <c r="C28" s="644"/>
      <c r="D28" s="607"/>
      <c r="E28" s="882"/>
      <c r="F28" s="883"/>
      <c r="G28" s="886"/>
      <c r="H28" s="887"/>
    </row>
    <row r="29" spans="2:8">
      <c r="B29" s="608">
        <v>6</v>
      </c>
      <c r="C29" s="644"/>
      <c r="D29" s="607"/>
      <c r="E29" s="882"/>
      <c r="F29" s="883"/>
      <c r="G29" s="886"/>
      <c r="H29" s="887"/>
    </row>
    <row r="30" spans="2:8">
      <c r="B30" s="608">
        <v>7</v>
      </c>
      <c r="C30" s="644"/>
      <c r="D30" s="607"/>
      <c r="E30" s="882"/>
      <c r="F30" s="883"/>
      <c r="G30" s="886"/>
      <c r="H30" s="887"/>
    </row>
    <row r="31" spans="2:8">
      <c r="B31" s="608">
        <v>8</v>
      </c>
      <c r="C31" s="644"/>
      <c r="D31" s="607"/>
      <c r="E31" s="882"/>
      <c r="F31" s="883"/>
      <c r="G31" s="886"/>
      <c r="H31" s="887"/>
    </row>
    <row r="32" spans="2:8">
      <c r="B32" s="608">
        <v>9</v>
      </c>
      <c r="C32" s="644"/>
      <c r="D32" s="607"/>
      <c r="E32" s="882"/>
      <c r="F32" s="883"/>
      <c r="G32" s="886"/>
      <c r="H32" s="887"/>
    </row>
    <row r="33" spans="2:8">
      <c r="B33" s="608">
        <v>10</v>
      </c>
      <c r="C33" s="644"/>
      <c r="D33" s="607"/>
      <c r="E33" s="882"/>
      <c r="F33" s="883"/>
      <c r="G33" s="886"/>
      <c r="H33" s="887"/>
    </row>
    <row r="34" spans="2:8">
      <c r="B34" s="608" t="s">
        <v>481</v>
      </c>
      <c r="C34" s="644"/>
      <c r="D34" s="607"/>
      <c r="E34" s="882"/>
      <c r="F34" s="883"/>
      <c r="G34" s="886"/>
      <c r="H34" s="887"/>
    </row>
    <row r="36" spans="2:8" ht="30.75" customHeight="1">
      <c r="B36" s="537" t="s">
        <v>617</v>
      </c>
    </row>
    <row r="37" spans="2:8" ht="23.25" customHeight="1">
      <c r="B37" s="568" t="s">
        <v>622</v>
      </c>
      <c r="C37" s="605"/>
      <c r="D37" s="605"/>
      <c r="E37" s="605"/>
      <c r="F37" s="605"/>
      <c r="G37" s="605"/>
      <c r="H37" s="605"/>
    </row>
    <row r="39" spans="2:8" s="90" customFormat="1" ht="15.6">
      <c r="B39" s="619" t="s">
        <v>549</v>
      </c>
      <c r="C39" s="619" t="s">
        <v>564</v>
      </c>
      <c r="D39" s="619" t="s">
        <v>548</v>
      </c>
      <c r="E39" s="884" t="s">
        <v>34</v>
      </c>
      <c r="F39" s="885"/>
      <c r="G39" s="884" t="s">
        <v>547</v>
      </c>
      <c r="H39" s="885"/>
    </row>
    <row r="40" spans="2:8">
      <c r="B40" s="608">
        <v>1</v>
      </c>
      <c r="C40" s="644" t="s">
        <v>561</v>
      </c>
      <c r="D40" s="849" t="s">
        <v>796</v>
      </c>
      <c r="E40" s="882" t="s">
        <v>797</v>
      </c>
      <c r="F40" s="883"/>
      <c r="G40" s="886" t="s">
        <v>773</v>
      </c>
      <c r="H40" s="887"/>
    </row>
    <row r="41" spans="2:8">
      <c r="B41" s="608">
        <v>2</v>
      </c>
      <c r="C41" s="644" t="s">
        <v>370</v>
      </c>
      <c r="D41" s="607" t="s">
        <v>779</v>
      </c>
      <c r="E41" s="882" t="s">
        <v>778</v>
      </c>
      <c r="F41" s="883"/>
      <c r="G41" s="886" t="s">
        <v>773</v>
      </c>
      <c r="H41" s="887"/>
    </row>
    <row r="42" spans="2:8">
      <c r="B42" s="608">
        <v>3</v>
      </c>
      <c r="C42" s="644" t="s">
        <v>553</v>
      </c>
      <c r="D42" s="607" t="s">
        <v>774</v>
      </c>
      <c r="E42" s="882" t="s">
        <v>775</v>
      </c>
      <c r="F42" s="883"/>
      <c r="G42" s="886" t="s">
        <v>776</v>
      </c>
      <c r="H42" s="887"/>
    </row>
    <row r="43" spans="2:8">
      <c r="B43" s="608">
        <v>4</v>
      </c>
      <c r="C43" s="644" t="s">
        <v>370</v>
      </c>
      <c r="D43" s="607" t="s">
        <v>798</v>
      </c>
      <c r="E43" s="882" t="s">
        <v>795</v>
      </c>
      <c r="F43" s="883"/>
      <c r="G43" s="886" t="s">
        <v>773</v>
      </c>
      <c r="H43" s="887"/>
    </row>
    <row r="44" spans="2:8">
      <c r="B44" s="608">
        <v>5</v>
      </c>
      <c r="C44" s="644"/>
      <c r="D44" s="607"/>
      <c r="E44" s="882"/>
      <c r="F44" s="883"/>
      <c r="G44" s="886"/>
      <c r="H44" s="887"/>
    </row>
    <row r="45" spans="2:8">
      <c r="B45" s="608">
        <v>6</v>
      </c>
      <c r="C45" s="644"/>
      <c r="D45" s="607"/>
      <c r="E45" s="882"/>
      <c r="F45" s="883"/>
      <c r="G45" s="886"/>
      <c r="H45" s="887"/>
    </row>
    <row r="46" spans="2:8">
      <c r="B46" s="608">
        <v>7</v>
      </c>
      <c r="C46" s="644"/>
      <c r="D46" s="607"/>
      <c r="E46" s="882"/>
      <c r="F46" s="883"/>
      <c r="G46" s="886"/>
      <c r="H46" s="887"/>
    </row>
    <row r="47" spans="2:8">
      <c r="B47" s="608">
        <v>8</v>
      </c>
      <c r="C47" s="644"/>
      <c r="D47" s="607"/>
      <c r="E47" s="882"/>
      <c r="F47" s="883"/>
      <c r="G47" s="886"/>
      <c r="H47" s="887"/>
    </row>
    <row r="48" spans="2:8">
      <c r="B48" s="608">
        <v>9</v>
      </c>
      <c r="C48" s="644"/>
      <c r="D48" s="607"/>
      <c r="E48" s="882"/>
      <c r="F48" s="883"/>
      <c r="G48" s="886"/>
      <c r="H48" s="887"/>
    </row>
    <row r="49" spans="2:8">
      <c r="B49" s="608">
        <v>10</v>
      </c>
      <c r="C49" s="644"/>
      <c r="D49" s="607"/>
      <c r="E49" s="882"/>
      <c r="F49" s="883"/>
      <c r="G49" s="886"/>
      <c r="H49" s="887"/>
    </row>
    <row r="50" spans="2:8">
      <c r="B50" s="608" t="s">
        <v>481</v>
      </c>
      <c r="C50" s="644"/>
      <c r="D50" s="607"/>
      <c r="E50" s="882"/>
      <c r="F50" s="883"/>
      <c r="G50" s="886"/>
      <c r="H50" s="887"/>
    </row>
  </sheetData>
  <mergeCells count="49">
    <mergeCell ref="E49:F49"/>
    <mergeCell ref="G49:H49"/>
    <mergeCell ref="E50:F50"/>
    <mergeCell ref="G50:H50"/>
    <mergeCell ref="E46:F46"/>
    <mergeCell ref="G46:H46"/>
    <mergeCell ref="E47:F47"/>
    <mergeCell ref="G47:H47"/>
    <mergeCell ref="E48:F48"/>
    <mergeCell ref="G48:H48"/>
    <mergeCell ref="E43:F43"/>
    <mergeCell ref="G43:H43"/>
    <mergeCell ref="E44:F44"/>
    <mergeCell ref="G44:H44"/>
    <mergeCell ref="E45:F45"/>
    <mergeCell ref="G45:H45"/>
    <mergeCell ref="E40:F40"/>
    <mergeCell ref="G40:H40"/>
    <mergeCell ref="E41:F41"/>
    <mergeCell ref="G41:H41"/>
    <mergeCell ref="E42:F42"/>
    <mergeCell ref="G42:H42"/>
    <mergeCell ref="G32:H32"/>
    <mergeCell ref="G33:H33"/>
    <mergeCell ref="G34:H34"/>
    <mergeCell ref="E39:F39"/>
    <mergeCell ref="G39:H39"/>
    <mergeCell ref="E34:F34"/>
    <mergeCell ref="G27:H27"/>
    <mergeCell ref="G28:H28"/>
    <mergeCell ref="G29:H29"/>
    <mergeCell ref="G30:H30"/>
    <mergeCell ref="G31:H31"/>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F96"/>
  <sheetViews>
    <sheetView topLeftCell="B22" zoomScale="60" zoomScaleNormal="60" workbookViewId="0">
      <selection activeCell="D49" sqref="D49"/>
    </sheetView>
    <sheetView workbookViewId="1"/>
  </sheetViews>
  <sheetFormatPr defaultColWidth="9.109375" defaultRowHeight="14.4"/>
  <cols>
    <col min="1" max="1" width="5.33203125" style="12" customWidth="1"/>
    <col min="2" max="2" width="31.554687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109375" style="12" customWidth="1"/>
    <col min="9" max="13" width="22.109375" style="12" customWidth="1"/>
    <col min="14" max="14" width="26" style="12" customWidth="1"/>
    <col min="15" max="16" width="22.109375" style="12" customWidth="1"/>
    <col min="17" max="17" width="16.33203125" style="12" customWidth="1"/>
    <col min="18" max="18" width="13.5546875" style="12" customWidth="1"/>
    <col min="19" max="19" width="13.88671875" style="12" customWidth="1"/>
    <col min="20" max="20" width="20" style="12" customWidth="1"/>
    <col min="21" max="21" width="10.109375" style="12" customWidth="1"/>
    <col min="22" max="30" width="14" style="12" customWidth="1"/>
    <col min="31" max="16384" width="9.109375"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407</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554</v>
      </c>
      <c r="P7" s="105"/>
      <c r="Q7" s="105"/>
    </row>
    <row r="8" spans="2:17" s="104" customFormat="1" ht="30" customHeight="1">
      <c r="D8" s="574"/>
      <c r="P8" s="105"/>
      <c r="Q8" s="105"/>
    </row>
    <row r="9" spans="2:17" s="2" customFormat="1" ht="24.75" customHeight="1">
      <c r="B9" s="118" t="s">
        <v>412</v>
      </c>
      <c r="C9" s="17"/>
      <c r="D9" s="455">
        <v>2015</v>
      </c>
    </row>
    <row r="10" spans="2:17" s="17" customFormat="1" ht="16.5" customHeight="1"/>
    <row r="11" spans="2:17" s="17" customFormat="1" ht="36.75" customHeight="1">
      <c r="B11" s="888" t="s">
        <v>566</v>
      </c>
      <c r="C11" s="888"/>
      <c r="D11" s="888"/>
      <c r="E11" s="888"/>
      <c r="F11" s="888"/>
      <c r="G11" s="888"/>
      <c r="H11" s="888"/>
      <c r="I11" s="888"/>
      <c r="J11" s="888"/>
      <c r="K11" s="888"/>
      <c r="L11" s="888"/>
      <c r="M11" s="888"/>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to 999 kW (I1 &amp; I4)</v>
      </c>
      <c r="G13" s="243" t="str">
        <f>'1.  LRAMVA Summary'!G52</f>
        <v>GS 1,000 to 4,999 kW (I2)</v>
      </c>
      <c r="H13" s="243" t="str">
        <f>'1.  LRAMVA Summary'!H52</f>
        <v>Large Use (I3)</v>
      </c>
      <c r="I13" s="243" t="str">
        <f>'1.  LRAMVA Summary'!I52</f>
        <v>Street Lighting</v>
      </c>
      <c r="J13" s="243" t="str">
        <f>'1.  LRAMVA Summary'!J52</f>
        <v>USL</v>
      </c>
      <c r="K13" s="243" t="str">
        <f>'1.  LRAMVA Summary'!K52</f>
        <v>Sentinel Lights</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v>
      </c>
      <c r="I14" s="579" t="str">
        <f>'1.  LRAMVA Summary'!I53</f>
        <v>kW</v>
      </c>
      <c r="J14" s="579" t="str">
        <f>'1.  LRAMVA Summary'!J53</f>
        <v>kWh</v>
      </c>
      <c r="K14" s="579" t="str">
        <f>'1.  LRAMVA Summary'!K53</f>
        <v>kW</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12166667</v>
      </c>
      <c r="D15" s="761">
        <v>3834791.1453266889</v>
      </c>
      <c r="E15" s="761">
        <v>1008700.2017302075</v>
      </c>
      <c r="F15" s="761">
        <v>2505248.311070208</v>
      </c>
      <c r="G15" s="761">
        <v>612169.61697435426</v>
      </c>
      <c r="H15" s="761">
        <v>338528.1295386409</v>
      </c>
      <c r="I15" s="761">
        <v>3846486.6557611316</v>
      </c>
      <c r="J15" s="761">
        <v>20523.098251560299</v>
      </c>
      <c r="K15" s="761">
        <v>219.84134720893545</v>
      </c>
      <c r="L15" s="451"/>
      <c r="M15" s="451"/>
      <c r="N15" s="451"/>
      <c r="O15" s="451"/>
      <c r="P15" s="452"/>
      <c r="Q15" s="452"/>
    </row>
    <row r="16" spans="2:17" s="456" customFormat="1" ht="15.75" customHeight="1">
      <c r="B16" s="461" t="s">
        <v>28</v>
      </c>
      <c r="C16" s="626">
        <f>SUM(D16:Q16)</f>
        <v>19167.978772931558</v>
      </c>
      <c r="D16" s="757"/>
      <c r="E16" s="757"/>
      <c r="F16" s="757">
        <v>6327.6224003132484</v>
      </c>
      <c r="G16" s="757">
        <v>1352.3687505855519</v>
      </c>
      <c r="H16" s="757">
        <v>765.74694814587633</v>
      </c>
      <c r="I16" s="757">
        <v>10721.240673886883</v>
      </c>
      <c r="J16" s="757"/>
      <c r="K16" s="758">
        <v>1</v>
      </c>
      <c r="L16" s="452"/>
      <c r="M16" s="452"/>
      <c r="N16" s="452"/>
      <c r="O16" s="452"/>
      <c r="P16" s="452"/>
      <c r="Q16" s="452"/>
    </row>
    <row r="17" spans="2:17" s="17" customFormat="1" ht="15.75" customHeight="1">
      <c r="D17" s="759"/>
      <c r="E17" s="759"/>
      <c r="F17" s="759"/>
      <c r="G17" s="759"/>
      <c r="H17" s="759"/>
      <c r="I17" s="759"/>
      <c r="J17" s="759"/>
      <c r="K17" s="759"/>
    </row>
    <row r="18" spans="2:17" s="25" customFormat="1" ht="15.75" customHeight="1">
      <c r="B18" s="191" t="s">
        <v>452</v>
      </c>
      <c r="C18" s="192"/>
      <c r="D18" s="760">
        <f t="shared" ref="D18:E18" si="0">IF(D14="kw",HLOOKUP(D14,D14:D16,3,FALSE),HLOOKUP(D14,D14:D16,2,FALSE))</f>
        <v>3834791.1453266889</v>
      </c>
      <c r="E18" s="760">
        <f t="shared" si="0"/>
        <v>1008700.2017302075</v>
      </c>
      <c r="F18" s="760">
        <f>IF(F14="kw",HLOOKUP(F14,F14:F16,3,FALSE),HLOOKUP(F14,F14:F16,2,FALSE))</f>
        <v>6327.6224003132484</v>
      </c>
      <c r="G18" s="760">
        <f t="shared" ref="G18:Q18" si="1">IF(G14="kw",HLOOKUP(G14,G14:G16,3,FALSE),HLOOKUP(G14,G14:G16,2,FALSE))</f>
        <v>1352.3687505855519</v>
      </c>
      <c r="H18" s="760">
        <f t="shared" si="1"/>
        <v>765.74694814587633</v>
      </c>
      <c r="I18" s="760">
        <f t="shared" si="1"/>
        <v>10721.240673886883</v>
      </c>
      <c r="J18" s="760">
        <f t="shared" si="1"/>
        <v>20523.098251560299</v>
      </c>
      <c r="K18" s="760">
        <f t="shared" si="1"/>
        <v>1</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678</v>
      </c>
      <c r="C20" s="453">
        <v>2015</v>
      </c>
      <c r="D20" s="454"/>
    </row>
    <row r="21" spans="2:17" s="438" customFormat="1" ht="21" customHeight="1">
      <c r="B21" s="460" t="s">
        <v>367</v>
      </c>
      <c r="C21" s="453" t="s">
        <v>735</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413</v>
      </c>
      <c r="C24" s="118"/>
      <c r="D24" s="455"/>
    </row>
    <row r="25" spans="2:17" s="2" customFormat="1" ht="15.75" customHeight="1">
      <c r="D25" s="20"/>
    </row>
    <row r="26" spans="2:17" s="2" customFormat="1" ht="42" customHeight="1">
      <c r="B26" s="888" t="s">
        <v>565</v>
      </c>
      <c r="C26" s="888"/>
      <c r="D26" s="888"/>
      <c r="E26" s="888"/>
      <c r="F26" s="888"/>
      <c r="G26" s="888"/>
      <c r="H26" s="888"/>
      <c r="I26" s="888"/>
      <c r="J26" s="888"/>
      <c r="K26" s="888"/>
      <c r="L26" s="888"/>
      <c r="M26" s="888"/>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to 999 kW (I1 &amp; I4)</v>
      </c>
      <c r="G28" s="243" t="str">
        <f>'1.  LRAMVA Summary'!G52</f>
        <v>GS 1,000 to 4,999 kW (I2)</v>
      </c>
      <c r="H28" s="243" t="str">
        <f>'1.  LRAMVA Summary'!H52</f>
        <v>Large Use (I3)</v>
      </c>
      <c r="I28" s="243" t="str">
        <f>'1.  LRAMVA Summary'!I52</f>
        <v>Street Lighting</v>
      </c>
      <c r="J28" s="243" t="str">
        <f>'1.  LRAMVA Summary'!J52</f>
        <v>USL</v>
      </c>
      <c r="K28" s="243" t="str">
        <f>'1.  LRAMVA Summary'!K52</f>
        <v>Sentinel Lights</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v>
      </c>
      <c r="I29" s="579" t="str">
        <f>'1.  LRAMVA Summary'!I53</f>
        <v>kW</v>
      </c>
      <c r="J29" s="579" t="str">
        <f>'1.  LRAMVA Summary'!J53</f>
        <v>kWh</v>
      </c>
      <c r="K29" s="579" t="str">
        <f>'1.  LRAMVA Summary'!K53</f>
        <v>kW</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0</v>
      </c>
      <c r="D30" s="462"/>
      <c r="E30" s="462"/>
      <c r="F30" s="462"/>
      <c r="G30" s="462"/>
      <c r="H30" s="462"/>
      <c r="I30" s="462"/>
      <c r="J30" s="462"/>
      <c r="K30" s="462"/>
      <c r="L30" s="462"/>
      <c r="M30" s="462"/>
      <c r="N30" s="462"/>
      <c r="O30" s="462"/>
      <c r="P30" s="462"/>
      <c r="Q30" s="452"/>
    </row>
    <row r="31" spans="2:17" s="463" customFormat="1" ht="15" customHeight="1">
      <c r="B31" s="461" t="s">
        <v>28</v>
      </c>
      <c r="C31" s="626">
        <f>SUM(D31:Q31)</f>
        <v>0</v>
      </c>
      <c r="D31" s="450"/>
      <c r="E31" s="450"/>
      <c r="F31" s="450"/>
      <c r="G31" s="450"/>
      <c r="H31" s="450"/>
      <c r="I31" s="450"/>
      <c r="J31" s="450"/>
      <c r="K31" s="452"/>
      <c r="L31" s="452"/>
      <c r="M31" s="452"/>
      <c r="N31" s="452"/>
      <c r="O31" s="452"/>
      <c r="P31" s="452"/>
      <c r="Q31" s="452"/>
    </row>
    <row r="32" spans="2:17" s="17" customFormat="1" ht="15.75" customHeight="1"/>
    <row r="33" spans="2:32" s="25" customFormat="1" ht="15.75" customHeight="1">
      <c r="B33" s="191" t="s">
        <v>452</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678</v>
      </c>
      <c r="C35" s="453"/>
      <c r="D35" s="454"/>
      <c r="E35" s="93"/>
      <c r="F35" s="93"/>
      <c r="G35" s="93"/>
      <c r="H35" s="93"/>
      <c r="I35" s="93"/>
      <c r="J35" s="93"/>
      <c r="K35" s="93"/>
      <c r="L35" s="93"/>
      <c r="M35" s="93"/>
      <c r="N35" s="93"/>
      <c r="O35" s="93"/>
      <c r="P35" s="93"/>
      <c r="Q35" s="93"/>
    </row>
    <row r="36" spans="2:32" s="438" customFormat="1" ht="21" customHeight="1">
      <c r="B36" s="460" t="s">
        <v>367</v>
      </c>
      <c r="C36" s="453" t="s">
        <v>414</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454</v>
      </c>
      <c r="C39" s="35"/>
      <c r="D39" s="34"/>
      <c r="E39" s="39"/>
      <c r="F39" s="40"/>
    </row>
    <row r="40" spans="2:32" s="70" customFormat="1" ht="39" customHeight="1">
      <c r="B40" s="888" t="s">
        <v>615</v>
      </c>
      <c r="C40" s="888"/>
      <c r="D40" s="888"/>
      <c r="E40" s="888"/>
      <c r="F40" s="888"/>
      <c r="G40" s="888"/>
      <c r="H40" s="888"/>
      <c r="I40" s="888"/>
      <c r="J40" s="888"/>
      <c r="K40" s="888"/>
      <c r="L40" s="888"/>
      <c r="M40" s="888"/>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Residential</v>
      </c>
      <c r="E42" s="243" t="str">
        <f>'1.  LRAMVA Summary'!E52</f>
        <v>GS&lt;50 kW</v>
      </c>
      <c r="F42" s="243" t="str">
        <f>'1.  LRAMVA Summary'!F52</f>
        <v>GS 50 to 999 kW (I1 &amp; I4)</v>
      </c>
      <c r="G42" s="243" t="str">
        <f>'1.  LRAMVA Summary'!G52</f>
        <v>GS 1,000 to 4,999 kW (I2)</v>
      </c>
      <c r="H42" s="243" t="str">
        <f>'1.  LRAMVA Summary'!H52</f>
        <v>Large Use (I3)</v>
      </c>
      <c r="I42" s="243" t="str">
        <f>'1.  LRAMVA Summary'!I52</f>
        <v>Street Lighting</v>
      </c>
      <c r="J42" s="243" t="str">
        <f>'1.  LRAMVA Summary'!J52</f>
        <v>USL</v>
      </c>
      <c r="K42" s="243" t="str">
        <f>'1.  LRAMVA Summary'!K52</f>
        <v>Sentinel Lights</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v>
      </c>
      <c r="I43" s="583" t="str">
        <f>'1.  LRAMVA Summary'!I53</f>
        <v>kW</v>
      </c>
      <c r="J43" s="583" t="str">
        <f>'1.  LRAMVA Summary'!J53</f>
        <v>kWh</v>
      </c>
      <c r="K43" s="583" t="str">
        <f>'1.  LRAMVA Summary'!K53</f>
        <v>kW</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818">
        <v>4981199.5291091874</v>
      </c>
      <c r="E48" s="818">
        <v>1361536.3259612024</v>
      </c>
      <c r="F48" s="818">
        <v>8632.5023659816015</v>
      </c>
      <c r="G48" s="818">
        <v>1829.9478401877302</v>
      </c>
      <c r="H48" s="818">
        <v>991.59594282963769</v>
      </c>
      <c r="I48" s="818">
        <v>1859.4897713598079</v>
      </c>
      <c r="J48" s="818">
        <v>27620.028656326998</v>
      </c>
      <c r="K48" s="818">
        <v>1.0297238639205715</v>
      </c>
      <c r="L48" s="190">
        <f t="shared" ref="L48:Q48" si="7">IF(ISBLANK($C$48),0,IF($C$48=$D$9,HLOOKUP(L43,L14:L18,5,FALSE),HLOOKUP(L43,L29:L33,5,FALSE)))</f>
        <v>0</v>
      </c>
      <c r="M48" s="190">
        <f t="shared" si="7"/>
        <v>0</v>
      </c>
      <c r="N48" s="190">
        <f t="shared" si="7"/>
        <v>0</v>
      </c>
      <c r="O48" s="190">
        <f t="shared" si="7"/>
        <v>0</v>
      </c>
      <c r="P48" s="190">
        <f t="shared" si="7"/>
        <v>0</v>
      </c>
      <c r="Q48" s="190">
        <f t="shared" si="7"/>
        <v>0</v>
      </c>
      <c r="R48" s="163"/>
      <c r="AF48" s="163"/>
    </row>
    <row r="49" spans="2:32" s="17" customFormat="1" ht="15.6">
      <c r="B49" s="171">
        <v>2016</v>
      </c>
      <c r="C49" s="534"/>
      <c r="D49" s="818">
        <v>9064408.1084951535</v>
      </c>
      <c r="E49" s="818">
        <v>2458649.0843207836</v>
      </c>
      <c r="F49" s="818">
        <v>15555.490152897743</v>
      </c>
      <c r="G49" s="818">
        <v>3302.8721306563293</v>
      </c>
      <c r="H49" s="818">
        <v>1805.5545551481873</v>
      </c>
      <c r="I49" s="818">
        <v>11427.954271961493</v>
      </c>
      <c r="J49" s="818">
        <v>49905.406281959135</v>
      </c>
      <c r="K49" s="818">
        <v>1.7982324913956069</v>
      </c>
      <c r="L49" s="190">
        <f t="shared" ref="L49:Q49" si="8">IF(ISBLANK($C$49),0,IF($C$49=$D$9,HLOOKUP(L43,L14:L18,5,FALSE),HLOOKUP(L43,L29:L33,5,FALSE)))</f>
        <v>0</v>
      </c>
      <c r="M49" s="190">
        <f t="shared" si="8"/>
        <v>0</v>
      </c>
      <c r="N49" s="190">
        <f t="shared" si="8"/>
        <v>0</v>
      </c>
      <c r="O49" s="190">
        <f t="shared" si="8"/>
        <v>0</v>
      </c>
      <c r="P49" s="190">
        <f t="shared" si="8"/>
        <v>0</v>
      </c>
      <c r="Q49" s="190">
        <f t="shared" si="8"/>
        <v>0</v>
      </c>
      <c r="R49" s="163"/>
      <c r="AF49" s="163"/>
    </row>
    <row r="50" spans="2:32" s="17" customFormat="1" ht="15.6">
      <c r="B50" s="171">
        <v>2017</v>
      </c>
      <c r="C50" s="534"/>
      <c r="D50" s="818">
        <v>12376486.664670894</v>
      </c>
      <c r="E50" s="818">
        <v>3331319.4289040104</v>
      </c>
      <c r="F50" s="818">
        <v>21032.122849833977</v>
      </c>
      <c r="G50" s="818">
        <v>4472.982770541802</v>
      </c>
      <c r="H50" s="818">
        <v>2466.8282011508268</v>
      </c>
      <c r="I50" s="818">
        <v>12760</v>
      </c>
      <c r="J50" s="818">
        <v>67658.673932357386</v>
      </c>
      <c r="K50" s="818">
        <v>2.3562605855112158</v>
      </c>
      <c r="L50" s="190">
        <f t="shared" ref="L50:Q50" si="9">IF(ISBLANK($C$50),0,IF($C$50=$D$9,HLOOKUP(L43,L14:L18,5,FALSE),HLOOKUP(L43,L29:L33,5,FALSE)))</f>
        <v>0</v>
      </c>
      <c r="M50" s="190">
        <f t="shared" si="9"/>
        <v>0</v>
      </c>
      <c r="N50" s="190">
        <f t="shared" si="9"/>
        <v>0</v>
      </c>
      <c r="O50" s="190">
        <f t="shared" si="9"/>
        <v>0</v>
      </c>
      <c r="P50" s="190">
        <f t="shared" si="9"/>
        <v>0</v>
      </c>
      <c r="Q50" s="190">
        <f t="shared" si="9"/>
        <v>0</v>
      </c>
      <c r="R50" s="163"/>
      <c r="AF50" s="163"/>
    </row>
    <row r="51" spans="2:32" s="17" customFormat="1" ht="15.6">
      <c r="B51" s="171">
        <v>2018</v>
      </c>
      <c r="C51" s="534"/>
      <c r="D51" s="190">
        <f t="shared" ref="D51:Q51" si="10">IF(ISBLANK($C$51),0,IF($C$51=$D$9,HLOOKUP(D43,D14:D18,5,FALSE),HLOOKUP(D43,D29:D33,5,FALSE)))</f>
        <v>0</v>
      </c>
      <c r="E51" s="190">
        <f t="shared" si="10"/>
        <v>0</v>
      </c>
      <c r="F51" s="190">
        <f t="shared" si="10"/>
        <v>0</v>
      </c>
      <c r="G51" s="190">
        <f t="shared" si="10"/>
        <v>0</v>
      </c>
      <c r="H51" s="190">
        <f t="shared" si="10"/>
        <v>0</v>
      </c>
      <c r="I51" s="190">
        <f t="shared" si="10"/>
        <v>0</v>
      </c>
      <c r="J51" s="190">
        <f t="shared" si="10"/>
        <v>0</v>
      </c>
      <c r="K51" s="190">
        <f t="shared" si="10"/>
        <v>0</v>
      </c>
      <c r="L51" s="190">
        <f t="shared" si="10"/>
        <v>0</v>
      </c>
      <c r="M51" s="190">
        <f t="shared" si="10"/>
        <v>0</v>
      </c>
      <c r="N51" s="190">
        <f t="shared" si="10"/>
        <v>0</v>
      </c>
      <c r="O51" s="190">
        <f t="shared" si="10"/>
        <v>0</v>
      </c>
      <c r="P51" s="190">
        <f t="shared" si="10"/>
        <v>0</v>
      </c>
      <c r="Q51" s="190">
        <f t="shared" si="10"/>
        <v>0</v>
      </c>
      <c r="R51" s="163"/>
      <c r="AF51" s="163"/>
    </row>
    <row r="52" spans="2:32" s="17" customFormat="1" ht="15.6" hidden="1">
      <c r="B52" s="171">
        <v>2019</v>
      </c>
      <c r="C52" s="534"/>
      <c r="D52" s="190">
        <f t="shared" ref="D52:Q52" si="11">IF(ISBLANK($C$52),0,IF($C$52=$D$9,HLOOKUP(D43,D14:D18,5,FALSE),HLOOKUP(D43,D29:D33,5,FALSE)))</f>
        <v>0</v>
      </c>
      <c r="E52" s="190">
        <f t="shared" si="11"/>
        <v>0</v>
      </c>
      <c r="F52" s="190">
        <f t="shared" si="11"/>
        <v>0</v>
      </c>
      <c r="G52" s="190">
        <f t="shared" si="11"/>
        <v>0</v>
      </c>
      <c r="H52" s="190">
        <f t="shared" si="11"/>
        <v>0</v>
      </c>
      <c r="I52" s="190">
        <f t="shared" si="11"/>
        <v>0</v>
      </c>
      <c r="J52" s="190">
        <f t="shared" si="11"/>
        <v>0</v>
      </c>
      <c r="K52" s="190">
        <f t="shared" si="11"/>
        <v>0</v>
      </c>
      <c r="L52" s="190">
        <f t="shared" si="11"/>
        <v>0</v>
      </c>
      <c r="M52" s="190">
        <f t="shared" si="11"/>
        <v>0</v>
      </c>
      <c r="N52" s="190">
        <f t="shared" si="11"/>
        <v>0</v>
      </c>
      <c r="O52" s="190">
        <f t="shared" si="11"/>
        <v>0</v>
      </c>
      <c r="P52" s="190">
        <f t="shared" si="11"/>
        <v>0</v>
      </c>
      <c r="Q52" s="190">
        <f t="shared" si="11"/>
        <v>0</v>
      </c>
      <c r="R52" s="163"/>
      <c r="AF52" s="163"/>
    </row>
    <row r="53" spans="2:32" s="17" customFormat="1" ht="15.6" hidden="1">
      <c r="B53" s="171">
        <v>2020</v>
      </c>
      <c r="C53" s="534"/>
      <c r="D53" s="190">
        <f t="shared" ref="D53:Q53" si="12">IF(ISBLANK($C$53),0,IF($C$53=$D$9,HLOOKUP(D43,D14:D18,5,FALSE),HLOOKUP(D43,D29:D33,5,FALSE)))</f>
        <v>0</v>
      </c>
      <c r="E53" s="190">
        <f t="shared" si="12"/>
        <v>0</v>
      </c>
      <c r="F53" s="190">
        <f t="shared" si="12"/>
        <v>0</v>
      </c>
      <c r="G53" s="190">
        <f t="shared" si="12"/>
        <v>0</v>
      </c>
      <c r="H53" s="190">
        <f t="shared" si="12"/>
        <v>0</v>
      </c>
      <c r="I53" s="190">
        <f t="shared" si="12"/>
        <v>0</v>
      </c>
      <c r="J53" s="190">
        <f t="shared" si="12"/>
        <v>0</v>
      </c>
      <c r="K53" s="190">
        <f t="shared" si="12"/>
        <v>0</v>
      </c>
      <c r="L53" s="190">
        <f t="shared" si="12"/>
        <v>0</v>
      </c>
      <c r="M53" s="190">
        <f t="shared" si="12"/>
        <v>0</v>
      </c>
      <c r="N53" s="190">
        <f t="shared" si="12"/>
        <v>0</v>
      </c>
      <c r="O53" s="190">
        <f t="shared" si="12"/>
        <v>0</v>
      </c>
      <c r="P53" s="190">
        <f t="shared" si="12"/>
        <v>0</v>
      </c>
      <c r="Q53" s="190">
        <f t="shared" si="12"/>
        <v>0</v>
      </c>
      <c r="R53" s="163"/>
      <c r="AF53" s="163"/>
    </row>
    <row r="54" spans="2:32" s="438" customFormat="1" ht="21" customHeight="1">
      <c r="B54" s="453" t="s">
        <v>539</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c r="I56" s="17" t="s">
        <v>754</v>
      </c>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DropDownList!$C$2:$C$16</xm:f>
          </x14:formula1>
          <xm:sqref>D24 D9</xm:sqref>
        </x14:dataValidation>
        <x14:dataValidation type="list" allowBlank="1" showInputMessage="1" showErrorMessage="1">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Z136"/>
  <sheetViews>
    <sheetView topLeftCell="A111" zoomScale="70" zoomScaleNormal="70" workbookViewId="0">
      <selection activeCell="L79" sqref="L79"/>
    </sheetView>
    <sheetView workbookViewId="1"/>
  </sheetViews>
  <sheetFormatPr defaultColWidth="9.109375" defaultRowHeight="14.4" outlineLevelRow="1"/>
  <cols>
    <col min="1" max="1" width="6.5546875" style="4" customWidth="1"/>
    <col min="2" max="2" width="36.5546875" style="5" customWidth="1"/>
    <col min="3" max="3" width="16.88671875" style="78" customWidth="1"/>
    <col min="4" max="5" width="17.88671875" style="5" customWidth="1"/>
    <col min="6" max="6" width="18.6640625" style="5" customWidth="1"/>
    <col min="7" max="8" width="15.44140625" style="5" customWidth="1"/>
    <col min="9" max="9" width="17.33203125" style="5" customWidth="1"/>
    <col min="10" max="13" width="15.88671875" style="5" customWidth="1"/>
    <col min="14" max="14" width="18.88671875" style="5" customWidth="1"/>
    <col min="15" max="15" width="16.5546875" style="5" customWidth="1"/>
    <col min="16" max="16" width="17.109375" style="5" customWidth="1"/>
    <col min="17" max="16384" width="9.109375"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89" t="s">
        <v>171</v>
      </c>
      <c r="C4" s="85" t="s">
        <v>175</v>
      </c>
      <c r="D4" s="85"/>
      <c r="E4" s="49"/>
    </row>
    <row r="5" spans="1:26" s="18" customFormat="1" ht="26.25" hidden="1" customHeight="1" outlineLevel="1" thickBot="1">
      <c r="A5" s="4"/>
      <c r="B5" s="889"/>
      <c r="C5" s="86" t="s">
        <v>172</v>
      </c>
      <c r="D5" s="86"/>
      <c r="E5" s="49"/>
    </row>
    <row r="6" spans="1:26" ht="26.25" hidden="1" customHeight="1" outlineLevel="1" thickBot="1">
      <c r="B6" s="889"/>
      <c r="C6" s="895" t="s">
        <v>554</v>
      </c>
      <c r="D6" s="896"/>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530</v>
      </c>
      <c r="C8" s="594" t="s">
        <v>483</v>
      </c>
      <c r="D8" s="593"/>
      <c r="M8" s="6"/>
      <c r="N8" s="6"/>
      <c r="O8" s="6"/>
      <c r="P8" s="6"/>
      <c r="Q8" s="6"/>
      <c r="R8" s="6"/>
      <c r="S8" s="6"/>
      <c r="T8" s="6"/>
      <c r="U8" s="6"/>
      <c r="V8" s="6"/>
      <c r="W8" s="6"/>
      <c r="X8" s="6"/>
      <c r="Y8" s="6"/>
      <c r="Z8" s="6"/>
    </row>
    <row r="9" spans="1:26" s="18" customFormat="1" ht="19.5" hidden="1" customHeight="1" outlineLevel="1">
      <c r="A9" s="4"/>
      <c r="B9" s="540"/>
      <c r="C9" s="594" t="s">
        <v>531</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484</v>
      </c>
      <c r="O11" s="552"/>
    </row>
    <row r="12" spans="1:26" ht="58.5" customHeight="1">
      <c r="B12" s="897" t="s">
        <v>623</v>
      </c>
      <c r="C12" s="897"/>
      <c r="D12" s="897"/>
      <c r="E12" s="897"/>
      <c r="F12" s="897"/>
      <c r="G12" s="897"/>
      <c r="H12" s="897"/>
      <c r="I12" s="897"/>
      <c r="J12" s="897"/>
      <c r="K12" s="897"/>
      <c r="L12" s="897"/>
      <c r="M12" s="897"/>
      <c r="N12" s="897"/>
      <c r="O12" s="897"/>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568</v>
      </c>
      <c r="E14" s="472" t="s">
        <v>569</v>
      </c>
      <c r="F14" s="472" t="s">
        <v>570</v>
      </c>
      <c r="G14" s="472" t="s">
        <v>571</v>
      </c>
      <c r="H14" s="472" t="s">
        <v>572</v>
      </c>
      <c r="I14" s="472" t="s">
        <v>736</v>
      </c>
      <c r="J14" s="472" t="s">
        <v>736</v>
      </c>
      <c r="K14" s="472" t="s">
        <v>736</v>
      </c>
      <c r="L14" s="472" t="s">
        <v>737</v>
      </c>
      <c r="M14" s="472" t="s">
        <v>737</v>
      </c>
      <c r="N14" s="472" t="s">
        <v>727</v>
      </c>
      <c r="O14" s="472" t="s">
        <v>573</v>
      </c>
      <c r="P14" s="7"/>
    </row>
    <row r="15" spans="1:26" s="7" customFormat="1" ht="18.75" customHeight="1">
      <c r="B15" s="473" t="s">
        <v>188</v>
      </c>
      <c r="C15" s="890"/>
      <c r="D15" s="474">
        <v>2010</v>
      </c>
      <c r="E15" s="474">
        <v>2011</v>
      </c>
      <c r="F15" s="474">
        <v>2012</v>
      </c>
      <c r="G15" s="474">
        <v>2013</v>
      </c>
      <c r="H15" s="474">
        <v>2014</v>
      </c>
      <c r="I15" s="798">
        <v>2015</v>
      </c>
      <c r="J15" s="798">
        <v>2016</v>
      </c>
      <c r="K15" s="798">
        <v>2017</v>
      </c>
      <c r="L15" s="798">
        <v>2018</v>
      </c>
      <c r="M15" s="798">
        <v>2019</v>
      </c>
      <c r="N15" s="474">
        <v>2020</v>
      </c>
      <c r="O15" s="475">
        <v>2021</v>
      </c>
    </row>
    <row r="16" spans="1:26" s="111" customFormat="1" ht="18" customHeight="1">
      <c r="B16" s="476" t="s">
        <v>562</v>
      </c>
      <c r="C16" s="891"/>
      <c r="D16" s="477"/>
      <c r="E16" s="477"/>
      <c r="F16" s="477"/>
      <c r="G16" s="477"/>
      <c r="H16" s="477"/>
      <c r="I16" s="477">
        <v>0</v>
      </c>
      <c r="J16" s="477">
        <v>0</v>
      </c>
      <c r="K16" s="477">
        <v>0</v>
      </c>
      <c r="L16" s="477">
        <v>0</v>
      </c>
      <c r="M16" s="477">
        <v>0</v>
      </c>
      <c r="N16" s="477"/>
      <c r="O16" s="478"/>
    </row>
    <row r="17" spans="1:15" s="111" customFormat="1" ht="17.25" customHeight="1">
      <c r="B17" s="479" t="s">
        <v>563</v>
      </c>
      <c r="C17" s="892"/>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 t="shared" ref="L17:O17" si="1">12-L16</f>
        <v>12</v>
      </c>
      <c r="M17" s="112">
        <f t="shared" si="1"/>
        <v>12</v>
      </c>
      <c r="N17" s="112">
        <f t="shared" si="1"/>
        <v>12</v>
      </c>
      <c r="O17" s="113">
        <f t="shared" si="1"/>
        <v>12</v>
      </c>
    </row>
    <row r="18" spans="1:15" s="7" customFormat="1" ht="17.25" customHeight="1">
      <c r="B18" s="480" t="str">
        <f>'1.  LRAMVA Summary'!B29</f>
        <v>Residential</v>
      </c>
      <c r="C18" s="893" t="str">
        <f>'2. LRAMVA Threshold'!D43</f>
        <v>kWh</v>
      </c>
      <c r="D18" s="46"/>
      <c r="E18" s="46"/>
      <c r="F18" s="46"/>
      <c r="G18" s="46"/>
      <c r="H18" s="46"/>
      <c r="I18" s="46">
        <v>1.2E-2</v>
      </c>
      <c r="J18" s="46">
        <v>1.4200000000000001E-2</v>
      </c>
      <c r="K18" s="46">
        <v>1.09E-2</v>
      </c>
      <c r="L18" s="46"/>
      <c r="M18" s="46"/>
      <c r="N18" s="46"/>
      <c r="O18" s="69"/>
    </row>
    <row r="19" spans="1:15" s="7" customFormat="1" ht="15" customHeight="1" outlineLevel="1">
      <c r="B19" s="536" t="s">
        <v>514</v>
      </c>
      <c r="C19" s="891"/>
      <c r="D19" s="46"/>
      <c r="E19" s="46"/>
      <c r="F19" s="46"/>
      <c r="G19" s="46"/>
      <c r="H19" s="46"/>
      <c r="I19" s="46"/>
      <c r="J19" s="46"/>
      <c r="K19" s="46"/>
      <c r="L19" s="46"/>
      <c r="M19" s="46"/>
      <c r="N19" s="46"/>
      <c r="O19" s="69"/>
    </row>
    <row r="20" spans="1:15" s="7" customFormat="1" ht="15" customHeight="1" outlineLevel="1">
      <c r="B20" s="536" t="s">
        <v>515</v>
      </c>
      <c r="C20" s="891"/>
      <c r="D20" s="46"/>
      <c r="E20" s="46"/>
      <c r="F20" s="46"/>
      <c r="G20" s="46"/>
      <c r="H20" s="46"/>
      <c r="I20" s="46"/>
      <c r="J20" s="46"/>
      <c r="K20" s="46"/>
      <c r="L20" s="46"/>
      <c r="M20" s="46"/>
      <c r="N20" s="46"/>
      <c r="O20" s="69"/>
    </row>
    <row r="21" spans="1:15" s="7" customFormat="1" ht="15" customHeight="1" outlineLevel="1">
      <c r="B21" s="536" t="s">
        <v>491</v>
      </c>
      <c r="C21" s="891"/>
      <c r="D21" s="46"/>
      <c r="E21" s="46"/>
      <c r="F21" s="46"/>
      <c r="G21" s="46"/>
      <c r="H21" s="46"/>
      <c r="I21" s="46"/>
      <c r="J21" s="46"/>
      <c r="K21" s="46"/>
      <c r="L21" s="46"/>
      <c r="M21" s="46"/>
      <c r="N21" s="46"/>
      <c r="O21" s="69"/>
    </row>
    <row r="22" spans="1:15" s="7" customFormat="1" ht="14.25" customHeight="1">
      <c r="B22" s="536" t="s">
        <v>516</v>
      </c>
      <c r="C22" s="894"/>
      <c r="D22" s="65">
        <f>SUM(D18:D21)</f>
        <v>0</v>
      </c>
      <c r="E22" s="65">
        <f>SUM(E18:E21)</f>
        <v>0</v>
      </c>
      <c r="F22" s="65">
        <f>SUM(F18:F21)</f>
        <v>0</v>
      </c>
      <c r="G22" s="65">
        <f t="shared" ref="G22:N22" si="2">SUM(G18:G21)</f>
        <v>0</v>
      </c>
      <c r="H22" s="65">
        <f t="shared" si="2"/>
        <v>0</v>
      </c>
      <c r="I22" s="65">
        <f t="shared" si="2"/>
        <v>1.2E-2</v>
      </c>
      <c r="J22" s="65">
        <f t="shared" si="2"/>
        <v>1.4200000000000001E-2</v>
      </c>
      <c r="K22" s="65">
        <f t="shared" si="2"/>
        <v>1.09E-2</v>
      </c>
      <c r="L22" s="65">
        <f t="shared" si="2"/>
        <v>0</v>
      </c>
      <c r="M22" s="65">
        <f t="shared" si="2"/>
        <v>0</v>
      </c>
      <c r="N22" s="65">
        <f t="shared" si="2"/>
        <v>0</v>
      </c>
      <c r="O22" s="76"/>
    </row>
    <row r="23" spans="1:15" s="63" customFormat="1">
      <c r="A23" s="62"/>
      <c r="B23" s="492" t="s">
        <v>517</v>
      </c>
      <c r="C23" s="482"/>
      <c r="D23" s="483"/>
      <c r="E23" s="484">
        <f>ROUND(SUM(D22*E16+E22*E17)/12,4)</f>
        <v>0</v>
      </c>
      <c r="F23" s="484">
        <f>ROUND(SUM(E22*F16+F22*F17)/12,4)</f>
        <v>0</v>
      </c>
      <c r="G23" s="484">
        <f>ROUND(SUM(F22*G16+G22*G17)/12,4)</f>
        <v>0</v>
      </c>
      <c r="H23" s="484">
        <f>ROUND(SUM(G22*H16+H22*H17)/12,4)</f>
        <v>0</v>
      </c>
      <c r="I23" s="484">
        <f>ROUND(SUM(H22*I16+I22*I17)/12,4)</f>
        <v>1.2E-2</v>
      </c>
      <c r="J23" s="484">
        <f t="shared" ref="J23:N23" si="3">ROUND(SUM(I22*J16+J22*J17)/12,4)</f>
        <v>1.4200000000000001E-2</v>
      </c>
      <c r="K23" s="484">
        <f t="shared" si="3"/>
        <v>1.09E-2</v>
      </c>
      <c r="L23" s="484">
        <f t="shared" si="3"/>
        <v>0</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3" t="str">
        <f>'2. LRAMVA Threshold'!E43</f>
        <v>kWh</v>
      </c>
      <c r="D25" s="46"/>
      <c r="E25" s="46"/>
      <c r="F25" s="46"/>
      <c r="G25" s="46"/>
      <c r="H25" s="46"/>
      <c r="I25" s="46">
        <v>1.7000000000000001E-2</v>
      </c>
      <c r="J25" s="46">
        <v>1.5699999999999999E-2</v>
      </c>
      <c r="K25" s="46">
        <v>1.61E-2</v>
      </c>
      <c r="L25" s="46"/>
      <c r="M25" s="46"/>
      <c r="N25" s="46"/>
      <c r="O25" s="69"/>
    </row>
    <row r="26" spans="1:15" s="18" customFormat="1" outlineLevel="1">
      <c r="A26" s="4"/>
      <c r="B26" s="536" t="s">
        <v>514</v>
      </c>
      <c r="C26" s="891"/>
      <c r="D26" s="46"/>
      <c r="E26" s="46"/>
      <c r="F26" s="46"/>
      <c r="G26" s="46"/>
      <c r="H26" s="46"/>
      <c r="I26" s="46"/>
      <c r="J26" s="46"/>
      <c r="K26" s="46"/>
      <c r="L26" s="46"/>
      <c r="M26" s="46"/>
      <c r="N26" s="46"/>
      <c r="O26" s="69"/>
    </row>
    <row r="27" spans="1:15" s="18" customFormat="1" outlineLevel="1">
      <c r="A27" s="4"/>
      <c r="B27" s="536" t="s">
        <v>515</v>
      </c>
      <c r="C27" s="891"/>
      <c r="D27" s="46"/>
      <c r="E27" s="46"/>
      <c r="F27" s="46"/>
      <c r="G27" s="46"/>
      <c r="H27" s="46"/>
      <c r="I27" s="46"/>
      <c r="J27" s="46"/>
      <c r="K27" s="46"/>
      <c r="L27" s="46"/>
      <c r="M27" s="46"/>
      <c r="N27" s="46"/>
      <c r="O27" s="69"/>
    </row>
    <row r="28" spans="1:15" s="18" customFormat="1" outlineLevel="1">
      <c r="A28" s="4"/>
      <c r="B28" s="536" t="s">
        <v>491</v>
      </c>
      <c r="C28" s="891"/>
      <c r="D28" s="46"/>
      <c r="E28" s="46"/>
      <c r="F28" s="46"/>
      <c r="G28" s="46"/>
      <c r="H28" s="46"/>
      <c r="I28" s="46"/>
      <c r="J28" s="46"/>
      <c r="K28" s="46"/>
      <c r="L28" s="46"/>
      <c r="M28" s="46"/>
      <c r="N28" s="46"/>
      <c r="O28" s="69"/>
    </row>
    <row r="29" spans="1:15" s="18" customFormat="1">
      <c r="A29" s="4"/>
      <c r="B29" s="536" t="s">
        <v>516</v>
      </c>
      <c r="C29" s="894"/>
      <c r="D29" s="65">
        <f>SUM(D25:D28)</f>
        <v>0</v>
      </c>
      <c r="E29" s="65">
        <f t="shared" ref="E29:N29" si="4">SUM(E25:E28)</f>
        <v>0</v>
      </c>
      <c r="F29" s="65">
        <f t="shared" si="4"/>
        <v>0</v>
      </c>
      <c r="G29" s="65">
        <f t="shared" si="4"/>
        <v>0</v>
      </c>
      <c r="H29" s="65">
        <f t="shared" si="4"/>
        <v>0</v>
      </c>
      <c r="I29" s="65">
        <f t="shared" si="4"/>
        <v>1.7000000000000001E-2</v>
      </c>
      <c r="J29" s="65">
        <f t="shared" si="4"/>
        <v>1.5699999999999999E-2</v>
      </c>
      <c r="K29" s="65">
        <f t="shared" si="4"/>
        <v>1.61E-2</v>
      </c>
      <c r="L29" s="65">
        <f t="shared" si="4"/>
        <v>0</v>
      </c>
      <c r="M29" s="65">
        <f t="shared" si="4"/>
        <v>0</v>
      </c>
      <c r="N29" s="65">
        <f t="shared" si="4"/>
        <v>0</v>
      </c>
      <c r="O29" s="76"/>
    </row>
    <row r="30" spans="1:15" s="18" customFormat="1">
      <c r="A30" s="4"/>
      <c r="B30" s="492" t="s">
        <v>517</v>
      </c>
      <c r="C30" s="488"/>
      <c r="D30" s="71"/>
      <c r="E30" s="484">
        <f>ROUND(SUM(D29*E16+E29*E17)/12,4)</f>
        <v>0</v>
      </c>
      <c r="F30" s="484">
        <f t="shared" ref="F30:N30" si="5">ROUND(SUM(E29*F16+F29*F17)/12,4)</f>
        <v>0</v>
      </c>
      <c r="G30" s="484">
        <f t="shared" si="5"/>
        <v>0</v>
      </c>
      <c r="H30" s="484">
        <f t="shared" si="5"/>
        <v>0</v>
      </c>
      <c r="I30" s="484">
        <f t="shared" si="5"/>
        <v>1.7000000000000001E-2</v>
      </c>
      <c r="J30" s="484">
        <f>ROUND(SUM(I29*J16+J29*J17)/12,4)</f>
        <v>1.5699999999999999E-2</v>
      </c>
      <c r="K30" s="484">
        <f t="shared" si="5"/>
        <v>1.61E-2</v>
      </c>
      <c r="L30" s="484">
        <f t="shared" si="5"/>
        <v>0</v>
      </c>
      <c r="M30" s="484">
        <f t="shared" si="5"/>
        <v>0</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to 999 kW (I1 &amp; I4)</v>
      </c>
      <c r="C32" s="893" t="str">
        <f>'2. LRAMVA Threshold'!F43</f>
        <v>kW</v>
      </c>
      <c r="D32" s="46"/>
      <c r="E32" s="46"/>
      <c r="F32" s="46"/>
      <c r="G32" s="46"/>
      <c r="H32" s="46"/>
      <c r="I32" s="46">
        <v>3.7097000000000002</v>
      </c>
      <c r="J32" s="46">
        <v>4.4740000000000002</v>
      </c>
      <c r="K32" s="46">
        <v>4.5690999999999997</v>
      </c>
      <c r="L32" s="46"/>
      <c r="M32" s="46"/>
      <c r="N32" s="46"/>
      <c r="O32" s="69"/>
    </row>
    <row r="33" spans="1:15" s="18" customFormat="1" outlineLevel="1">
      <c r="A33" s="4"/>
      <c r="B33" s="536" t="s">
        <v>514</v>
      </c>
      <c r="C33" s="891"/>
      <c r="D33" s="46"/>
      <c r="E33" s="46"/>
      <c r="F33" s="46"/>
      <c r="G33" s="46"/>
      <c r="H33" s="46"/>
      <c r="I33" s="46"/>
      <c r="J33" s="46"/>
      <c r="K33" s="46"/>
      <c r="L33" s="46"/>
      <c r="M33" s="46"/>
      <c r="N33" s="46"/>
      <c r="O33" s="69"/>
    </row>
    <row r="34" spans="1:15" s="18" customFormat="1" outlineLevel="1">
      <c r="A34" s="4"/>
      <c r="B34" s="536" t="s">
        <v>515</v>
      </c>
      <c r="C34" s="891"/>
      <c r="D34" s="46"/>
      <c r="E34" s="46"/>
      <c r="F34" s="46"/>
      <c r="G34" s="46"/>
      <c r="H34" s="46"/>
      <c r="I34" s="46"/>
      <c r="J34" s="46"/>
      <c r="K34" s="46"/>
      <c r="L34" s="46"/>
      <c r="M34" s="46"/>
      <c r="N34" s="46"/>
      <c r="O34" s="69"/>
    </row>
    <row r="35" spans="1:15" s="18" customFormat="1" outlineLevel="1">
      <c r="A35" s="4"/>
      <c r="B35" s="536" t="s">
        <v>491</v>
      </c>
      <c r="C35" s="891"/>
      <c r="D35" s="46"/>
      <c r="E35" s="46"/>
      <c r="F35" s="46"/>
      <c r="G35" s="46"/>
      <c r="H35" s="46"/>
      <c r="I35" s="46"/>
      <c r="J35" s="46"/>
      <c r="K35" s="46"/>
      <c r="L35" s="46"/>
      <c r="M35" s="46"/>
      <c r="N35" s="46"/>
      <c r="O35" s="69"/>
    </row>
    <row r="36" spans="1:15" s="18" customFormat="1">
      <c r="A36" s="4"/>
      <c r="B36" s="536" t="s">
        <v>516</v>
      </c>
      <c r="C36" s="894"/>
      <c r="D36" s="65">
        <f>SUM(D32:D35)</f>
        <v>0</v>
      </c>
      <c r="E36" s="65">
        <f>SUM(E32:E35)</f>
        <v>0</v>
      </c>
      <c r="F36" s="65">
        <f t="shared" ref="F36:M36" si="6">SUM(F32:F35)</f>
        <v>0</v>
      </c>
      <c r="G36" s="65">
        <f t="shared" si="6"/>
        <v>0</v>
      </c>
      <c r="H36" s="65">
        <f t="shared" si="6"/>
        <v>0</v>
      </c>
      <c r="I36" s="65">
        <f t="shared" si="6"/>
        <v>3.7097000000000002</v>
      </c>
      <c r="J36" s="65">
        <f t="shared" si="6"/>
        <v>4.4740000000000002</v>
      </c>
      <c r="K36" s="65">
        <f t="shared" si="6"/>
        <v>4.5690999999999997</v>
      </c>
      <c r="L36" s="65">
        <f t="shared" si="6"/>
        <v>0</v>
      </c>
      <c r="M36" s="65">
        <f t="shared" si="6"/>
        <v>0</v>
      </c>
      <c r="N36" s="65">
        <f>SUM(N32:N35)</f>
        <v>0</v>
      </c>
      <c r="O36" s="76"/>
    </row>
    <row r="37" spans="1:15" s="18" customFormat="1">
      <c r="A37" s="4"/>
      <c r="B37" s="492" t="s">
        <v>517</v>
      </c>
      <c r="C37" s="488"/>
      <c r="D37" s="71"/>
      <c r="E37" s="484">
        <f t="shared" ref="E37:N37" si="7">ROUND(SUM(D36*E16+E36*E17)/12,4)</f>
        <v>0</v>
      </c>
      <c r="F37" s="484">
        <f t="shared" si="7"/>
        <v>0</v>
      </c>
      <c r="G37" s="484">
        <f t="shared" si="7"/>
        <v>0</v>
      </c>
      <c r="H37" s="484">
        <f t="shared" si="7"/>
        <v>0</v>
      </c>
      <c r="I37" s="484">
        <f t="shared" si="7"/>
        <v>3.7097000000000002</v>
      </c>
      <c r="J37" s="484">
        <f t="shared" si="7"/>
        <v>4.4740000000000002</v>
      </c>
      <c r="K37" s="484">
        <f t="shared" si="7"/>
        <v>4.5690999999999997</v>
      </c>
      <c r="L37" s="484">
        <f t="shared" si="7"/>
        <v>0</v>
      </c>
      <c r="M37" s="484">
        <f t="shared" si="7"/>
        <v>0</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GS 1,000 to 4,999 kW (I2)</v>
      </c>
      <c r="C39" s="893" t="str">
        <f>'2. LRAMVA Threshold'!G43</f>
        <v>kW</v>
      </c>
      <c r="D39" s="46"/>
      <c r="E39" s="46"/>
      <c r="F39" s="46"/>
      <c r="G39" s="46"/>
      <c r="H39" s="46"/>
      <c r="I39" s="46">
        <v>2.5922999999999998</v>
      </c>
      <c r="J39" s="46">
        <v>2.3852000000000002</v>
      </c>
      <c r="K39" s="46">
        <v>2.4245999999999999</v>
      </c>
      <c r="L39" s="46"/>
      <c r="M39" s="46"/>
      <c r="N39" s="46"/>
      <c r="O39" s="69"/>
    </row>
    <row r="40" spans="1:15" s="18" customFormat="1" outlineLevel="1">
      <c r="A40" s="4"/>
      <c r="B40" s="536" t="s">
        <v>514</v>
      </c>
      <c r="C40" s="891"/>
      <c r="D40" s="46"/>
      <c r="E40" s="46"/>
      <c r="F40" s="46"/>
      <c r="G40" s="46"/>
      <c r="H40" s="46"/>
      <c r="I40" s="46"/>
      <c r="J40" s="46"/>
      <c r="K40" s="46"/>
      <c r="L40" s="46"/>
      <c r="M40" s="46"/>
      <c r="N40" s="46"/>
      <c r="O40" s="69"/>
    </row>
    <row r="41" spans="1:15" s="18" customFormat="1" outlineLevel="1">
      <c r="A41" s="4"/>
      <c r="B41" s="536" t="s">
        <v>515</v>
      </c>
      <c r="C41" s="891"/>
      <c r="D41" s="46"/>
      <c r="E41" s="46"/>
      <c r="F41" s="46"/>
      <c r="G41" s="46"/>
      <c r="H41" s="46"/>
      <c r="I41" s="46"/>
      <c r="J41" s="46"/>
      <c r="K41" s="46"/>
      <c r="L41" s="46"/>
      <c r="M41" s="46"/>
      <c r="N41" s="46"/>
      <c r="O41" s="69"/>
    </row>
    <row r="42" spans="1:15" s="18" customFormat="1" outlineLevel="1">
      <c r="A42" s="4"/>
      <c r="B42" s="536" t="s">
        <v>491</v>
      </c>
      <c r="C42" s="891"/>
      <c r="D42" s="46"/>
      <c r="E42" s="46"/>
      <c r="F42" s="46"/>
      <c r="G42" s="46"/>
      <c r="H42" s="46"/>
      <c r="I42" s="46"/>
      <c r="J42" s="46"/>
      <c r="K42" s="46"/>
      <c r="L42" s="46"/>
      <c r="M42" s="46"/>
      <c r="N42" s="46"/>
      <c r="O42" s="69"/>
    </row>
    <row r="43" spans="1:15" s="18" customFormat="1">
      <c r="A43" s="4"/>
      <c r="B43" s="536" t="s">
        <v>516</v>
      </c>
      <c r="C43" s="894"/>
      <c r="D43" s="65">
        <f>SUM(D39:D42)</f>
        <v>0</v>
      </c>
      <c r="E43" s="65">
        <f t="shared" ref="E43:N43" si="8">SUM(E39:E42)</f>
        <v>0</v>
      </c>
      <c r="F43" s="65">
        <f t="shared" si="8"/>
        <v>0</v>
      </c>
      <c r="G43" s="65">
        <f t="shared" si="8"/>
        <v>0</v>
      </c>
      <c r="H43" s="65">
        <f t="shared" si="8"/>
        <v>0</v>
      </c>
      <c r="I43" s="65">
        <f t="shared" si="8"/>
        <v>2.5922999999999998</v>
      </c>
      <c r="J43" s="65">
        <f t="shared" si="8"/>
        <v>2.3852000000000002</v>
      </c>
      <c r="K43" s="65">
        <f t="shared" si="8"/>
        <v>2.4245999999999999</v>
      </c>
      <c r="L43" s="65">
        <f t="shared" si="8"/>
        <v>0</v>
      </c>
      <c r="M43" s="65">
        <f t="shared" si="8"/>
        <v>0</v>
      </c>
      <c r="N43" s="65">
        <f t="shared" si="8"/>
        <v>0</v>
      </c>
      <c r="O43" s="76"/>
    </row>
    <row r="44" spans="1:15" s="14" customFormat="1">
      <c r="A44" s="72"/>
      <c r="B44" s="492" t="s">
        <v>517</v>
      </c>
      <c r="C44" s="488"/>
      <c r="D44" s="71"/>
      <c r="E44" s="484">
        <f t="shared" ref="E44:N44" si="9">ROUND(SUM(D43*E16+E43*E17)/12,4)</f>
        <v>0</v>
      </c>
      <c r="F44" s="484">
        <f t="shared" si="9"/>
        <v>0</v>
      </c>
      <c r="G44" s="484">
        <f t="shared" si="9"/>
        <v>0</v>
      </c>
      <c r="H44" s="484">
        <f t="shared" si="9"/>
        <v>0</v>
      </c>
      <c r="I44" s="484">
        <f t="shared" si="9"/>
        <v>2.5922999999999998</v>
      </c>
      <c r="J44" s="484">
        <f t="shared" si="9"/>
        <v>2.3852000000000002</v>
      </c>
      <c r="K44" s="484">
        <f t="shared" si="9"/>
        <v>2.4245999999999999</v>
      </c>
      <c r="L44" s="484">
        <f t="shared" si="9"/>
        <v>0</v>
      </c>
      <c r="M44" s="484">
        <f t="shared" si="9"/>
        <v>0</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Large Use (I3)</v>
      </c>
      <c r="C46" s="893" t="str">
        <f>'2. LRAMVA Threshold'!H43</f>
        <v>kW</v>
      </c>
      <c r="D46" s="46"/>
      <c r="E46" s="46"/>
      <c r="F46" s="46"/>
      <c r="G46" s="46"/>
      <c r="H46" s="46"/>
      <c r="I46" s="46">
        <v>2.0531000000000001</v>
      </c>
      <c r="J46" s="46">
        <v>2.0666000000000002</v>
      </c>
      <c r="K46" s="46">
        <v>2.0983000000000001</v>
      </c>
      <c r="L46" s="46"/>
      <c r="M46" s="46"/>
      <c r="N46" s="46"/>
      <c r="O46" s="69"/>
    </row>
    <row r="47" spans="1:15" s="18" customFormat="1" outlineLevel="1">
      <c r="A47" s="4"/>
      <c r="B47" s="536" t="s">
        <v>514</v>
      </c>
      <c r="C47" s="891"/>
      <c r="D47" s="46"/>
      <c r="E47" s="46"/>
      <c r="F47" s="46"/>
      <c r="G47" s="46"/>
      <c r="H47" s="46"/>
      <c r="I47" s="46"/>
      <c r="J47" s="46"/>
      <c r="K47" s="46"/>
      <c r="L47" s="46"/>
      <c r="M47" s="46"/>
      <c r="N47" s="46"/>
      <c r="O47" s="69"/>
    </row>
    <row r="48" spans="1:15" s="18" customFormat="1" outlineLevel="1">
      <c r="A48" s="4"/>
      <c r="B48" s="536" t="s">
        <v>515</v>
      </c>
      <c r="C48" s="891"/>
      <c r="D48" s="46"/>
      <c r="E48" s="46"/>
      <c r="F48" s="46"/>
      <c r="G48" s="46"/>
      <c r="H48" s="46"/>
      <c r="I48" s="46"/>
      <c r="J48" s="46"/>
      <c r="K48" s="46"/>
      <c r="L48" s="46"/>
      <c r="M48" s="46"/>
      <c r="N48" s="46"/>
      <c r="O48" s="69"/>
    </row>
    <row r="49" spans="1:15" s="18" customFormat="1" outlineLevel="1">
      <c r="A49" s="4"/>
      <c r="B49" s="536" t="s">
        <v>491</v>
      </c>
      <c r="C49" s="891"/>
      <c r="D49" s="46"/>
      <c r="E49" s="46"/>
      <c r="F49" s="46"/>
      <c r="G49" s="46"/>
      <c r="H49" s="46"/>
      <c r="I49" s="46"/>
      <c r="J49" s="46"/>
      <c r="K49" s="46"/>
      <c r="L49" s="46"/>
      <c r="M49" s="46"/>
      <c r="N49" s="46"/>
      <c r="O49" s="69"/>
    </row>
    <row r="50" spans="1:15" s="18" customFormat="1">
      <c r="A50" s="4"/>
      <c r="B50" s="536" t="s">
        <v>516</v>
      </c>
      <c r="C50" s="894"/>
      <c r="D50" s="65">
        <f>SUM(D46:D49)</f>
        <v>0</v>
      </c>
      <c r="E50" s="65">
        <f t="shared" ref="E50:N50" si="10">SUM(E46:E49)</f>
        <v>0</v>
      </c>
      <c r="F50" s="65">
        <f t="shared" si="10"/>
        <v>0</v>
      </c>
      <c r="G50" s="65">
        <f t="shared" si="10"/>
        <v>0</v>
      </c>
      <c r="H50" s="65">
        <f t="shared" si="10"/>
        <v>0</v>
      </c>
      <c r="I50" s="65">
        <f t="shared" si="10"/>
        <v>2.0531000000000001</v>
      </c>
      <c r="J50" s="65">
        <f t="shared" si="10"/>
        <v>2.0666000000000002</v>
      </c>
      <c r="K50" s="65">
        <f t="shared" si="10"/>
        <v>2.0983000000000001</v>
      </c>
      <c r="L50" s="65">
        <f t="shared" si="10"/>
        <v>0</v>
      </c>
      <c r="M50" s="65">
        <f t="shared" si="10"/>
        <v>0</v>
      </c>
      <c r="N50" s="65">
        <f t="shared" si="10"/>
        <v>0</v>
      </c>
      <c r="O50" s="76"/>
    </row>
    <row r="51" spans="1:15" s="14" customFormat="1">
      <c r="A51" s="72"/>
      <c r="B51" s="492" t="s">
        <v>517</v>
      </c>
      <c r="C51" s="488"/>
      <c r="D51" s="71"/>
      <c r="E51" s="484">
        <f t="shared" ref="E51:N51" si="11">ROUND(SUM(D50*E16+E50*E17)/12,4)</f>
        <v>0</v>
      </c>
      <c r="F51" s="484">
        <f t="shared" si="11"/>
        <v>0</v>
      </c>
      <c r="G51" s="484">
        <f t="shared" si="11"/>
        <v>0</v>
      </c>
      <c r="H51" s="484">
        <f t="shared" si="11"/>
        <v>0</v>
      </c>
      <c r="I51" s="484">
        <f t="shared" si="11"/>
        <v>2.0531000000000001</v>
      </c>
      <c r="J51" s="484">
        <f t="shared" si="11"/>
        <v>2.0666000000000002</v>
      </c>
      <c r="K51" s="484">
        <f t="shared" si="11"/>
        <v>2.0983000000000001</v>
      </c>
      <c r="L51" s="484">
        <f t="shared" si="11"/>
        <v>0</v>
      </c>
      <c r="M51" s="484">
        <f t="shared" si="11"/>
        <v>0</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Street Lighting</v>
      </c>
      <c r="C53" s="893" t="str">
        <f>'2. LRAMVA Threshold'!I43</f>
        <v>kW</v>
      </c>
      <c r="D53" s="46"/>
      <c r="E53" s="46"/>
      <c r="F53" s="46"/>
      <c r="G53" s="46"/>
      <c r="H53" s="46"/>
      <c r="I53" s="46">
        <v>18.104199999999999</v>
      </c>
      <c r="J53" s="46">
        <v>28.259</v>
      </c>
      <c r="K53" s="46">
        <v>29.666399999999999</v>
      </c>
      <c r="L53" s="46"/>
      <c r="M53" s="46"/>
      <c r="N53" s="46"/>
      <c r="O53" s="69"/>
    </row>
    <row r="54" spans="1:15" s="18" customFormat="1" outlineLevel="1">
      <c r="A54" s="4"/>
      <c r="B54" s="536" t="s">
        <v>514</v>
      </c>
      <c r="C54" s="891"/>
      <c r="D54" s="46"/>
      <c r="E54" s="46"/>
      <c r="F54" s="46"/>
      <c r="G54" s="46"/>
      <c r="H54" s="46"/>
      <c r="I54" s="46"/>
      <c r="J54" s="46"/>
      <c r="K54" s="46"/>
      <c r="L54" s="46"/>
      <c r="M54" s="46"/>
      <c r="N54" s="46"/>
      <c r="O54" s="69"/>
    </row>
    <row r="55" spans="1:15" s="18" customFormat="1" outlineLevel="1">
      <c r="A55" s="4"/>
      <c r="B55" s="536" t="s">
        <v>515</v>
      </c>
      <c r="C55" s="891"/>
      <c r="D55" s="46"/>
      <c r="E55" s="46"/>
      <c r="F55" s="46"/>
      <c r="G55" s="46"/>
      <c r="H55" s="46"/>
      <c r="I55" s="46"/>
      <c r="J55" s="46"/>
      <c r="K55" s="46"/>
      <c r="L55" s="46"/>
      <c r="M55" s="46"/>
      <c r="N55" s="46"/>
      <c r="O55" s="69"/>
    </row>
    <row r="56" spans="1:15" s="18" customFormat="1" outlineLevel="1">
      <c r="A56" s="4"/>
      <c r="B56" s="536" t="s">
        <v>491</v>
      </c>
      <c r="C56" s="891"/>
      <c r="D56" s="46"/>
      <c r="E56" s="46"/>
      <c r="F56" s="46"/>
      <c r="G56" s="46"/>
      <c r="H56" s="46"/>
      <c r="I56" s="46"/>
      <c r="J56" s="46"/>
      <c r="K56" s="46"/>
      <c r="L56" s="46"/>
      <c r="M56" s="46"/>
      <c r="N56" s="46"/>
      <c r="O56" s="69"/>
    </row>
    <row r="57" spans="1:15" s="18" customFormat="1">
      <c r="A57" s="4"/>
      <c r="B57" s="536" t="s">
        <v>516</v>
      </c>
      <c r="C57" s="894"/>
      <c r="D57" s="65">
        <f>SUM(D53:D56)</f>
        <v>0</v>
      </c>
      <c r="E57" s="65">
        <f t="shared" ref="E57:N57" si="12">SUM(E53:E56)</f>
        <v>0</v>
      </c>
      <c r="F57" s="65">
        <f t="shared" si="12"/>
        <v>0</v>
      </c>
      <c r="G57" s="65">
        <f t="shared" si="12"/>
        <v>0</v>
      </c>
      <c r="H57" s="65">
        <f t="shared" si="12"/>
        <v>0</v>
      </c>
      <c r="I57" s="65">
        <f t="shared" si="12"/>
        <v>18.104199999999999</v>
      </c>
      <c r="J57" s="65">
        <f t="shared" si="12"/>
        <v>28.259</v>
      </c>
      <c r="K57" s="65">
        <f t="shared" si="12"/>
        <v>29.666399999999999</v>
      </c>
      <c r="L57" s="65">
        <f t="shared" si="12"/>
        <v>0</v>
      </c>
      <c r="M57" s="65">
        <f t="shared" si="12"/>
        <v>0</v>
      </c>
      <c r="N57" s="65">
        <f t="shared" si="12"/>
        <v>0</v>
      </c>
      <c r="O57" s="77"/>
    </row>
    <row r="58" spans="1:15" s="14" customFormat="1">
      <c r="A58" s="72"/>
      <c r="B58" s="492" t="s">
        <v>517</v>
      </c>
      <c r="C58" s="488"/>
      <c r="D58" s="71"/>
      <c r="E58" s="484">
        <f t="shared" ref="E58:N58" si="13">ROUND(SUM(D57*E16+E57*E17)/12,4)</f>
        <v>0</v>
      </c>
      <c r="F58" s="484">
        <f t="shared" si="13"/>
        <v>0</v>
      </c>
      <c r="G58" s="484">
        <f t="shared" si="13"/>
        <v>0</v>
      </c>
      <c r="H58" s="484">
        <f t="shared" si="13"/>
        <v>0</v>
      </c>
      <c r="I58" s="484">
        <f t="shared" si="13"/>
        <v>18.104199999999999</v>
      </c>
      <c r="J58" s="484">
        <f t="shared" si="13"/>
        <v>28.259</v>
      </c>
      <c r="K58" s="484">
        <f t="shared" si="13"/>
        <v>29.666399999999999</v>
      </c>
      <c r="L58" s="484">
        <f t="shared" si="13"/>
        <v>0</v>
      </c>
      <c r="M58" s="484">
        <f t="shared" si="13"/>
        <v>0</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t="str">
        <f>'1.  LRAMVA Summary'!B35</f>
        <v>USL</v>
      </c>
      <c r="C60" s="893" t="str">
        <f>'2. LRAMVA Threshold'!J43</f>
        <v>kWh</v>
      </c>
      <c r="D60" s="46"/>
      <c r="E60" s="46"/>
      <c r="F60" s="46"/>
      <c r="G60" s="46"/>
      <c r="H60" s="46"/>
      <c r="I60" s="46">
        <v>1.3599999999999999E-2</v>
      </c>
      <c r="J60" s="46">
        <v>1.78E-2</v>
      </c>
      <c r="K60" s="46">
        <v>1.8200000000000001E-2</v>
      </c>
      <c r="L60" s="46"/>
      <c r="M60" s="46"/>
      <c r="N60" s="46"/>
      <c r="O60" s="69"/>
    </row>
    <row r="61" spans="1:15" s="18" customFormat="1" outlineLevel="1">
      <c r="A61" s="4"/>
      <c r="B61" s="536" t="s">
        <v>514</v>
      </c>
      <c r="C61" s="891"/>
      <c r="D61" s="46"/>
      <c r="E61" s="46"/>
      <c r="F61" s="46"/>
      <c r="G61" s="46"/>
      <c r="H61" s="46"/>
      <c r="I61" s="46"/>
      <c r="J61" s="46"/>
      <c r="K61" s="46"/>
      <c r="L61" s="46"/>
      <c r="M61" s="46"/>
      <c r="N61" s="46"/>
      <c r="O61" s="69"/>
    </row>
    <row r="62" spans="1:15" s="18" customFormat="1" outlineLevel="1">
      <c r="A62" s="4"/>
      <c r="B62" s="536" t="s">
        <v>515</v>
      </c>
      <c r="C62" s="891"/>
      <c r="D62" s="46"/>
      <c r="E62" s="46"/>
      <c r="F62" s="46"/>
      <c r="G62" s="46"/>
      <c r="H62" s="46"/>
      <c r="I62" s="46"/>
      <c r="J62" s="46"/>
      <c r="K62" s="46"/>
      <c r="L62" s="46"/>
      <c r="M62" s="46"/>
      <c r="N62" s="46"/>
      <c r="O62" s="69"/>
    </row>
    <row r="63" spans="1:15" s="18" customFormat="1" outlineLevel="1">
      <c r="A63" s="4"/>
      <c r="B63" s="536" t="s">
        <v>491</v>
      </c>
      <c r="C63" s="891"/>
      <c r="D63" s="46"/>
      <c r="E63" s="46"/>
      <c r="F63" s="46"/>
      <c r="G63" s="46"/>
      <c r="H63" s="46"/>
      <c r="I63" s="46"/>
      <c r="J63" s="46"/>
      <c r="K63" s="46"/>
      <c r="L63" s="46"/>
      <c r="M63" s="46"/>
      <c r="N63" s="46"/>
      <c r="O63" s="69"/>
    </row>
    <row r="64" spans="1:15" s="18" customFormat="1">
      <c r="A64" s="4"/>
      <c r="B64" s="536" t="s">
        <v>516</v>
      </c>
      <c r="C64" s="894"/>
      <c r="D64" s="65">
        <f>SUM(D60:D63)</f>
        <v>0</v>
      </c>
      <c r="E64" s="65">
        <f t="shared" ref="E64:N64" si="14">SUM(E60:E63)</f>
        <v>0</v>
      </c>
      <c r="F64" s="65">
        <f t="shared" si="14"/>
        <v>0</v>
      </c>
      <c r="G64" s="65">
        <f t="shared" si="14"/>
        <v>0</v>
      </c>
      <c r="H64" s="65">
        <f t="shared" si="14"/>
        <v>0</v>
      </c>
      <c r="I64" s="65">
        <f t="shared" si="14"/>
        <v>1.3599999999999999E-2</v>
      </c>
      <c r="J64" s="65">
        <f t="shared" si="14"/>
        <v>1.78E-2</v>
      </c>
      <c r="K64" s="65">
        <f t="shared" si="14"/>
        <v>1.8200000000000001E-2</v>
      </c>
      <c r="L64" s="65">
        <f t="shared" si="14"/>
        <v>0</v>
      </c>
      <c r="M64" s="65">
        <f t="shared" si="14"/>
        <v>0</v>
      </c>
      <c r="N64" s="65">
        <f t="shared" si="14"/>
        <v>0</v>
      </c>
      <c r="O64" s="77"/>
    </row>
    <row r="65" spans="1:15" s="14" customFormat="1">
      <c r="A65" s="72"/>
      <c r="B65" s="492" t="s">
        <v>517</v>
      </c>
      <c r="C65" s="488"/>
      <c r="D65" s="71"/>
      <c r="E65" s="484">
        <f t="shared" ref="E65:N65" si="15">ROUND(SUM(D64*E16+E64*E17)/12,4)</f>
        <v>0</v>
      </c>
      <c r="F65" s="484">
        <f t="shared" si="15"/>
        <v>0</v>
      </c>
      <c r="G65" s="484">
        <f t="shared" si="15"/>
        <v>0</v>
      </c>
      <c r="H65" s="484">
        <f t="shared" si="15"/>
        <v>0</v>
      </c>
      <c r="I65" s="484">
        <f>ROUND(SUM(H64*I16+I64*I17)/12,4)</f>
        <v>1.3599999999999999E-2</v>
      </c>
      <c r="J65" s="484">
        <f t="shared" si="15"/>
        <v>1.78E-2</v>
      </c>
      <c r="K65" s="484">
        <f t="shared" si="15"/>
        <v>1.8200000000000001E-2</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t="str">
        <f>'1.  LRAMVA Summary'!B36</f>
        <v>Sentinel Lights</v>
      </c>
      <c r="C67" s="893" t="str">
        <f>'2. LRAMVA Threshold'!K43</f>
        <v>kW</v>
      </c>
      <c r="D67" s="46"/>
      <c r="E67" s="46"/>
      <c r="F67" s="46"/>
      <c r="G67" s="46"/>
      <c r="H67" s="46"/>
      <c r="I67" s="46">
        <v>6.2114000000000003</v>
      </c>
      <c r="J67" s="46">
        <v>7.5087999999999999</v>
      </c>
      <c r="K67" s="46">
        <v>7.6711999999999998</v>
      </c>
      <c r="L67" s="46"/>
      <c r="M67" s="46"/>
      <c r="N67" s="46"/>
      <c r="O67" s="69"/>
    </row>
    <row r="68" spans="1:15" s="18" customFormat="1" outlineLevel="1">
      <c r="A68" s="4"/>
      <c r="B68" s="536" t="s">
        <v>514</v>
      </c>
      <c r="C68" s="891"/>
      <c r="D68" s="46"/>
      <c r="E68" s="46"/>
      <c r="F68" s="46"/>
      <c r="G68" s="46"/>
      <c r="H68" s="46"/>
      <c r="I68" s="46"/>
      <c r="J68" s="46"/>
      <c r="K68" s="46"/>
      <c r="L68" s="46"/>
      <c r="M68" s="46"/>
      <c r="N68" s="46"/>
      <c r="O68" s="69"/>
    </row>
    <row r="69" spans="1:15" s="18" customFormat="1" outlineLevel="1">
      <c r="A69" s="4"/>
      <c r="B69" s="536" t="s">
        <v>515</v>
      </c>
      <c r="C69" s="891"/>
      <c r="D69" s="46"/>
      <c r="E69" s="46"/>
      <c r="F69" s="46"/>
      <c r="G69" s="46"/>
      <c r="H69" s="46"/>
      <c r="I69" s="46"/>
      <c r="J69" s="46"/>
      <c r="K69" s="46"/>
      <c r="L69" s="46"/>
      <c r="M69" s="46"/>
      <c r="N69" s="46"/>
      <c r="O69" s="69"/>
    </row>
    <row r="70" spans="1:15" s="18" customFormat="1" outlineLevel="1">
      <c r="A70" s="4"/>
      <c r="B70" s="536" t="s">
        <v>491</v>
      </c>
      <c r="C70" s="891"/>
      <c r="D70" s="46"/>
      <c r="E70" s="46"/>
      <c r="F70" s="46"/>
      <c r="G70" s="46"/>
      <c r="H70" s="46"/>
      <c r="I70" s="46"/>
      <c r="J70" s="46"/>
      <c r="K70" s="46"/>
      <c r="L70" s="46"/>
      <c r="M70" s="46"/>
      <c r="N70" s="46"/>
      <c r="O70" s="69"/>
    </row>
    <row r="71" spans="1:15" s="18" customFormat="1">
      <c r="A71" s="4"/>
      <c r="B71" s="536" t="s">
        <v>516</v>
      </c>
      <c r="C71" s="894"/>
      <c r="D71" s="65">
        <f>SUM(D67:D70)</f>
        <v>0</v>
      </c>
      <c r="E71" s="65">
        <f t="shared" ref="E71:N71" si="16">SUM(E67:E70)</f>
        <v>0</v>
      </c>
      <c r="F71" s="65">
        <f>SUM(F67:F70)</f>
        <v>0</v>
      </c>
      <c r="G71" s="65">
        <f t="shared" si="16"/>
        <v>0</v>
      </c>
      <c r="H71" s="65">
        <f t="shared" si="16"/>
        <v>0</v>
      </c>
      <c r="I71" s="65">
        <f t="shared" si="16"/>
        <v>6.2114000000000003</v>
      </c>
      <c r="J71" s="65">
        <f t="shared" si="16"/>
        <v>7.5087999999999999</v>
      </c>
      <c r="K71" s="65">
        <f t="shared" si="16"/>
        <v>7.6711999999999998</v>
      </c>
      <c r="L71" s="65">
        <f t="shared" si="16"/>
        <v>0</v>
      </c>
      <c r="M71" s="65">
        <f t="shared" si="16"/>
        <v>0</v>
      </c>
      <c r="N71" s="65">
        <f t="shared" si="16"/>
        <v>0</v>
      </c>
      <c r="O71" s="77"/>
    </row>
    <row r="72" spans="1:15" s="14" customFormat="1">
      <c r="A72" s="72"/>
      <c r="B72" s="492" t="s">
        <v>517</v>
      </c>
      <c r="C72" s="488"/>
      <c r="D72" s="71"/>
      <c r="E72" s="484">
        <f t="shared" ref="E72:N72" si="17">ROUND(SUM(D71*E16+E71*E17)/12,4)</f>
        <v>0</v>
      </c>
      <c r="F72" s="484">
        <f t="shared" si="17"/>
        <v>0</v>
      </c>
      <c r="G72" s="484">
        <f t="shared" si="17"/>
        <v>0</v>
      </c>
      <c r="H72" s="484">
        <f t="shared" si="17"/>
        <v>0</v>
      </c>
      <c r="I72" s="484">
        <f t="shared" si="17"/>
        <v>6.2114000000000003</v>
      </c>
      <c r="J72" s="484">
        <f t="shared" si="17"/>
        <v>7.5087999999999999</v>
      </c>
      <c r="K72" s="484">
        <f t="shared" si="17"/>
        <v>7.6711999999999998</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3">
        <f>'2. LRAMVA Threshold'!L43</f>
        <v>0</v>
      </c>
      <c r="D74" s="46"/>
      <c r="E74" s="46"/>
      <c r="F74" s="46"/>
      <c r="G74" s="46"/>
      <c r="H74" s="46"/>
      <c r="I74" s="46"/>
      <c r="J74" s="46"/>
      <c r="K74" s="46"/>
      <c r="L74" s="46"/>
      <c r="M74" s="46"/>
      <c r="N74" s="46"/>
      <c r="O74" s="69"/>
    </row>
    <row r="75" spans="1:15" s="18" customFormat="1" outlineLevel="1">
      <c r="A75" s="4"/>
      <c r="B75" s="536" t="s">
        <v>514</v>
      </c>
      <c r="C75" s="891"/>
      <c r="D75" s="46"/>
      <c r="E75" s="46"/>
      <c r="F75" s="46"/>
      <c r="G75" s="46"/>
      <c r="H75" s="46"/>
      <c r="I75" s="46"/>
      <c r="J75" s="46"/>
      <c r="K75" s="46"/>
      <c r="L75" s="46"/>
      <c r="M75" s="46"/>
      <c r="N75" s="46"/>
      <c r="O75" s="69"/>
    </row>
    <row r="76" spans="1:15" s="18" customFormat="1" outlineLevel="1">
      <c r="A76" s="4"/>
      <c r="B76" s="536" t="s">
        <v>515</v>
      </c>
      <c r="C76" s="891"/>
      <c r="D76" s="46"/>
      <c r="E76" s="46"/>
      <c r="F76" s="46"/>
      <c r="G76" s="46"/>
      <c r="H76" s="46"/>
      <c r="I76" s="46"/>
      <c r="J76" s="46"/>
      <c r="K76" s="46"/>
      <c r="L76" s="46"/>
      <c r="M76" s="46"/>
      <c r="N76" s="46"/>
      <c r="O76" s="69"/>
    </row>
    <row r="77" spans="1:15" s="18" customFormat="1" outlineLevel="1">
      <c r="A77" s="4"/>
      <c r="B77" s="536" t="s">
        <v>491</v>
      </c>
      <c r="C77" s="891"/>
      <c r="D77" s="46"/>
      <c r="E77" s="46"/>
      <c r="F77" s="46"/>
      <c r="G77" s="46"/>
      <c r="H77" s="46"/>
      <c r="I77" s="46"/>
      <c r="J77" s="46"/>
      <c r="K77" s="46"/>
      <c r="L77" s="46"/>
      <c r="M77" s="46"/>
      <c r="N77" s="46"/>
      <c r="O77" s="69"/>
    </row>
    <row r="78" spans="1:15" s="18" customFormat="1">
      <c r="A78" s="4"/>
      <c r="B78" s="536" t="s">
        <v>516</v>
      </c>
      <c r="C78" s="894"/>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517</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3">
        <f>'2. LRAMVA Threshold'!M43</f>
        <v>0</v>
      </c>
      <c r="D81" s="46"/>
      <c r="E81" s="46"/>
      <c r="F81" s="46"/>
      <c r="G81" s="46"/>
      <c r="H81" s="46"/>
      <c r="I81" s="46"/>
      <c r="J81" s="46"/>
      <c r="K81" s="46"/>
      <c r="L81" s="46"/>
      <c r="M81" s="46"/>
      <c r="N81" s="46"/>
      <c r="O81" s="69"/>
    </row>
    <row r="82" spans="1:15" s="18" customFormat="1" outlineLevel="1">
      <c r="A82" s="4"/>
      <c r="B82" s="536" t="s">
        <v>514</v>
      </c>
      <c r="C82" s="891"/>
      <c r="D82" s="46"/>
      <c r="E82" s="46"/>
      <c r="F82" s="46"/>
      <c r="G82" s="46"/>
      <c r="H82" s="46"/>
      <c r="I82" s="46"/>
      <c r="J82" s="46"/>
      <c r="K82" s="46"/>
      <c r="L82" s="46"/>
      <c r="M82" s="46"/>
      <c r="N82" s="46"/>
      <c r="O82" s="69"/>
    </row>
    <row r="83" spans="1:15" s="18" customFormat="1" outlineLevel="1">
      <c r="A83" s="4"/>
      <c r="B83" s="536" t="s">
        <v>515</v>
      </c>
      <c r="C83" s="891"/>
      <c r="D83" s="46"/>
      <c r="E83" s="46"/>
      <c r="F83" s="46"/>
      <c r="G83" s="46"/>
      <c r="H83" s="46"/>
      <c r="I83" s="46"/>
      <c r="J83" s="46"/>
      <c r="K83" s="46"/>
      <c r="L83" s="46"/>
      <c r="M83" s="46"/>
      <c r="N83" s="46"/>
      <c r="O83" s="69"/>
    </row>
    <row r="84" spans="1:15" s="18" customFormat="1" outlineLevel="1">
      <c r="A84" s="4"/>
      <c r="B84" s="536" t="s">
        <v>491</v>
      </c>
      <c r="C84" s="891"/>
      <c r="D84" s="46"/>
      <c r="E84" s="46"/>
      <c r="F84" s="46"/>
      <c r="G84" s="46"/>
      <c r="H84" s="46"/>
      <c r="I84" s="46"/>
      <c r="J84" s="46"/>
      <c r="K84" s="46"/>
      <c r="L84" s="46"/>
      <c r="M84" s="46"/>
      <c r="N84" s="46"/>
      <c r="O84" s="69"/>
    </row>
    <row r="85" spans="1:15" s="18" customFormat="1">
      <c r="A85" s="4"/>
      <c r="B85" s="536" t="s">
        <v>516</v>
      </c>
      <c r="C85" s="894"/>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517</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3">
        <f>'2. LRAMVA Threshold'!N43</f>
        <v>0</v>
      </c>
      <c r="D88" s="46"/>
      <c r="E88" s="46"/>
      <c r="F88" s="46"/>
      <c r="G88" s="46"/>
      <c r="H88" s="46"/>
      <c r="I88" s="46"/>
      <c r="J88" s="46"/>
      <c r="K88" s="46"/>
      <c r="L88" s="46"/>
      <c r="M88" s="46"/>
      <c r="N88" s="46"/>
      <c r="O88" s="69"/>
    </row>
    <row r="89" spans="1:15" s="18" customFormat="1" outlineLevel="1">
      <c r="A89" s="4"/>
      <c r="B89" s="536" t="s">
        <v>514</v>
      </c>
      <c r="C89" s="891"/>
      <c r="D89" s="46"/>
      <c r="E89" s="46"/>
      <c r="F89" s="46"/>
      <c r="G89" s="46"/>
      <c r="H89" s="46"/>
      <c r="I89" s="46"/>
      <c r="J89" s="46"/>
      <c r="K89" s="46"/>
      <c r="L89" s="46"/>
      <c r="M89" s="46"/>
      <c r="N89" s="46"/>
      <c r="O89" s="69"/>
    </row>
    <row r="90" spans="1:15" s="18" customFormat="1" outlineLevel="1">
      <c r="A90" s="4"/>
      <c r="B90" s="536" t="s">
        <v>515</v>
      </c>
      <c r="C90" s="891"/>
      <c r="D90" s="46"/>
      <c r="E90" s="46"/>
      <c r="F90" s="46"/>
      <c r="G90" s="46"/>
      <c r="H90" s="46"/>
      <c r="I90" s="46"/>
      <c r="J90" s="46"/>
      <c r="K90" s="46"/>
      <c r="L90" s="46"/>
      <c r="M90" s="46"/>
      <c r="N90" s="46"/>
      <c r="O90" s="69"/>
    </row>
    <row r="91" spans="1:15" s="18" customFormat="1" outlineLevel="1">
      <c r="A91" s="4"/>
      <c r="B91" s="536" t="s">
        <v>491</v>
      </c>
      <c r="C91" s="891"/>
      <c r="D91" s="46"/>
      <c r="E91" s="46"/>
      <c r="F91" s="46"/>
      <c r="G91" s="46"/>
      <c r="H91" s="46"/>
      <c r="I91" s="46"/>
      <c r="J91" s="46"/>
      <c r="K91" s="46"/>
      <c r="L91" s="46"/>
      <c r="M91" s="46"/>
      <c r="N91" s="46"/>
      <c r="O91" s="69"/>
    </row>
    <row r="92" spans="1:15" s="18" customFormat="1">
      <c r="A92" s="4"/>
      <c r="B92" s="536" t="s">
        <v>516</v>
      </c>
      <c r="C92" s="894"/>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517</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3">
        <f>'2. LRAMVA Threshold'!O43</f>
        <v>0</v>
      </c>
      <c r="D95" s="46"/>
      <c r="E95" s="46"/>
      <c r="F95" s="46"/>
      <c r="G95" s="46"/>
      <c r="H95" s="46"/>
      <c r="I95" s="46"/>
      <c r="J95" s="46"/>
      <c r="K95" s="46"/>
      <c r="L95" s="46"/>
      <c r="M95" s="46"/>
      <c r="N95" s="46"/>
      <c r="O95" s="69"/>
    </row>
    <row r="96" spans="1:15" s="18" customFormat="1" outlineLevel="1">
      <c r="A96" s="4"/>
      <c r="B96" s="536" t="s">
        <v>514</v>
      </c>
      <c r="C96" s="891"/>
      <c r="D96" s="46"/>
      <c r="E96" s="46"/>
      <c r="F96" s="46"/>
      <c r="G96" s="46"/>
      <c r="H96" s="46"/>
      <c r="I96" s="46"/>
      <c r="J96" s="46"/>
      <c r="K96" s="46"/>
      <c r="L96" s="46"/>
      <c r="M96" s="46"/>
      <c r="N96" s="46"/>
      <c r="O96" s="69"/>
    </row>
    <row r="97" spans="1:15" s="18" customFormat="1" outlineLevel="1">
      <c r="A97" s="4"/>
      <c r="B97" s="536" t="s">
        <v>515</v>
      </c>
      <c r="C97" s="891"/>
      <c r="D97" s="46"/>
      <c r="E97" s="46"/>
      <c r="F97" s="46"/>
      <c r="G97" s="46"/>
      <c r="H97" s="46"/>
      <c r="I97" s="46"/>
      <c r="J97" s="46"/>
      <c r="K97" s="46"/>
      <c r="L97" s="46"/>
      <c r="M97" s="46"/>
      <c r="N97" s="46"/>
      <c r="O97" s="69"/>
    </row>
    <row r="98" spans="1:15" s="18" customFormat="1" outlineLevel="1">
      <c r="A98" s="4"/>
      <c r="B98" s="536" t="s">
        <v>491</v>
      </c>
      <c r="C98" s="891"/>
      <c r="D98" s="46"/>
      <c r="E98" s="46"/>
      <c r="F98" s="46"/>
      <c r="G98" s="46"/>
      <c r="H98" s="46"/>
      <c r="I98" s="46"/>
      <c r="J98" s="46"/>
      <c r="K98" s="46"/>
      <c r="L98" s="46"/>
      <c r="M98" s="46"/>
      <c r="N98" s="46"/>
      <c r="O98" s="69"/>
    </row>
    <row r="99" spans="1:15" s="18" customFormat="1">
      <c r="A99" s="4"/>
      <c r="B99" s="536" t="s">
        <v>516</v>
      </c>
      <c r="C99" s="894"/>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517</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3">
        <f>'2. LRAMVA Threshold'!P43</f>
        <v>0</v>
      </c>
      <c r="D102" s="46"/>
      <c r="E102" s="46"/>
      <c r="F102" s="46"/>
      <c r="G102" s="46"/>
      <c r="H102" s="46"/>
      <c r="I102" s="46"/>
      <c r="J102" s="46"/>
      <c r="K102" s="46"/>
      <c r="L102" s="46"/>
      <c r="M102" s="46"/>
      <c r="N102" s="46"/>
      <c r="O102" s="69"/>
    </row>
    <row r="103" spans="1:15" s="18" customFormat="1" outlineLevel="1">
      <c r="A103" s="4"/>
      <c r="B103" s="536" t="s">
        <v>514</v>
      </c>
      <c r="C103" s="891"/>
      <c r="D103" s="46"/>
      <c r="E103" s="46"/>
      <c r="F103" s="46"/>
      <c r="G103" s="46"/>
      <c r="H103" s="46"/>
      <c r="I103" s="46"/>
      <c r="J103" s="46"/>
      <c r="K103" s="46"/>
      <c r="L103" s="46"/>
      <c r="M103" s="46"/>
      <c r="N103" s="46"/>
      <c r="O103" s="69"/>
    </row>
    <row r="104" spans="1:15" s="18" customFormat="1" outlineLevel="1">
      <c r="A104" s="4"/>
      <c r="B104" s="536" t="s">
        <v>515</v>
      </c>
      <c r="C104" s="891"/>
      <c r="D104" s="46"/>
      <c r="E104" s="46"/>
      <c r="F104" s="46"/>
      <c r="G104" s="46"/>
      <c r="H104" s="46"/>
      <c r="I104" s="46"/>
      <c r="J104" s="46"/>
      <c r="K104" s="46"/>
      <c r="L104" s="46"/>
      <c r="M104" s="46"/>
      <c r="N104" s="46"/>
      <c r="O104" s="69"/>
    </row>
    <row r="105" spans="1:15" s="18" customFormat="1" outlineLevel="1">
      <c r="A105" s="4"/>
      <c r="B105" s="536" t="s">
        <v>491</v>
      </c>
      <c r="C105" s="891"/>
      <c r="D105" s="46"/>
      <c r="E105" s="46"/>
      <c r="F105" s="46"/>
      <c r="G105" s="46"/>
      <c r="H105" s="46"/>
      <c r="I105" s="46"/>
      <c r="J105" s="46"/>
      <c r="K105" s="46"/>
      <c r="L105" s="46"/>
      <c r="M105" s="46"/>
      <c r="N105" s="46"/>
      <c r="O105" s="69"/>
    </row>
    <row r="106" spans="1:15" s="18" customFormat="1">
      <c r="A106" s="4"/>
      <c r="B106" s="536" t="s">
        <v>516</v>
      </c>
      <c r="C106" s="894"/>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517</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3">
        <f>'2. LRAMVA Threshold'!Q43</f>
        <v>0</v>
      </c>
      <c r="D109" s="46"/>
      <c r="E109" s="46"/>
      <c r="F109" s="46"/>
      <c r="G109" s="46"/>
      <c r="H109" s="46"/>
      <c r="I109" s="46"/>
      <c r="J109" s="46"/>
      <c r="K109" s="46"/>
      <c r="L109" s="46"/>
      <c r="M109" s="46"/>
      <c r="N109" s="46"/>
      <c r="O109" s="69"/>
    </row>
    <row r="110" spans="1:15" s="18" customFormat="1" outlineLevel="1">
      <c r="A110" s="4"/>
      <c r="B110" s="536" t="s">
        <v>514</v>
      </c>
      <c r="C110" s="891"/>
      <c r="D110" s="46"/>
      <c r="E110" s="46"/>
      <c r="F110" s="46"/>
      <c r="G110" s="46"/>
      <c r="H110" s="46"/>
      <c r="I110" s="46"/>
      <c r="J110" s="46"/>
      <c r="K110" s="46"/>
      <c r="L110" s="46"/>
      <c r="M110" s="46"/>
      <c r="N110" s="46"/>
      <c r="O110" s="69"/>
    </row>
    <row r="111" spans="1:15" s="18" customFormat="1" outlineLevel="1">
      <c r="A111" s="4"/>
      <c r="B111" s="536" t="s">
        <v>515</v>
      </c>
      <c r="C111" s="891"/>
      <c r="D111" s="46"/>
      <c r="E111" s="46"/>
      <c r="F111" s="46"/>
      <c r="G111" s="46"/>
      <c r="H111" s="46"/>
      <c r="I111" s="46"/>
      <c r="J111" s="46"/>
      <c r="K111" s="46"/>
      <c r="L111" s="46"/>
      <c r="M111" s="46"/>
      <c r="N111" s="46"/>
      <c r="O111" s="69"/>
    </row>
    <row r="112" spans="1:15" s="18" customFormat="1" outlineLevel="1">
      <c r="A112" s="4"/>
      <c r="B112" s="536" t="s">
        <v>491</v>
      </c>
      <c r="C112" s="891"/>
      <c r="D112" s="46"/>
      <c r="E112" s="46"/>
      <c r="F112" s="46"/>
      <c r="G112" s="46"/>
      <c r="H112" s="46"/>
      <c r="I112" s="46"/>
      <c r="J112" s="46"/>
      <c r="K112" s="46"/>
      <c r="L112" s="46"/>
      <c r="M112" s="46"/>
      <c r="N112" s="46"/>
      <c r="O112" s="69"/>
    </row>
    <row r="113" spans="1:17" s="18" customFormat="1">
      <c r="A113" s="4"/>
      <c r="B113" s="536" t="s">
        <v>516</v>
      </c>
      <c r="C113" s="894"/>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517</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619</v>
      </c>
      <c r="C116" s="98"/>
      <c r="D116" s="499"/>
      <c r="E116" s="499"/>
      <c r="F116" s="499"/>
      <c r="G116" s="499"/>
      <c r="H116" s="499"/>
      <c r="I116" s="499"/>
      <c r="J116" s="499"/>
      <c r="K116" s="499"/>
      <c r="L116" s="499"/>
      <c r="M116" s="499"/>
      <c r="N116" s="499"/>
      <c r="O116" s="499"/>
    </row>
    <row r="119" spans="1:17" ht="15.6">
      <c r="B119" s="118" t="s">
        <v>485</v>
      </c>
      <c r="J119" s="18"/>
    </row>
    <row r="120" spans="1:17" s="14" customFormat="1" ht="75.599999999999994" customHeight="1">
      <c r="A120" s="72"/>
      <c r="B120" s="898" t="s">
        <v>680</v>
      </c>
      <c r="C120" s="898"/>
      <c r="D120" s="898"/>
      <c r="E120" s="898"/>
      <c r="F120" s="898"/>
      <c r="G120" s="898"/>
      <c r="H120" s="898"/>
      <c r="I120" s="898"/>
      <c r="J120" s="898"/>
      <c r="K120" s="898"/>
      <c r="L120" s="898"/>
      <c r="M120" s="898"/>
      <c r="N120" s="898"/>
      <c r="O120" s="898"/>
      <c r="P120" s="898"/>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to 999 kW (I1 &amp; I4)</v>
      </c>
      <c r="F122" s="244" t="str">
        <f>'1.  LRAMVA Summary'!G52</f>
        <v>GS 1,000 to 4,999 kW (I2)</v>
      </c>
      <c r="G122" s="244" t="str">
        <f>'1.  LRAMVA Summary'!H52</f>
        <v>Large Use (I3)</v>
      </c>
      <c r="H122" s="244" t="str">
        <f>'1.  LRAMVA Summary'!I52</f>
        <v>Street Lighting</v>
      </c>
      <c r="I122" s="244" t="str">
        <f>'1.  LRAMVA Summary'!J52</f>
        <v>USL</v>
      </c>
      <c r="J122" s="244" t="str">
        <f>'1.  LRAMVA Summary'!K52</f>
        <v>Sentinel Lights</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v>
      </c>
      <c r="H123" s="586" t="str">
        <f>'1.  LRAMVA Summary'!I53</f>
        <v>kW</v>
      </c>
      <c r="I123" s="586" t="str">
        <f>'1.  LRAMVA Summary'!J53</f>
        <v>kWh</v>
      </c>
      <c r="J123" s="586" t="str">
        <f>'1.  LRAMVA Summary'!K53</f>
        <v>kW</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681">
        <f t="shared" ref="C124:C129" si="30">HLOOKUP(B124,$E$15:$O$114,9,FALSE)</f>
        <v>0</v>
      </c>
      <c r="D124" s="682">
        <f>HLOOKUP(B124,$E$15:$O$114,16,FALSE)</f>
        <v>0</v>
      </c>
      <c r="E124" s="683">
        <f>HLOOKUP(B124,$E$15:$O$114,23,FALSE)</f>
        <v>0</v>
      </c>
      <c r="F124" s="682">
        <f>HLOOKUP(B124,$E$15:$O$114,30,FALSE)</f>
        <v>0</v>
      </c>
      <c r="G124" s="683">
        <f>HLOOKUP(B124,$E$15:$O$114,37,FALSE)</f>
        <v>0</v>
      </c>
      <c r="H124" s="682">
        <f>HLOOKUP(B124,$E$15:$O$114,44,FALSE)</f>
        <v>0</v>
      </c>
      <c r="I124" s="683">
        <f>HLOOKUP(B124,$E$15:$O$114,51,FALSE)</f>
        <v>0</v>
      </c>
      <c r="J124" s="683">
        <f>HLOOKUP(B124,$E$15:$O$114,58,FALSE)</f>
        <v>0</v>
      </c>
      <c r="K124" s="683">
        <f>HLOOKUP(B124,$E$15:$O$114,65,FALSE)</f>
        <v>0</v>
      </c>
      <c r="L124" s="683">
        <f>HLOOKUP(B124,$E$15:$O$114,72,FALSE)</f>
        <v>0</v>
      </c>
      <c r="M124" s="683">
        <f>HLOOKUP(B124,$E$15:$O$114,79,FALSE)</f>
        <v>0</v>
      </c>
      <c r="N124" s="683">
        <f>HLOOKUP(B124,$E$15:$O$114,86,FALSE)</f>
        <v>0</v>
      </c>
      <c r="O124" s="683">
        <f>HLOOKUP(B124,$E$15:$O$114,93,FALSE)</f>
        <v>0</v>
      </c>
      <c r="P124" s="683">
        <f>HLOOKUP(B124,$E$15:$O$114,100,FALSE)</f>
        <v>0</v>
      </c>
    </row>
    <row r="125" spans="1:17">
      <c r="B125" s="501">
        <v>2012</v>
      </c>
      <c r="C125" s="684">
        <f t="shared" si="30"/>
        <v>0</v>
      </c>
      <c r="D125" s="685">
        <f>HLOOKUP(B125,$E$15:$O$114,16,FALSE)</f>
        <v>0</v>
      </c>
      <c r="E125" s="686">
        <f>HLOOKUP(B125,$E$15:$O$114,23,FALSE)</f>
        <v>0</v>
      </c>
      <c r="F125" s="685">
        <f>HLOOKUP(B125,$E$15:$O$114,30,FALSE)</f>
        <v>0</v>
      </c>
      <c r="G125" s="686">
        <f>HLOOKUP(B125,$E$15:$O$114,37,FALSE)</f>
        <v>0</v>
      </c>
      <c r="H125" s="685">
        <f>HLOOKUP(B125,$E$15:$O$114,44,FALSE)</f>
        <v>0</v>
      </c>
      <c r="I125" s="686">
        <f>HLOOKUP(B125,$E$15:$O$114,51,FALSE)</f>
        <v>0</v>
      </c>
      <c r="J125" s="686">
        <f>HLOOKUP(B125,$E$15:$O$114,58,FALSE)</f>
        <v>0</v>
      </c>
      <c r="K125" s="686">
        <f>HLOOKUP(B125,$E$15:$O$114,65,FALSE)</f>
        <v>0</v>
      </c>
      <c r="L125" s="686">
        <f>HLOOKUP(B125,$E$15:$O$114,72,FALSE)</f>
        <v>0</v>
      </c>
      <c r="M125" s="686">
        <f>HLOOKUP(B125,$E$15:$O$114,79,FALSE)</f>
        <v>0</v>
      </c>
      <c r="N125" s="686">
        <f>HLOOKUP(B125,$E$15:$O$114,86,FALSE)</f>
        <v>0</v>
      </c>
      <c r="O125" s="686">
        <f>HLOOKUP(B125,$E$15:$O$114,93,FALSE)</f>
        <v>0</v>
      </c>
      <c r="P125" s="686">
        <f t="shared" ref="P125:P133" si="31">HLOOKUP(B125,$E$15:$O$114,100,FALSE)</f>
        <v>0</v>
      </c>
    </row>
    <row r="126" spans="1:17">
      <c r="B126" s="501">
        <v>2013</v>
      </c>
      <c r="C126" s="684">
        <f t="shared" si="30"/>
        <v>0</v>
      </c>
      <c r="D126" s="685">
        <f t="shared" ref="D126:D133" si="32">HLOOKUP(B126,$E$15:$O$114,16,FALSE)</f>
        <v>0</v>
      </c>
      <c r="E126" s="686">
        <f t="shared" ref="E126:E133" si="33">HLOOKUP(B126,$E$15:$O$114,23,FALSE)</f>
        <v>0</v>
      </c>
      <c r="F126" s="685">
        <f t="shared" ref="F126:F133" si="34">HLOOKUP(B126,$E$15:$O$114,30,FALSE)</f>
        <v>0</v>
      </c>
      <c r="G126" s="686">
        <f t="shared" ref="G126:G132" si="35">HLOOKUP(B126,$E$15:$O$114,37,FALSE)</f>
        <v>0</v>
      </c>
      <c r="H126" s="685">
        <f t="shared" ref="H126:H133" si="36">HLOOKUP(B126,$E$15:$O$114,44,FALSE)</f>
        <v>0</v>
      </c>
      <c r="I126" s="686">
        <f t="shared" ref="I126:I133" si="37">HLOOKUP(B126,$E$15:$O$114,51,FALSE)</f>
        <v>0</v>
      </c>
      <c r="J126" s="686">
        <f t="shared" ref="J126:J133" si="38">HLOOKUP(B126,$E$15:$O$114,58,FALSE)</f>
        <v>0</v>
      </c>
      <c r="K126" s="686">
        <f t="shared" ref="K126:K133" si="39">HLOOKUP(B126,$E$15:$O$114,65,FALSE)</f>
        <v>0</v>
      </c>
      <c r="L126" s="686">
        <f>HLOOKUP(B126,$E$15:$O$114,72,FALSE)</f>
        <v>0</v>
      </c>
      <c r="M126" s="686">
        <f t="shared" ref="M126:M133" si="40">HLOOKUP(B126,$E$15:$O$114,79,FALSE)</f>
        <v>0</v>
      </c>
      <c r="N126" s="686">
        <f t="shared" ref="N126:N133" si="41">HLOOKUP(B126,$E$15:$O$114,86,FALSE)</f>
        <v>0</v>
      </c>
      <c r="O126" s="686">
        <f t="shared" ref="O126:O133" si="42">HLOOKUP(B126,$E$15:$O$114,93,FALSE)</f>
        <v>0</v>
      </c>
      <c r="P126" s="686">
        <f t="shared" si="31"/>
        <v>0</v>
      </c>
    </row>
    <row r="127" spans="1:17">
      <c r="B127" s="501">
        <v>2014</v>
      </c>
      <c r="C127" s="684">
        <f t="shared" si="30"/>
        <v>0</v>
      </c>
      <c r="D127" s="685">
        <f>HLOOKUP(B127,$E$15:$O$114,16,FALSE)</f>
        <v>0</v>
      </c>
      <c r="E127" s="686">
        <f>HLOOKUP(B127,$E$15:$O$114,23,FALSE)</f>
        <v>0</v>
      </c>
      <c r="F127" s="685">
        <f>HLOOKUP(B127,$E$15:$O$114,30,FALSE)</f>
        <v>0</v>
      </c>
      <c r="G127" s="686">
        <f>HLOOKUP(B127,$E$15:$O$114,37,FALSE)</f>
        <v>0</v>
      </c>
      <c r="H127" s="685">
        <f>HLOOKUP(B127,$E$15:$O$114,44,FALSE)</f>
        <v>0</v>
      </c>
      <c r="I127" s="686">
        <f>HLOOKUP(B127,$E$15:$O$114,51,FALSE)</f>
        <v>0</v>
      </c>
      <c r="J127" s="686">
        <f>HLOOKUP(B127,$E$15:$O$114,58,FALSE)</f>
        <v>0</v>
      </c>
      <c r="K127" s="686">
        <f>HLOOKUP(B127,$E$15:$O$114,65,FALSE)</f>
        <v>0</v>
      </c>
      <c r="L127" s="686">
        <f>HLOOKUP(B127,$E$15:$O$114,72,FALSE)</f>
        <v>0</v>
      </c>
      <c r="M127" s="686">
        <f>HLOOKUP(B127,$E$15:$O$114,79,FALSE)</f>
        <v>0</v>
      </c>
      <c r="N127" s="686">
        <f>HLOOKUP(B127,$E$15:$O$114,86,FALSE)</f>
        <v>0</v>
      </c>
      <c r="O127" s="686">
        <f>HLOOKUP(B127,$E$15:$O$114,93,FALSE)</f>
        <v>0</v>
      </c>
      <c r="P127" s="686">
        <f>HLOOKUP(B127,$E$15:$O$114,100,FALSE)</f>
        <v>0</v>
      </c>
    </row>
    <row r="128" spans="1:17">
      <c r="B128" s="501">
        <v>2015</v>
      </c>
      <c r="C128" s="762">
        <f t="shared" si="30"/>
        <v>1.2E-2</v>
      </c>
      <c r="D128" s="763">
        <f t="shared" si="32"/>
        <v>1.7000000000000001E-2</v>
      </c>
      <c r="E128" s="764">
        <f t="shared" si="33"/>
        <v>3.7097000000000002</v>
      </c>
      <c r="F128" s="763">
        <f t="shared" si="34"/>
        <v>2.5922999999999998</v>
      </c>
      <c r="G128" s="764">
        <f t="shared" si="35"/>
        <v>2.0531000000000001</v>
      </c>
      <c r="H128" s="763">
        <f t="shared" si="36"/>
        <v>18.104199999999999</v>
      </c>
      <c r="I128" s="764">
        <f t="shared" si="37"/>
        <v>1.3599999999999999E-2</v>
      </c>
      <c r="J128" s="764">
        <f t="shared" si="38"/>
        <v>6.2114000000000003</v>
      </c>
      <c r="K128" s="686">
        <f t="shared" si="39"/>
        <v>0</v>
      </c>
      <c r="L128" s="686">
        <f t="shared" ref="L128:L133" si="43">HLOOKUP(B128,$E$15:$O$114,72,FALSE)</f>
        <v>0</v>
      </c>
      <c r="M128" s="686">
        <f t="shared" si="40"/>
        <v>0</v>
      </c>
      <c r="N128" s="686">
        <f t="shared" si="41"/>
        <v>0</v>
      </c>
      <c r="O128" s="686">
        <f t="shared" si="42"/>
        <v>0</v>
      </c>
      <c r="P128" s="686">
        <f t="shared" si="31"/>
        <v>0</v>
      </c>
    </row>
    <row r="129" spans="2:16">
      <c r="B129" s="501">
        <v>2016</v>
      </c>
      <c r="C129" s="762">
        <f t="shared" si="30"/>
        <v>1.4200000000000001E-2</v>
      </c>
      <c r="D129" s="763">
        <f t="shared" si="32"/>
        <v>1.5699999999999999E-2</v>
      </c>
      <c r="E129" s="764">
        <f t="shared" si="33"/>
        <v>4.4740000000000002</v>
      </c>
      <c r="F129" s="763">
        <f t="shared" si="34"/>
        <v>2.3852000000000002</v>
      </c>
      <c r="G129" s="764">
        <f t="shared" si="35"/>
        <v>2.0666000000000002</v>
      </c>
      <c r="H129" s="763">
        <f t="shared" si="36"/>
        <v>28.259</v>
      </c>
      <c r="I129" s="764">
        <f t="shared" si="37"/>
        <v>1.78E-2</v>
      </c>
      <c r="J129" s="764">
        <f t="shared" si="38"/>
        <v>7.5087999999999999</v>
      </c>
      <c r="K129" s="686">
        <f t="shared" si="39"/>
        <v>0</v>
      </c>
      <c r="L129" s="686">
        <f t="shared" si="43"/>
        <v>0</v>
      </c>
      <c r="M129" s="686">
        <f t="shared" si="40"/>
        <v>0</v>
      </c>
      <c r="N129" s="686">
        <f t="shared" si="41"/>
        <v>0</v>
      </c>
      <c r="O129" s="686">
        <f t="shared" si="42"/>
        <v>0</v>
      </c>
      <c r="P129" s="686">
        <f t="shared" si="31"/>
        <v>0</v>
      </c>
    </row>
    <row r="130" spans="2:16">
      <c r="B130" s="501">
        <v>2017</v>
      </c>
      <c r="C130" s="762">
        <f>HLOOKUP(B130,$E$15:$O$114,9,FALSE)</f>
        <v>1.09E-2</v>
      </c>
      <c r="D130" s="763">
        <f t="shared" si="32"/>
        <v>1.61E-2</v>
      </c>
      <c r="E130" s="764">
        <f t="shared" si="33"/>
        <v>4.5690999999999997</v>
      </c>
      <c r="F130" s="763">
        <f t="shared" si="34"/>
        <v>2.4245999999999999</v>
      </c>
      <c r="G130" s="764">
        <f t="shared" si="35"/>
        <v>2.0983000000000001</v>
      </c>
      <c r="H130" s="763">
        <f t="shared" si="36"/>
        <v>29.666399999999999</v>
      </c>
      <c r="I130" s="764">
        <f t="shared" si="37"/>
        <v>1.8200000000000001E-2</v>
      </c>
      <c r="J130" s="764">
        <f t="shared" si="38"/>
        <v>7.6711999999999998</v>
      </c>
      <c r="K130" s="686">
        <f t="shared" si="39"/>
        <v>0</v>
      </c>
      <c r="L130" s="686">
        <f t="shared" si="43"/>
        <v>0</v>
      </c>
      <c r="M130" s="686">
        <f t="shared" si="40"/>
        <v>0</v>
      </c>
      <c r="N130" s="686">
        <f t="shared" si="41"/>
        <v>0</v>
      </c>
      <c r="O130" s="686">
        <f t="shared" si="42"/>
        <v>0</v>
      </c>
      <c r="P130" s="686">
        <f t="shared" si="31"/>
        <v>0</v>
      </c>
    </row>
    <row r="131" spans="2:16">
      <c r="B131" s="501">
        <v>2018</v>
      </c>
      <c r="C131" s="684">
        <f t="shared" ref="C131:C133" si="44">HLOOKUP(B131,$E$15:$O$114,9,FALSE)</f>
        <v>0</v>
      </c>
      <c r="D131" s="685">
        <f t="shared" si="32"/>
        <v>0</v>
      </c>
      <c r="E131" s="686">
        <f t="shared" si="33"/>
        <v>0</v>
      </c>
      <c r="F131" s="685">
        <f t="shared" si="34"/>
        <v>0</v>
      </c>
      <c r="G131" s="686">
        <f t="shared" si="35"/>
        <v>0</v>
      </c>
      <c r="H131" s="685">
        <f t="shared" si="36"/>
        <v>0</v>
      </c>
      <c r="I131" s="686">
        <f t="shared" si="37"/>
        <v>0</v>
      </c>
      <c r="J131" s="686">
        <f t="shared" si="38"/>
        <v>0</v>
      </c>
      <c r="K131" s="686">
        <f t="shared" si="39"/>
        <v>0</v>
      </c>
      <c r="L131" s="686">
        <f t="shared" si="43"/>
        <v>0</v>
      </c>
      <c r="M131" s="686">
        <f t="shared" si="40"/>
        <v>0</v>
      </c>
      <c r="N131" s="686">
        <f t="shared" si="41"/>
        <v>0</v>
      </c>
      <c r="O131" s="686">
        <f t="shared" si="42"/>
        <v>0</v>
      </c>
      <c r="P131" s="686">
        <f t="shared" si="31"/>
        <v>0</v>
      </c>
    </row>
    <row r="132" spans="2:16" hidden="1">
      <c r="B132" s="501">
        <v>2019</v>
      </c>
      <c r="C132" s="684">
        <f t="shared" si="44"/>
        <v>0</v>
      </c>
      <c r="D132" s="685">
        <f t="shared" si="32"/>
        <v>0</v>
      </c>
      <c r="E132" s="686">
        <f t="shared" si="33"/>
        <v>0</v>
      </c>
      <c r="F132" s="685">
        <f t="shared" si="34"/>
        <v>0</v>
      </c>
      <c r="G132" s="686">
        <f t="shared" si="35"/>
        <v>0</v>
      </c>
      <c r="H132" s="685">
        <f t="shared" si="36"/>
        <v>0</v>
      </c>
      <c r="I132" s="686">
        <f t="shared" si="37"/>
        <v>0</v>
      </c>
      <c r="J132" s="686">
        <f t="shared" si="38"/>
        <v>0</v>
      </c>
      <c r="K132" s="686">
        <f t="shared" si="39"/>
        <v>0</v>
      </c>
      <c r="L132" s="686">
        <f t="shared" si="43"/>
        <v>0</v>
      </c>
      <c r="M132" s="686">
        <f t="shared" si="40"/>
        <v>0</v>
      </c>
      <c r="N132" s="686">
        <f t="shared" si="41"/>
        <v>0</v>
      </c>
      <c r="O132" s="686">
        <f t="shared" si="42"/>
        <v>0</v>
      </c>
      <c r="P132" s="686">
        <f t="shared" si="31"/>
        <v>0</v>
      </c>
    </row>
    <row r="133" spans="2:16" hidden="1">
      <c r="B133" s="502">
        <v>2020</v>
      </c>
      <c r="C133" s="687">
        <f t="shared" si="44"/>
        <v>0</v>
      </c>
      <c r="D133" s="688">
        <f t="shared" si="32"/>
        <v>0</v>
      </c>
      <c r="E133" s="689">
        <f t="shared" si="33"/>
        <v>0</v>
      </c>
      <c r="F133" s="688">
        <f t="shared" si="34"/>
        <v>0</v>
      </c>
      <c r="G133" s="689">
        <f>HLOOKUP(B133,$E$15:$O$114,37,FALSE)</f>
        <v>0</v>
      </c>
      <c r="H133" s="688">
        <f t="shared" si="36"/>
        <v>0</v>
      </c>
      <c r="I133" s="689">
        <f t="shared" si="37"/>
        <v>0</v>
      </c>
      <c r="J133" s="689">
        <f t="shared" si="38"/>
        <v>0</v>
      </c>
      <c r="K133" s="689">
        <f t="shared" si="39"/>
        <v>0</v>
      </c>
      <c r="L133" s="689">
        <f t="shared" si="43"/>
        <v>0</v>
      </c>
      <c r="M133" s="689">
        <f t="shared" si="40"/>
        <v>0</v>
      </c>
      <c r="N133" s="689">
        <f t="shared" si="41"/>
        <v>0</v>
      </c>
      <c r="O133" s="689">
        <f t="shared" si="42"/>
        <v>0</v>
      </c>
      <c r="P133" s="689">
        <f t="shared" si="31"/>
        <v>0</v>
      </c>
    </row>
    <row r="134" spans="2:16" ht="18.75" customHeight="1">
      <c r="B134" s="498" t="s">
        <v>636</v>
      </c>
      <c r="C134" s="598"/>
      <c r="D134" s="599"/>
      <c r="E134" s="600"/>
      <c r="F134" s="599"/>
      <c r="G134" s="599"/>
      <c r="H134" s="599"/>
      <c r="I134" s="599"/>
      <c r="J134" s="599"/>
      <c r="K134" s="599"/>
      <c r="L134" s="599"/>
      <c r="M134" s="599"/>
      <c r="N134" s="599"/>
      <c r="O134" s="599"/>
      <c r="P134" s="599"/>
    </row>
    <row r="136" spans="2:16">
      <c r="B136" s="592" t="s">
        <v>529</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hyperlink ref="C9" location="Table_3_a.__Distribution_Rates_by_Rate_Class" display="Table 3-a."/>
    <hyperlink ref="B136" location="'3.  Distribution Rates'!A1" display="Return to top"/>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4:X58"/>
  <sheetViews>
    <sheetView zoomScale="60" zoomScaleNormal="60" workbookViewId="0">
      <selection activeCell="B22" sqref="B22"/>
    </sheetView>
    <sheetView workbookViewId="1"/>
  </sheetViews>
  <sheetFormatPr defaultColWidth="9.109375" defaultRowHeight="14.4"/>
  <cols>
    <col min="1" max="1" width="9.109375" style="12"/>
    <col min="2" max="2" width="24.5546875" style="12" customWidth="1"/>
    <col min="3" max="3" width="21.77734375" style="12" customWidth="1"/>
    <col min="4" max="4" width="8.88671875" style="12"/>
    <col min="5" max="5" width="24.44140625" style="12" customWidth="1"/>
    <col min="6" max="17" width="12.6640625" style="12" customWidth="1"/>
    <col min="18" max="18" width="13.21875" style="12" customWidth="1"/>
    <col min="19" max="19" width="12.109375" style="12" customWidth="1"/>
    <col min="20" max="16384" width="9.109375" style="12"/>
  </cols>
  <sheetData>
    <row r="14" spans="2:24" ht="15.6">
      <c r="B14" s="588" t="s">
        <v>507</v>
      </c>
    </row>
    <row r="15" spans="2:24" ht="15.6">
      <c r="B15" s="588"/>
    </row>
    <row r="16" spans="2:24" s="668" customFormat="1" ht="28.5" customHeight="1">
      <c r="B16" s="899" t="s">
        <v>639</v>
      </c>
      <c r="C16" s="899"/>
      <c r="D16" s="899"/>
      <c r="E16" s="899"/>
      <c r="F16" s="899"/>
      <c r="G16" s="899"/>
      <c r="H16" s="899"/>
      <c r="I16" s="899"/>
      <c r="J16" s="899"/>
      <c r="K16" s="899"/>
      <c r="L16" s="899"/>
      <c r="M16" s="899"/>
      <c r="N16" s="899"/>
      <c r="O16" s="899"/>
      <c r="P16" s="899"/>
      <c r="Q16" s="899"/>
      <c r="R16" s="899"/>
      <c r="S16" s="899"/>
      <c r="T16" s="899"/>
      <c r="U16" s="899"/>
      <c r="V16" s="899"/>
      <c r="W16" s="899"/>
      <c r="X16" s="899"/>
    </row>
    <row r="19" spans="2:20">
      <c r="B19" s="8" t="s">
        <v>762</v>
      </c>
    </row>
    <row r="20" spans="2:20">
      <c r="B20" s="817" t="s">
        <v>761</v>
      </c>
    </row>
    <row r="21" spans="2:20">
      <c r="B21" s="817" t="s">
        <v>772</v>
      </c>
    </row>
    <row r="22" spans="2:20">
      <c r="B22" s="817" t="s">
        <v>763</v>
      </c>
    </row>
    <row r="23" spans="2:20">
      <c r="B23" s="777"/>
      <c r="C23" s="777"/>
      <c r="D23" s="777"/>
      <c r="E23" s="777"/>
      <c r="F23" s="900">
        <v>2015</v>
      </c>
      <c r="G23" s="901"/>
      <c r="H23" s="901"/>
      <c r="I23" s="901"/>
      <c r="J23" s="815"/>
      <c r="K23" s="901">
        <v>2016</v>
      </c>
      <c r="L23" s="901"/>
      <c r="M23" s="901"/>
      <c r="N23" s="902"/>
      <c r="O23" s="814"/>
      <c r="P23" s="900">
        <v>2017</v>
      </c>
      <c r="Q23" s="901"/>
      <c r="R23" s="901"/>
      <c r="S23" s="901"/>
      <c r="T23" s="802"/>
    </row>
    <row r="24" spans="2:20" ht="52.8">
      <c r="B24" s="778" t="s">
        <v>749</v>
      </c>
      <c r="C24" s="779"/>
      <c r="D24" s="779"/>
      <c r="E24" s="779"/>
      <c r="F24" s="780" t="s">
        <v>29</v>
      </c>
      <c r="G24" s="781" t="s">
        <v>750</v>
      </c>
      <c r="H24" s="781" t="s">
        <v>751</v>
      </c>
      <c r="I24" s="783" t="s">
        <v>752</v>
      </c>
      <c r="J24" s="782" t="s">
        <v>760</v>
      </c>
      <c r="K24" s="803" t="s">
        <v>29</v>
      </c>
      <c r="L24" s="781" t="s">
        <v>750</v>
      </c>
      <c r="M24" s="781" t="s">
        <v>751</v>
      </c>
      <c r="N24" s="783" t="s">
        <v>752</v>
      </c>
      <c r="O24" s="783" t="s">
        <v>760</v>
      </c>
      <c r="P24" s="780" t="s">
        <v>29</v>
      </c>
      <c r="Q24" s="781" t="s">
        <v>750</v>
      </c>
      <c r="R24" s="781" t="s">
        <v>751</v>
      </c>
      <c r="S24" s="783" t="s">
        <v>752</v>
      </c>
      <c r="T24" s="782" t="s">
        <v>760</v>
      </c>
    </row>
    <row r="25" spans="2:20" ht="18">
      <c r="B25" s="804" t="s">
        <v>753</v>
      </c>
      <c r="C25" s="805"/>
      <c r="D25" s="805"/>
      <c r="E25" s="805"/>
      <c r="F25" s="784"/>
      <c r="G25" s="805"/>
      <c r="H25" s="805"/>
      <c r="I25" s="805"/>
      <c r="J25" s="806"/>
      <c r="K25" s="805"/>
      <c r="L25" s="805"/>
      <c r="M25" s="805"/>
      <c r="N25" s="805"/>
      <c r="O25" s="805"/>
      <c r="P25" s="784"/>
      <c r="Q25" s="805"/>
      <c r="R25" s="805"/>
      <c r="S25" s="805"/>
      <c r="T25" s="806"/>
    </row>
    <row r="26" spans="2:20" ht="15.6">
      <c r="B26" s="785" t="s">
        <v>505</v>
      </c>
      <c r="F26" s="786"/>
      <c r="G26" s="787"/>
      <c r="H26" s="787"/>
      <c r="I26" s="787"/>
      <c r="J26" s="788"/>
      <c r="K26" s="789"/>
      <c r="L26" s="789"/>
      <c r="M26" s="789"/>
      <c r="N26" s="789"/>
      <c r="O26" s="789"/>
      <c r="P26" s="786"/>
      <c r="Q26" s="787"/>
      <c r="R26" s="787"/>
      <c r="S26" s="787"/>
      <c r="T26" s="788"/>
    </row>
    <row r="27" spans="2:20">
      <c r="B27" s="790" t="s">
        <v>498</v>
      </c>
      <c r="F27" s="786"/>
      <c r="G27" s="787"/>
      <c r="H27" s="787"/>
      <c r="I27" s="787"/>
      <c r="J27" s="788"/>
      <c r="K27" s="789"/>
      <c r="L27" s="789"/>
      <c r="M27" s="789"/>
      <c r="N27" s="789"/>
      <c r="O27" s="789"/>
      <c r="P27" s="786"/>
      <c r="Q27" s="787"/>
      <c r="R27" s="787"/>
      <c r="S27" s="787"/>
      <c r="T27" s="788"/>
    </row>
    <row r="28" spans="2:20">
      <c r="B28" s="12" t="s">
        <v>95</v>
      </c>
      <c r="F28" s="786">
        <v>1</v>
      </c>
      <c r="G28" s="787"/>
      <c r="H28" s="787"/>
      <c r="I28" s="787"/>
      <c r="J28" s="788"/>
      <c r="K28" s="789"/>
      <c r="L28" s="789"/>
      <c r="M28" s="789"/>
      <c r="N28" s="789"/>
      <c r="O28" s="789"/>
      <c r="P28" s="786"/>
      <c r="Q28" s="787"/>
      <c r="R28" s="787"/>
      <c r="S28" s="787"/>
      <c r="T28" s="788"/>
    </row>
    <row r="29" spans="2:20">
      <c r="B29" s="12" t="s">
        <v>96</v>
      </c>
      <c r="C29" s="12" t="s">
        <v>754</v>
      </c>
      <c r="F29" s="786">
        <v>1</v>
      </c>
      <c r="G29" s="787"/>
      <c r="H29" s="787"/>
      <c r="I29" s="787"/>
      <c r="J29" s="788"/>
      <c r="K29" s="789"/>
      <c r="L29" s="789"/>
      <c r="M29" s="789"/>
      <c r="N29" s="789"/>
      <c r="O29" s="789"/>
      <c r="P29" s="786"/>
      <c r="Q29" s="787"/>
      <c r="R29" s="787"/>
      <c r="S29" s="787"/>
      <c r="T29" s="788"/>
    </row>
    <row r="30" spans="2:20">
      <c r="B30" s="12" t="s">
        <v>97</v>
      </c>
      <c r="F30" s="786">
        <v>1</v>
      </c>
      <c r="G30" s="787"/>
      <c r="H30" s="787"/>
      <c r="I30" s="787"/>
      <c r="J30" s="788"/>
      <c r="K30" s="789"/>
      <c r="L30" s="789"/>
      <c r="M30" s="789"/>
      <c r="N30" s="789"/>
      <c r="O30" s="789"/>
      <c r="P30" s="786"/>
      <c r="Q30" s="787"/>
      <c r="R30" s="787"/>
      <c r="S30" s="787"/>
      <c r="T30" s="788"/>
    </row>
    <row r="31" spans="2:20">
      <c r="B31" s="12" t="s">
        <v>683</v>
      </c>
      <c r="F31" s="786">
        <v>1</v>
      </c>
      <c r="G31" s="787"/>
      <c r="H31" s="787"/>
      <c r="I31" s="787"/>
      <c r="J31" s="788"/>
      <c r="K31" s="789"/>
      <c r="L31" s="789"/>
      <c r="M31" s="789"/>
      <c r="N31" s="789"/>
      <c r="O31" s="789"/>
      <c r="P31" s="786"/>
      <c r="Q31" s="787"/>
      <c r="R31" s="787"/>
      <c r="S31" s="787"/>
      <c r="T31" s="788"/>
    </row>
    <row r="32" spans="2:20">
      <c r="B32" s="12" t="s">
        <v>98</v>
      </c>
      <c r="F32" s="786">
        <v>1</v>
      </c>
      <c r="G32" s="787"/>
      <c r="H32" s="787"/>
      <c r="I32" s="787"/>
      <c r="J32" s="788"/>
      <c r="K32" s="789"/>
      <c r="L32" s="789"/>
      <c r="M32" s="789"/>
      <c r="N32" s="789"/>
      <c r="O32" s="789"/>
      <c r="P32" s="786"/>
      <c r="Q32" s="787"/>
      <c r="R32" s="787"/>
      <c r="S32" s="787"/>
      <c r="T32" s="788"/>
    </row>
    <row r="33" spans="2:20">
      <c r="B33" s="807" t="s">
        <v>499</v>
      </c>
      <c r="C33" s="808"/>
      <c r="D33" s="808"/>
      <c r="E33" s="808"/>
      <c r="F33" s="809"/>
      <c r="G33" s="810"/>
      <c r="H33" s="810"/>
      <c r="I33" s="810"/>
      <c r="J33" s="811"/>
      <c r="K33" s="810"/>
      <c r="L33" s="810"/>
      <c r="M33" s="810"/>
      <c r="N33" s="810"/>
      <c r="O33" s="810"/>
      <c r="P33" s="809"/>
      <c r="Q33" s="810"/>
      <c r="R33" s="810"/>
      <c r="S33" s="810"/>
      <c r="T33" s="811"/>
    </row>
    <row r="34" spans="2:20">
      <c r="B34" s="12" t="s">
        <v>100</v>
      </c>
      <c r="F34" s="786"/>
      <c r="G34" s="816">
        <v>0.38</v>
      </c>
      <c r="H34" s="816">
        <v>0.53</v>
      </c>
      <c r="I34" s="816">
        <v>0.09</v>
      </c>
      <c r="J34" s="788"/>
      <c r="K34" s="789"/>
      <c r="L34" s="789"/>
      <c r="M34" s="789"/>
      <c r="N34" s="789"/>
      <c r="O34" s="789"/>
      <c r="P34" s="786"/>
      <c r="Q34" s="787"/>
      <c r="R34" s="787"/>
      <c r="S34" s="787"/>
      <c r="T34" s="788"/>
    </row>
    <row r="35" spans="2:20">
      <c r="B35" s="807" t="s">
        <v>10</v>
      </c>
      <c r="C35" s="808"/>
      <c r="D35" s="808"/>
      <c r="E35" s="808"/>
      <c r="F35" s="809"/>
      <c r="G35" s="810"/>
      <c r="H35" s="810"/>
      <c r="I35" s="810"/>
      <c r="J35" s="811"/>
      <c r="K35" s="810"/>
      <c r="L35" s="810"/>
      <c r="M35" s="810"/>
      <c r="N35" s="810"/>
      <c r="O35" s="810"/>
      <c r="P35" s="809"/>
      <c r="Q35" s="810"/>
      <c r="R35" s="810"/>
      <c r="S35" s="810"/>
      <c r="T35" s="811"/>
    </row>
    <row r="36" spans="2:20">
      <c r="B36" s="12" t="s">
        <v>104</v>
      </c>
      <c r="F36" s="786"/>
      <c r="G36" s="787"/>
      <c r="H36" s="787"/>
      <c r="I36" s="787">
        <v>1</v>
      </c>
      <c r="J36" s="788"/>
      <c r="K36" s="789"/>
      <c r="L36" s="789"/>
      <c r="M36" s="789"/>
      <c r="N36" s="789"/>
      <c r="O36" s="789"/>
      <c r="P36" s="786"/>
      <c r="Q36" s="787"/>
      <c r="R36" s="787"/>
      <c r="S36" s="787"/>
      <c r="T36" s="788"/>
    </row>
    <row r="37" spans="2:20">
      <c r="B37" s="12" t="s">
        <v>106</v>
      </c>
      <c r="F37" s="786"/>
      <c r="G37" s="787"/>
      <c r="H37" s="787"/>
      <c r="I37" s="787">
        <v>1</v>
      </c>
      <c r="J37" s="788"/>
      <c r="K37" s="789"/>
      <c r="L37" s="789"/>
      <c r="M37" s="789"/>
      <c r="N37" s="789"/>
      <c r="O37" s="789"/>
      <c r="P37" s="786"/>
      <c r="Q37" s="787"/>
      <c r="R37" s="787"/>
      <c r="S37" s="787"/>
      <c r="T37" s="788"/>
    </row>
    <row r="38" spans="2:20">
      <c r="B38" s="807" t="s">
        <v>107</v>
      </c>
      <c r="C38" s="808"/>
      <c r="D38" s="808"/>
      <c r="E38" s="808"/>
      <c r="F38" s="809"/>
      <c r="G38" s="810"/>
      <c r="H38" s="810"/>
      <c r="I38" s="810"/>
      <c r="J38" s="811"/>
      <c r="K38" s="810"/>
      <c r="L38" s="810"/>
      <c r="M38" s="810"/>
      <c r="N38" s="810"/>
      <c r="O38" s="810"/>
      <c r="P38" s="809"/>
      <c r="Q38" s="810"/>
      <c r="R38" s="810"/>
      <c r="S38" s="810"/>
      <c r="T38" s="811"/>
    </row>
    <row r="39" spans="2:20">
      <c r="B39" s="791" t="s">
        <v>108</v>
      </c>
      <c r="C39" s="791"/>
      <c r="D39" s="791"/>
      <c r="E39" s="791"/>
      <c r="F39" s="792">
        <v>1</v>
      </c>
      <c r="G39" s="793"/>
      <c r="H39" s="793"/>
      <c r="I39" s="793"/>
      <c r="J39" s="794"/>
      <c r="K39" s="793"/>
      <c r="L39" s="793"/>
      <c r="M39" s="793"/>
      <c r="N39" s="793"/>
      <c r="O39" s="793"/>
      <c r="P39" s="792"/>
      <c r="Q39" s="793"/>
      <c r="R39" s="793"/>
      <c r="S39" s="793"/>
      <c r="T39" s="794"/>
    </row>
    <row r="40" spans="2:20" ht="15.6">
      <c r="B40" s="785" t="s">
        <v>504</v>
      </c>
      <c r="F40" s="786"/>
      <c r="G40" s="787"/>
      <c r="H40" s="787"/>
      <c r="I40" s="787"/>
      <c r="J40" s="788"/>
      <c r="K40" s="789"/>
      <c r="L40" s="789"/>
      <c r="M40" s="789"/>
      <c r="N40" s="789"/>
      <c r="O40" s="789"/>
      <c r="P40" s="786"/>
      <c r="Q40" s="787"/>
      <c r="R40" s="787"/>
      <c r="S40" s="787"/>
      <c r="T40" s="788"/>
    </row>
    <row r="41" spans="2:20">
      <c r="B41" s="790" t="s">
        <v>500</v>
      </c>
      <c r="F41" s="786"/>
      <c r="G41" s="787"/>
      <c r="H41" s="787"/>
      <c r="I41" s="787"/>
      <c r="J41" s="788"/>
      <c r="K41" s="789"/>
      <c r="L41" s="789"/>
      <c r="M41" s="789"/>
      <c r="N41" s="789"/>
      <c r="O41" s="789"/>
      <c r="P41" s="786"/>
      <c r="Q41" s="787"/>
      <c r="R41" s="787"/>
      <c r="S41" s="787"/>
      <c r="T41" s="788"/>
    </row>
    <row r="42" spans="2:20">
      <c r="B42" s="12" t="s">
        <v>113</v>
      </c>
      <c r="F42" s="786">
        <v>1</v>
      </c>
      <c r="G42" s="787"/>
      <c r="H42" s="787"/>
      <c r="I42" s="787"/>
      <c r="J42" s="788"/>
      <c r="K42" s="789">
        <v>1</v>
      </c>
      <c r="L42" s="789"/>
      <c r="M42" s="789"/>
      <c r="N42" s="789"/>
      <c r="O42" s="789"/>
      <c r="P42" s="786">
        <v>1</v>
      </c>
      <c r="Q42" s="787"/>
      <c r="R42" s="787"/>
      <c r="S42" s="787"/>
      <c r="T42" s="788"/>
    </row>
    <row r="43" spans="2:20">
      <c r="B43" s="12" t="s">
        <v>114</v>
      </c>
      <c r="F43" s="786">
        <v>1</v>
      </c>
      <c r="G43" s="787"/>
      <c r="H43" s="787"/>
      <c r="I43" s="787"/>
      <c r="J43" s="788"/>
      <c r="K43" s="789">
        <v>1</v>
      </c>
      <c r="L43" s="789"/>
      <c r="M43" s="789"/>
      <c r="N43" s="789"/>
      <c r="O43" s="789"/>
      <c r="P43" s="786">
        <v>1</v>
      </c>
      <c r="Q43" s="787"/>
      <c r="R43" s="787"/>
      <c r="S43" s="787"/>
      <c r="T43" s="788"/>
    </row>
    <row r="44" spans="2:20">
      <c r="B44" s="12" t="s">
        <v>115</v>
      </c>
      <c r="F44" s="786"/>
      <c r="G44" s="787"/>
      <c r="H44" s="787"/>
      <c r="I44" s="787"/>
      <c r="J44" s="788"/>
      <c r="K44" s="789">
        <v>1</v>
      </c>
      <c r="L44" s="789"/>
      <c r="M44" s="789"/>
      <c r="N44" s="789"/>
      <c r="O44" s="789"/>
      <c r="P44" s="786"/>
      <c r="Q44" s="787"/>
      <c r="R44" s="787"/>
      <c r="S44" s="787"/>
      <c r="T44" s="788"/>
    </row>
    <row r="45" spans="2:20">
      <c r="B45" s="12" t="s">
        <v>116</v>
      </c>
      <c r="F45" s="786">
        <v>1</v>
      </c>
      <c r="G45" s="787"/>
      <c r="H45" s="787"/>
      <c r="I45" s="787"/>
      <c r="J45" s="788"/>
      <c r="K45" s="789"/>
      <c r="L45" s="789"/>
      <c r="M45" s="789"/>
      <c r="N45" s="789"/>
      <c r="O45" s="789"/>
      <c r="P45" s="786">
        <v>1</v>
      </c>
      <c r="Q45" s="787"/>
      <c r="R45" s="787"/>
      <c r="S45" s="787"/>
      <c r="T45" s="788"/>
    </row>
    <row r="46" spans="2:20">
      <c r="B46" s="807" t="s">
        <v>501</v>
      </c>
      <c r="C46" s="808"/>
      <c r="D46" s="808"/>
      <c r="E46" s="808"/>
      <c r="F46" s="809"/>
      <c r="G46" s="810"/>
      <c r="H46" s="810"/>
      <c r="I46" s="810"/>
      <c r="J46" s="811"/>
      <c r="K46" s="810"/>
      <c r="L46" s="810"/>
      <c r="M46" s="810"/>
      <c r="N46" s="810"/>
      <c r="O46" s="810"/>
      <c r="P46" s="809"/>
      <c r="Q46" s="810"/>
      <c r="R46" s="810"/>
      <c r="S46" s="810"/>
      <c r="T46" s="811"/>
    </row>
    <row r="47" spans="2:20">
      <c r="B47" s="12" t="s">
        <v>117</v>
      </c>
      <c r="F47" s="786"/>
      <c r="G47" s="795"/>
      <c r="H47" s="795"/>
      <c r="I47" s="795"/>
      <c r="J47" s="796"/>
      <c r="K47" s="789"/>
      <c r="L47" s="789">
        <v>0.33</v>
      </c>
      <c r="M47" s="789">
        <v>0.67</v>
      </c>
      <c r="N47" s="789"/>
      <c r="O47" s="789"/>
      <c r="P47" s="786"/>
      <c r="Q47" s="787"/>
      <c r="R47" s="787"/>
      <c r="S47" s="787"/>
      <c r="T47" s="788"/>
    </row>
    <row r="48" spans="2:20">
      <c r="B48" s="12" t="s">
        <v>118</v>
      </c>
      <c r="F48" s="786"/>
      <c r="G48" s="795">
        <v>0.38</v>
      </c>
      <c r="H48" s="795">
        <v>0.53</v>
      </c>
      <c r="I48" s="795">
        <v>0.09</v>
      </c>
      <c r="J48" s="796"/>
      <c r="K48" s="789"/>
      <c r="L48" s="797">
        <v>0.39</v>
      </c>
      <c r="M48" s="797">
        <v>0.42</v>
      </c>
      <c r="N48" s="797">
        <v>0.19</v>
      </c>
      <c r="O48" s="797"/>
      <c r="P48" s="786"/>
      <c r="Q48" s="795">
        <v>0.35</v>
      </c>
      <c r="R48" s="795">
        <v>0.6</v>
      </c>
      <c r="S48" s="795">
        <v>0</v>
      </c>
      <c r="T48" s="796">
        <v>0.05</v>
      </c>
    </row>
    <row r="49" spans="2:20">
      <c r="B49" s="12" t="s">
        <v>119</v>
      </c>
      <c r="F49" s="786"/>
      <c r="G49" s="795"/>
      <c r="H49" s="795"/>
      <c r="I49" s="795"/>
      <c r="J49" s="796"/>
      <c r="K49" s="789"/>
      <c r="L49" s="797">
        <v>0.76</v>
      </c>
      <c r="M49" s="797">
        <v>0.24</v>
      </c>
      <c r="N49" s="797"/>
      <c r="O49" s="797"/>
      <c r="P49" s="786"/>
      <c r="Q49" s="797">
        <v>0.76</v>
      </c>
      <c r="R49" s="797">
        <v>0.24</v>
      </c>
      <c r="S49" s="795"/>
      <c r="T49" s="796"/>
    </row>
    <row r="50" spans="2:20">
      <c r="B50" s="12" t="s">
        <v>120</v>
      </c>
      <c r="F50" s="786"/>
      <c r="G50" s="795"/>
      <c r="H50" s="795"/>
      <c r="I50" s="795"/>
      <c r="J50" s="796"/>
      <c r="K50" s="789"/>
      <c r="L50" s="797">
        <v>1</v>
      </c>
      <c r="M50" s="797"/>
      <c r="N50" s="797"/>
      <c r="O50" s="797"/>
      <c r="P50" s="786"/>
      <c r="Q50" s="795"/>
      <c r="R50" s="795"/>
      <c r="S50" s="795"/>
      <c r="T50" s="796"/>
    </row>
    <row r="51" spans="2:20">
      <c r="F51" s="786"/>
      <c r="G51" s="795"/>
      <c r="H51" s="795"/>
      <c r="I51" s="795"/>
      <c r="J51" s="796"/>
      <c r="K51" s="789"/>
      <c r="L51" s="789"/>
      <c r="M51" s="789"/>
      <c r="N51" s="789"/>
      <c r="O51" s="789"/>
      <c r="P51" s="786"/>
      <c r="Q51" s="787"/>
      <c r="R51" s="787"/>
      <c r="S51" s="787"/>
      <c r="T51" s="788"/>
    </row>
    <row r="52" spans="2:20">
      <c r="B52" s="12" t="s">
        <v>124</v>
      </c>
      <c r="F52" s="786"/>
      <c r="G52" s="795"/>
      <c r="H52" s="795"/>
      <c r="I52" s="795"/>
      <c r="J52" s="796"/>
      <c r="K52" s="789"/>
      <c r="L52" s="789"/>
      <c r="M52" s="789"/>
      <c r="N52" s="789">
        <v>1</v>
      </c>
      <c r="O52" s="789"/>
      <c r="P52" s="786"/>
      <c r="Q52" s="787"/>
      <c r="R52" s="787"/>
      <c r="S52" s="787"/>
      <c r="T52" s="788"/>
    </row>
    <row r="53" spans="2:20">
      <c r="B53" s="807" t="s">
        <v>491</v>
      </c>
      <c r="C53" s="808"/>
      <c r="D53" s="808"/>
      <c r="E53" s="808"/>
      <c r="F53" s="809"/>
      <c r="G53" s="810"/>
      <c r="H53" s="810"/>
      <c r="I53" s="810"/>
      <c r="J53" s="811"/>
      <c r="K53" s="810"/>
      <c r="L53" s="810"/>
      <c r="M53" s="810"/>
      <c r="N53" s="810"/>
      <c r="O53" s="810"/>
      <c r="P53" s="809"/>
      <c r="Q53" s="810"/>
      <c r="R53" s="810"/>
      <c r="S53" s="810"/>
      <c r="T53" s="811"/>
    </row>
    <row r="54" spans="2:20" ht="15.6">
      <c r="B54" s="785" t="s">
        <v>497</v>
      </c>
      <c r="F54" s="786"/>
      <c r="G54" s="787"/>
      <c r="H54" s="787"/>
      <c r="I54" s="787"/>
      <c r="J54" s="788"/>
      <c r="K54" s="789"/>
      <c r="L54" s="789"/>
      <c r="M54" s="789"/>
      <c r="N54" s="789"/>
      <c r="O54" s="789"/>
      <c r="P54" s="786"/>
      <c r="Q54" s="787"/>
      <c r="R54" s="787"/>
      <c r="S54" s="787"/>
      <c r="T54" s="788"/>
    </row>
    <row r="55" spans="2:20">
      <c r="B55" s="16" t="s">
        <v>109</v>
      </c>
      <c r="C55" s="16"/>
      <c r="D55" s="16"/>
      <c r="E55" s="16"/>
      <c r="F55" s="786"/>
      <c r="G55" s="787"/>
      <c r="H55" s="787"/>
      <c r="I55" s="787">
        <v>1</v>
      </c>
      <c r="J55" s="788"/>
      <c r="K55" s="787"/>
      <c r="L55" s="787"/>
      <c r="M55" s="787"/>
      <c r="N55" s="787"/>
      <c r="O55" s="787"/>
      <c r="P55" s="786"/>
      <c r="Q55" s="787"/>
      <c r="R55" s="787"/>
      <c r="S55" s="787"/>
      <c r="T55" s="788"/>
    </row>
    <row r="56" spans="2:20">
      <c r="B56" s="16" t="s">
        <v>740</v>
      </c>
      <c r="C56" s="16"/>
      <c r="D56" s="16"/>
      <c r="E56" s="16"/>
      <c r="F56" s="786"/>
      <c r="G56" s="787"/>
      <c r="H56" s="787"/>
      <c r="I56" s="787"/>
      <c r="J56" s="788"/>
      <c r="K56" s="787"/>
      <c r="L56" s="787"/>
      <c r="M56" s="787"/>
      <c r="N56" s="787"/>
      <c r="O56" s="787"/>
      <c r="P56" s="786">
        <v>1</v>
      </c>
      <c r="Q56" s="787"/>
      <c r="R56" s="787"/>
      <c r="S56" s="787"/>
      <c r="T56" s="788"/>
    </row>
    <row r="57" spans="2:20">
      <c r="B57" s="16" t="s">
        <v>741</v>
      </c>
      <c r="C57" s="16"/>
      <c r="D57" s="16"/>
      <c r="E57" s="16"/>
      <c r="F57" s="786"/>
      <c r="G57" s="787"/>
      <c r="H57" s="787"/>
      <c r="I57" s="787"/>
      <c r="J57" s="788"/>
      <c r="K57" s="787"/>
      <c r="L57" s="787"/>
      <c r="M57" s="787"/>
      <c r="N57" s="787"/>
      <c r="O57" s="787"/>
      <c r="P57" s="786">
        <v>1</v>
      </c>
      <c r="Q57" s="787"/>
      <c r="R57" s="787"/>
      <c r="S57" s="787"/>
      <c r="T57" s="788"/>
    </row>
    <row r="58" spans="2:20">
      <c r="B58" s="791" t="s">
        <v>739</v>
      </c>
      <c r="C58" s="791"/>
      <c r="D58" s="791"/>
      <c r="E58" s="791"/>
      <c r="F58" s="792"/>
      <c r="G58" s="793"/>
      <c r="H58" s="793"/>
      <c r="I58" s="793"/>
      <c r="J58" s="794"/>
      <c r="K58" s="793">
        <v>1</v>
      </c>
      <c r="L58" s="793"/>
      <c r="M58" s="793"/>
      <c r="N58" s="793"/>
      <c r="O58" s="793"/>
      <c r="P58" s="792"/>
      <c r="Q58" s="793"/>
      <c r="R58" s="793"/>
      <c r="S58" s="793"/>
      <c r="T58" s="794"/>
    </row>
  </sheetData>
  <mergeCells count="4">
    <mergeCell ref="B16:X16"/>
    <mergeCell ref="F23:I23"/>
    <mergeCell ref="K23:N23"/>
    <mergeCell ref="P23:S23"/>
  </mergeCells>
  <pageMargins left="0.25" right="0.25" top="0.75" bottom="0.75" header="0.3" footer="0.3"/>
  <pageSetup paperSize="5" scale="56"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Margaret Boland</cp:lastModifiedBy>
  <cp:lastPrinted>2019-07-30T17:19:57Z</cp:lastPrinted>
  <dcterms:created xsi:type="dcterms:W3CDTF">2012-03-05T18:56:04Z</dcterms:created>
  <dcterms:modified xsi:type="dcterms:W3CDTF">2019-11-13T20:50:10Z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Jet Reports Function Literals">
    <vt:lpwstr>,	;	,	{	}	[@[{0}]]	1033</vt:lpwstr>
  </property>
</Properties>
</file>