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BoardSec\3- Mona H Active cases\2019\EB-2019-0028 Embrum\"/>
    </mc:Choice>
  </mc:AlternateContent>
  <bookViews>
    <workbookView xWindow="0" yWindow="0" windowWidth="25596" windowHeight="10356"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1" i="47" l="1"/>
  <c r="H142" i="47"/>
  <c r="H143" i="47"/>
  <c r="H144" i="47"/>
  <c r="H145" i="47"/>
  <c r="H146" i="47"/>
  <c r="C15" i="44"/>
  <c r="Q670" i="79" l="1"/>
  <c r="P670" i="79"/>
  <c r="O670" i="79"/>
  <c r="Q660" i="79"/>
  <c r="P660" i="79"/>
  <c r="O660" i="79"/>
  <c r="P657" i="79"/>
  <c r="Q657" i="79"/>
  <c r="O657" i="79"/>
  <c r="E670" i="79"/>
  <c r="F672" i="79"/>
  <c r="E660" i="79"/>
  <c r="F662" i="79"/>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AF516" i="46"/>
  <c r="H130" i="45"/>
  <c r="C133" i="45"/>
  <c r="Y1113" i="79" s="1"/>
  <c r="N130" i="45"/>
  <c r="AG258" i="46"/>
  <c r="AG259" i="46" s="1"/>
  <c r="AJ516" i="46"/>
  <c r="AJ520" i="46" s="1"/>
  <c r="AG387" i="46"/>
  <c r="AA381" i="79"/>
  <c r="AA382" i="79" s="1"/>
  <c r="AF258" i="46"/>
  <c r="Y258" i="46"/>
  <c r="Y259" i="46" s="1"/>
  <c r="E130" i="45"/>
  <c r="AK564" i="79" s="1"/>
  <c r="L130" i="45"/>
  <c r="AG516" i="46"/>
  <c r="AG520" i="46" s="1"/>
  <c r="AF130" i="46"/>
  <c r="AF131" i="46" s="1"/>
  <c r="K54" i="43" s="1"/>
  <c r="AG130" i="46"/>
  <c r="AG131" i="46" s="1"/>
  <c r="L54" i="43" s="1"/>
  <c r="AE198" i="79"/>
  <c r="AE202" i="79" s="1"/>
  <c r="F130" i="45"/>
  <c r="C132" i="45"/>
  <c r="M130" i="45"/>
  <c r="AH258" i="46"/>
  <c r="AI516" i="46"/>
  <c r="K130" i="45"/>
  <c r="AH516" i="46"/>
  <c r="AI387" i="46"/>
  <c r="AI389" i="46" s="1"/>
  <c r="D130" i="45"/>
  <c r="I130" i="45"/>
  <c r="J130" i="45"/>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73" i="79" l="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4" i="79" l="1"/>
  <c r="AM382" i="79"/>
  <c r="AM383" i="79"/>
  <c r="Y572" i="79"/>
  <c r="D72" i="43" s="1"/>
  <c r="R54" i="43"/>
  <c r="Z756" i="79"/>
  <c r="AM205" i="79"/>
  <c r="G104" i="43" s="1"/>
  <c r="AD572" i="79"/>
  <c r="I72" i="43" s="1"/>
  <c r="AJ572" i="79"/>
  <c r="O72" i="43" s="1"/>
  <c r="AM521" i="46"/>
  <c r="AM523" i="46" s="1"/>
  <c r="U31" i="47"/>
  <c r="R55" i="43"/>
  <c r="S85" i="43" s="1"/>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E75"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E31" i="43" l="1"/>
  <c r="E29" i="43"/>
  <c r="E42" i="43"/>
  <c r="E32" i="43"/>
  <c r="U83" i="47"/>
  <c r="AM204" i="79"/>
  <c r="AM206" i="79" s="1"/>
  <c r="E30" i="43"/>
  <c r="H20"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<sst xmlns="http://schemas.openxmlformats.org/spreadsheetml/2006/main" count="2973" uniqueCount="742">
  <si>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</si>
  <si>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</si>
  <si>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</si>
  <si>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</si>
  <si>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</si>
  <si>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</si>
  <si>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</si>
  <si>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</si>
  <si>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</si>
  <si>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</si>
  <si>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</si>
  <si>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</si>
  <si>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</si>
  <si>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</si>
  <si>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</si>
  <si>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</si>
  <si>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</si>
  <si>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</si>
  <si>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</si>
  <si>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</si>
  <si>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</si>
  <si>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</si>
  <si>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</si>
  <si>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</si>
  <si>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</si>
  <si>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</si>
  <si>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</si>
  <si>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</si>
  <si>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</si>
  <si>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</si>
  <si>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</si>
  <si>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</si>
  <si>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</si>
  <si>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</si>
  <si>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</si>
  <si>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</si>
  <si>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</si>
  <si>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</si>
  <si>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</si>
  <si>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</si>
  <si>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</si>
  <si>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</si>
  <si>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</si>
  <si>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</si>
  <si>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</si>
  <si>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</si>
  <si>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</si>
  <si>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</si>
  <si>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</si>
  <si>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</si>
  <si>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</si>
  <si>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</si>
  <si>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</si>
  <si>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</si>
  <si>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</si>
  <si>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</si>
  <si>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</si>
  <si>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</si>
  <si>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</si>
  <si>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</si>
  <si>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</si>
  <si>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</si>
  <si>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</si>
  <si>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</si>
  <si>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</si>
  <si>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</si>
  <si>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</si>
  <si>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</si>
  <si>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</si>
  <si>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</si>
  <si>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</si>
  <si>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</si>
  <si>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</si>
  <si>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</si>
  <si>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</si>
  <si>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</si>
  <si>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</si>
  <si>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</si>
  <si>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</si>
  <si>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</si>
  <si>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</si>
  <si>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</si>
  <si>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</si>
  <si>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</si>
  <si>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</si>
  <si>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</si>
  <si>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</si>
  <si>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</si>
  <si>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</si>
  <si>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</si>
  <si>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</si>
  <si>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</si>
  <si>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</si>
  <si>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</si>
  <si>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</si>
  <si>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</si>
  <si>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</si>
  <si>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</si>
  <si>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</si>
  <si>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</si>
  <si>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</si>
  <si>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</si>
  <si>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</si>
  <si>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</si>
  <si>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</si>
  <si>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</si>
  <si>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</si>
  <si>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</si>
  <si>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</si>
  <si>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</si>
  <si>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</si>
  <si>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</si>
  <si>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</si>
  <si>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</si>
  <si>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</si>
  <si>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</si>
  <si>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</si>
  <si>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</si>
  <si>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</si>
  <si>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</si>
  <si>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</si>
  <si>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</si>
  <si>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</si>
  <si>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</si>
  <si>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</si>
  <si>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</si>
  <si>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</si>
  <si>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</si>
  <si>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</si>
  <si>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</si>
  <si>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</si>
  <si>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</si>
  <si>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</si>
  <si>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</si>
  <si>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</si>
  <si>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</si>
  <si>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</si>
  <si>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</si>
  <si>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</si>
  <si>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</si>
  <si>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</si>
  <si>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</si>
  <si>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</si>
  <si>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</si>
  <si>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</si>
  <si>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</si>
  <si>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</si>
  <si>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</si>
  <si>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</si>
  <si>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</si>
  <si>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</si>
  <si>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</si>
  <si>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</si>
  <si>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</si>
  <si>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</si>
  <si>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</si>
  <si>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</si>
  <si>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</si>
  <si>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</si>
  <si>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</si>
  <si>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</si>
  <si>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</si>
  <si>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</si>
  <si>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</si>
  <si>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</si>
  <si>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</si>
  <si>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</si>
  <si>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</si>
  <si>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</si>
  <si>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</si>
  <si>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</si>
  <si>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</si>
  <si>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</si>
  <si>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</si>
  <si>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</si>
  <si>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</si>
  <si>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</si>
  <si>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</si>
  <si>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</si>
  <si>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</si>
  <si>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</si>
  <si>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</si>
  <si>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</si>
  <si>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</si>
  <si>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</si>
  <si>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</si>
  <si>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</si>
  <si>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</si>
  <si>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</si>
  <si>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</si>
  <si>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</si>
  <si>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</si>
  <si>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</si>
  <si>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</si>
  <si>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</si>
  <si>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</si>
  <si>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</si>
  <si>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</si>
  <si>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</si>
  <si>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</si>
  <si>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</si>
  <si>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</si>
  <si>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</si>
  <si>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</si>
  <si>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</si>
  <si>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</si>
  <si>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</si>
  <si>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</si>
  <si>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</si>
  <si>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</si>
  <si>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</si>
  <si>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</si>
  <si>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</si>
  <si>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</si>
  <si>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</si>
  <si>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</si>
  <si>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</si>
  <si>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</si>
  <si>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</si>
  <si>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</si>
  <si>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</si>
  <si>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</si>
  <si>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</si>
  <si>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</si>
  <si>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</si>
  <si>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</si>
  <si>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</si>
  <si>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</si>
  <si>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</si>
  <si>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</si>
  <si>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</si>
  <si>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</si>
  <si>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</si>
  <si>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</si>
  <si>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</si>
  <si>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</si>
  <si>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</si>
  <si>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</si>
  <si>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</si>
  <si>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</si>
  <si>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</si>
  <si>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</si>
  <si>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</si>
  <si>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</si>
  <si>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</si>
  <si>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</si>
  <si>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</si>
  <si>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</si>
  <si>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</si>
  <si>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</si>
  <si>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</si>
  <si>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</si>
  <si>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</si>
  <si>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</si>
  <si>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</si>
  <si>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</si>
  <si>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</si>
  <si>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</si>
  <si>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</si>
  <si>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</si>
  <si>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</si>
  <si>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</si>
  <si>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</si>
  <si>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</si>
  <si>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</si>
  <si>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</si>
  <si>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</si>
  <si>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</si>
  <si>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</si>
  <si>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</si>
  <si>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</si>
  <si>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</si>
  <si>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</si>
  <si>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</si>
  <si>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</si>
  <si>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</si>
  <si>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</si>
  <si>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</si>
  <si>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</si>
  <si>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</si>
  <si>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</si>
  <si>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</si>
  <si>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</si>
  <si>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</si>
  <si>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</si>
  <si>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</si>
  <si>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</si>
  <si>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</si>
  <si>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</si>
  <si>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</si>
  <si>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</si>
  <si>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</si>
  <si>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</si>
  <si>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</si>
  <si>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</si>
  <si>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</si>
  <si>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</si>
  <si>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</si>
  <si>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</si>
  <si>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</si>
  <si>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</si>
  <si>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</si>
  <si>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</si>
  <si>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</si>
  <si>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</si>
  <si>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</si>
  <si>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</si>
  <si>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</si>
  <si>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</si>
  <si>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</si>
  <si>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</si>
  <si>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</si>
  <si>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</si>
  <si>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</si>
  <si>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</si>
  <si>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</si>
  <si>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</si>
  <si>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</si>
  <si>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</si>
  <si>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</si>
  <si>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</si>
  <si>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</si>
  <si>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</si>
  <si>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</si>
  <si>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</si>
  <si>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</si>
  <si>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</si>
  <si>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</si>
  <si>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</si>
  <si>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</si>
  <si>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</si>
  <si>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</si>
  <si>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</si>
  <si>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</si>
  <si>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</si>
  <si>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</si>
  <si>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</si>
  <si>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</si>
  <si>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</si>
  <si>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</si>
  <si>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</si>
  <si>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</si>
  <si>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</si>
  <si>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</si>
  <si>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</si>
  <si>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</si>
  <si>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</si>
  <si>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</si>
  <si>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</si>
  <si>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</si>
  <si>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</si>
  <si>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</si>
  <si>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</si>
  <si>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</si>
  <si>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</si>
  <si>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</si>
  <si>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</si>
  <si>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</si>
  <si>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</si>
  <si>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</si>
  <si>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</si>
  <si>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</si>
  <si>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</si>
  <si>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</si>
  <si>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</si>
  <si>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</si>
  <si>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</si>
  <si>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</si>
  <si>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</si>
  <si>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</si>
  <si>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</si>
  <si>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</si>
  <si>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</si>
  <si>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</si>
  <si>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</si>
  <si>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</si>
  <si>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</si>
  <si>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</si>
  <si>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</si>
  <si>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</si>
  <si>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</si>
  <si>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</si>
  <si>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</si>
  <si>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</si>
  <si>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</si>
  <si>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</si>
  <si>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</si>
  <si>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</si>
  <si>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</si>
  <si>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</si>
  <si>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</si>
  <si>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</si>
  <si>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</si>
  <si>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</si>
  <si>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</si>
  <si>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</si>
  <si>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</si>
  <si>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</si>
  <si>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</si>
  <si>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</si>
  <si>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</si>
  <si>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</si>
  <si>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</si>
  <si>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</si>
  <si>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</si>
  <si>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</si>
  <si>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</si>
  <si>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</si>
  <si>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</si>
  <si>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</si>
  <si>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</si>
  <si>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</si>
  <si>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</si>
  <si>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</si>
  <si>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</si>
  <si>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</si>
  <si>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</si>
  <si>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</si>
  <si>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</si>
  <si>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</si>
  <si>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</si>
  <si>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</si>
  <si>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</si>
  <si>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</si>
  <si>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</si>
  <si>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</si>
  <si>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</si>
  <si>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</si>
  <si>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</si>
  <si>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</si>
  <si>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</si>
  <si>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</si>
  <si>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</si>
  <si>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</si>
  <si>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</si>
  <si>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</si>
  <si>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</si>
  <si>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</si>
  <si>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</si>
  <si>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</si>
  <si>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</si>
  <si>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</si>
  <si>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</si>
  <si>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</si>
  <si>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</si>
  <si>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</si>
  <si>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</si>
  <si>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</si>
  <si>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</si>
  <si>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</si>
  <si>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</si>
  <si>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</si>
  <si>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</si>
  <si>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</si>
  <si>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</si>
  <si>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</si>
  <si>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</si>
  <si>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</si>
  <si>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</si>
  <si>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</si>
  <si>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</si>
  <si>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</si>
  <si>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</si>
  <si>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</si>
  <si>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</si>
  <si>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</si>
  <si>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</si>
  <si>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</si>
  <si>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</si>
  <si>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</si>
  <si>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</si>
  <si>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</si>
  <si>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</si>
  <si>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</si>
  <si>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</si>
  <si>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</si>
  <si>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</si>
  <si>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</si>
  <si>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</si>
  <si>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</si>
  <si>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</si>
  <si>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</si>
  <si>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</si>
  <si>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</si>
  <si>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</si>
  <si>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</si>
  <si>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</si>
  <si>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</si>
  <si>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</si>
  <si>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</si>
  <si>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</si>
  <si>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</si>
  <si>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</si>
  <si>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</si>
  <si>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</si>
  <si>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</si>
  <si>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</si>
  <si>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</si>
  <si>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</si>
  <si>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</si>
  <si>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</si>
  <si>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</si>
  <si>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</si>
  <si>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</si>
  <si>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</si>
  <si>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</si>
  <si>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</si>
  <si>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</si>
  <si>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</si>
  <si>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</si>
  <si>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</si>
  <si>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</si>
  <si>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</si>
  <si>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</si>
  <si>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</si>
  <si>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</si>
  <si>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</si>
  <si>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</si>
  <si>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</si>
  <si>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</si>
  <si>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</si>
  <si>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</si>
  <si>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</si>
  <si>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</si>
  <si>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</si>
  <si>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</si>
  <si>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</si>
  <si>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</si>
  <si>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</si>
  <si>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</si>
  <si>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</si>
  <si>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</si>
  <si>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</si>
  <si>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</si>
  <si>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</si>
  <si>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</si>
  <si>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</si>
  <si>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</si>
  <si>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</si>
  <si>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</si>
  <si>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</si>
  <si>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</si>
  <si>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</si>
  <si>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</si>
  <si>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</si>
  <si>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</si>
  <si>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</si>
  <si>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</si>
  <si>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</si>
  <si>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</si>
  <si>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</si>
  <si>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</si>
  <si>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</si>
  <si>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</si>
  <si>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</si>
  <si>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</si>
  <si>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</si>
  <si>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</si>
  <si>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</si>
  <si>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</si>
  <si>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</si>
  <si>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</si>
  <si>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</si>
  <si>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</si>
  <si>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</si>
  <si>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</si>
  <si>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</si>
  <si>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</si>
  <si>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</si>
  <si>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</si>
  <si>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</si>
  <si>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</si>
  <si>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</si>
  <si>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</si>
  <si>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</si>
  <si>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</si>
  <si>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</si>
  <si>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</si>
  <si>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</si>
  <si>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</si>
  <si>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</si>
  <si>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</si>
  <si>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</si>
  <si>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</si>
  <si>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</si>
  <si>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</si>
  <si>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</si>
  <si>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</si>
  <si>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</si>
  <si>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</si>
  <si>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</si>
  <si>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</si>
  <si>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</si>
  <si>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</si>
  <si>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</si>
  <si>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</si>
  <si>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</si>
  <si>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</si>
  <si>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</si>
  <si>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</si>
  <si>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</si>
  <si>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</si>
  <si>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</si>
  <si>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</si>
  <si>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</si>
  <si>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</si>
  <si>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</si>
  <si>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</si>
  <si>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</si>
  <si>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</si>
  <si>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</si>
  <si>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</si>
  <si>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</si>
  <si>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</si>
  <si>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</si>
  <si>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</si>
  <si>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</si>
  <si>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</si>
  <si>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</si>
  <si>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</si>
  <si>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</si>
  <si>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</si>
  <si>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</si>
  <si>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</si>
  <si>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</si>
  <si>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</si>
  <si>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</si>
  <si>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</si>
  <si>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</si>
  <si>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</si>
  <si>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</si>
  <si>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</si>
  <si>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</si>
  <si>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</si>
  <si>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</si>
  <si>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</si>
  <si>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</si>
  <si>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</si>
  <si>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</si>
  <si>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</si>
  <si>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</si>
  <si>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</si>
  <si>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</si>
  <si>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</si>
  <si>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</si>
  <si>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</si>
  <si>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</si>
  <si>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</si>
  <si>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</si>
  <si>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</si>
  <si>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</si>
  <si>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</si>
  <si>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</si>
  <si>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</si>
  <si>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</si>
  <si>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</si>
  <si>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</si>
  <si>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</si>
  <si>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</si>
  <si>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</si>
  <si>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</si>
  <si>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</si>
  <si>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</si>
  <si>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</si>
  <si>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</si>
  <si>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</si>
  <si>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</si>
  <si>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</si>
  <si>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</si>
  <si>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</si>
  <si>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</si>
  <si>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</si>
  <si>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</si>
  <si>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</si>
  <si>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</si>
  <si>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</si>
  <si>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</si>
  <si>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</si>
  <si>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</si>
  <si>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</si>
  <si>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</si>
  <si>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</si>
  <si>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</si>
  <si>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</si>
  <si>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</si>
  <si>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</si>
  <si>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</si>
  <si>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</si>
  <si>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</si>
  <si>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</si>
  <si>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</si>
  <si>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</si>
  <si>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</si>
  <si>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</si>
  <si>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</si>
  <si>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</si>
  <si>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</si>
  <si>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</si>
  <si>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</si>
  <si>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</si>
  <si>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</si>
  <si>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</si>
  <si>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</si>
  <si>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</si>
  <si>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</si>
  <si>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</si>
  <si>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</si>
  <si>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</si>
  <si>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</si>
  <si>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</si>
  <si>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</si>
  <si>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</si>
  <si>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</si>
  <si>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</si>
  <si>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</si>
  <si>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</si>
  <si>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</si>
  <si>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</si>
  <si>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</si>
  <si>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</si>
  <si>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</si>
  <si>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</si>
  <si>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</si>
  <si>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</si>
  <si>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</si>
  <si>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2020 IRM Application</t>
  </si>
  <si>
    <t>2017-2018</t>
  </si>
  <si>
    <t>EB-2019-0028</t>
  </si>
  <si>
    <t>GS&gt;50-4999kW</t>
  </si>
  <si>
    <t>USL</t>
  </si>
  <si>
    <t xml:space="preserve">Street Lighting </t>
  </si>
  <si>
    <t>KW</t>
  </si>
  <si>
    <t>EB-2010-0077</t>
  </si>
  <si>
    <t>EB-2011-0164</t>
  </si>
  <si>
    <t>EB-2012-0117</t>
  </si>
  <si>
    <t>EB-2013-0122</t>
  </si>
  <si>
    <t>EB-2014-0066</t>
  </si>
  <si>
    <t>EB-2015-0063</t>
  </si>
  <si>
    <t>EB-2016-0065</t>
  </si>
  <si>
    <t>EB-2017-0035</t>
  </si>
  <si>
    <t>2018 Settlement Agreement P34/57</t>
  </si>
  <si>
    <t>Save on Energy Instant Discount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</si>
</sst>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11"/>
      <color theme="0" tint="-0.14999847407452621"/>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139" xfId="0" applyFont="1" applyFill="1" applyBorder="1" applyAlignment="1">
      <alignment horizontal="left" vertical="center"/>
    </xf>
    <xf numFmtId="3" fontId="45" fillId="2" borderId="0" xfId="0" applyNumberFormat="1" applyFont="1" applyFill="1" applyAlignment="1" applyProtection="1">
      <alignment horizontal="center" vertical="center"/>
      <protection locked="0"/>
    </xf>
    <xf numFmtId="0" fontId="91" fillId="95" borderId="0" xfId="0" applyFont="1" applyFill="1" applyBorder="1" applyAlignment="1" applyProtection="1">
      <alignment vertical="top" wrapText="1"/>
      <protection locked="0"/>
    </xf>
    <xf numFmtId="3" fontId="246" fillId="2"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19318110" cy="2020512"/>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9538083" cy="1815394"/>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24909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84558"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967740</xdr:colOff>
          <xdr:row>53</xdr:row>
          <xdr:rowOff>22860</xdr:rowOff>
        </xdr:from>
        <xdr:to>
          <xdr:col>2</xdr:col>
          <xdr:colOff>1386840</xdr:colOff>
          <xdr:row>54</xdr:row>
          <xdr:rowOff>167640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967740</xdr:colOff>
          <xdr:row>56</xdr:row>
          <xdr:rowOff>22860</xdr:rowOff>
        </xdr:from>
        <xdr:to>
          <xdr:col>2</xdr:col>
          <xdr:colOff>1386840</xdr:colOff>
          <xdr:row>57</xdr:row>
          <xdr:rowOff>167640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967740</xdr:colOff>
          <xdr:row>59</xdr:row>
          <xdr:rowOff>22860</xdr:rowOff>
        </xdr:from>
        <xdr:to>
          <xdr:col>2</xdr:col>
          <xdr:colOff>1386840</xdr:colOff>
          <xdr:row>60</xdr:row>
          <xdr:rowOff>167640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967740</xdr:colOff>
          <xdr:row>62</xdr:row>
          <xdr:rowOff>22860</xdr:rowOff>
        </xdr:from>
        <xdr:to>
          <xdr:col>2</xdr:col>
          <xdr:colOff>1386840</xdr:colOff>
          <xdr:row>63</xdr:row>
          <xdr:rowOff>167640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967740</xdr:colOff>
          <xdr:row>65</xdr:row>
          <xdr:rowOff>22860</xdr:rowOff>
        </xdr:from>
        <xdr:to>
          <xdr:col>2</xdr:col>
          <xdr:colOff>1386840</xdr:colOff>
          <xdr:row>66</xdr:row>
          <xdr:rowOff>167640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967740</xdr:colOff>
          <xdr:row>68</xdr:row>
          <xdr:rowOff>38100</xdr:rowOff>
        </xdr:from>
        <xdr:to>
          <xdr:col>2</xdr:col>
          <xdr:colOff>1386840</xdr:colOff>
          <xdr:row>69</xdr:row>
          <xdr:rowOff>175260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967740</xdr:colOff>
          <xdr:row>71</xdr:row>
          <xdr:rowOff>38100</xdr:rowOff>
        </xdr:from>
        <xdr:to>
          <xdr:col>2</xdr:col>
          <xdr:colOff>1386840</xdr:colOff>
          <xdr:row>72</xdr:row>
          <xdr:rowOff>175260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21875" defaultRowHeight="14.4"/>
  <cols>
    <col min="1" max="1" width="9.21875" style="9"/>
    <col min="2" max="2" width="32.21875" style="27" customWidth="1"/>
    <col min="3" max="3" width="114.21875" style="9" customWidth="1"/>
    <col min="4" max="4" width="8.21875" style="9" customWidth="1"/>
    <col min="5" max="16384" width="9.21875" style="9"/>
  </cols>
  <sheetData>
    <row r="1" spans="1:3" ht="174" customHeight="1"/>
    <row r="3" spans="1:3" ht="20.399999999999999">
      <c r="B3" s="761" t="s">
        <v>174</v>
      </c>
      <c r="C3" s="761"/>
    </row>
    <row r="4" spans="1:3" ht="11.25" customHeight="1"/>
    <row r="5" spans="1:3" s="30" customFormat="1" ht="25.5" customHeight="1">
      <c r="B5" s="60" t="s">
        <v>421</v>
      </c>
      <c r="C5" s="60" t="s">
        <v>173</v>
      </c>
    </row>
    <row r="6" spans="1:3" s="176" customFormat="1" ht="48" customHeight="1">
      <c r="A6" s="241"/>
      <c r="B6" s="618" t="s">
        <v>170</v>
      </c>
      <c r="C6" s="671" t="s">
        <v>603</v>
      </c>
    </row>
    <row r="7" spans="1:3" s="176" customFormat="1" ht="21" customHeight="1">
      <c r="A7" s="241"/>
      <c r="B7" s="612" t="s">
        <v>555</v>
      </c>
      <c r="C7" s="672" t="s">
        <v>616</v>
      </c>
    </row>
    <row r="8" spans="1:3" s="176" customFormat="1" ht="32.25" customHeight="1">
      <c r="B8" s="612" t="s">
        <v>368</v>
      </c>
      <c r="C8" s="673" t="s">
        <v>604</v>
      </c>
    </row>
    <row r="9" spans="1:3" s="176" customFormat="1" ht="27.75" customHeight="1">
      <c r="B9" s="612" t="s">
        <v>169</v>
      </c>
      <c r="C9" s="673" t="s">
        <v>605</v>
      </c>
    </row>
    <row r="10" spans="1:3" s="176" customFormat="1" ht="33" customHeight="1">
      <c r="B10" s="612" t="s">
        <v>601</v>
      </c>
      <c r="C10" s="672" t="s">
        <v>609</v>
      </c>
    </row>
    <row r="11" spans="1:3" s="176" customFormat="1" ht="26.25" customHeight="1">
      <c r="B11" s="627" t="s">
        <v>369</v>
      </c>
      <c r="C11" s="675" t="s">
        <v>606</v>
      </c>
    </row>
    <row r="12" spans="1:3" s="176" customFormat="1" ht="39.75" customHeight="1">
      <c r="B12" s="612" t="s">
        <v>370</v>
      </c>
      <c r="C12" s="673" t="s">
        <v>607</v>
      </c>
    </row>
    <row r="13" spans="1:3" s="176" customFormat="1" ht="18" customHeight="1">
      <c r="B13" s="612" t="s">
        <v>371</v>
      </c>
      <c r="C13" s="673" t="s">
        <v>608</v>
      </c>
    </row>
    <row r="14" spans="1:3" s="176" customFormat="1" ht="13.5" customHeight="1">
      <c r="B14" s="612"/>
      <c r="C14" s="674"/>
    </row>
    <row r="15" spans="1:3" s="176" customFormat="1" ht="18" customHeight="1">
      <c r="B15" s="612" t="s">
        <v>672</v>
      </c>
      <c r="C15" s="672" t="s">
        <v>670</v>
      </c>
    </row>
    <row r="16" spans="1:3" s="176" customFormat="1" ht="8.25" customHeight="1">
      <c r="B16" s="612"/>
      <c r="C16" s="674"/>
    </row>
    <row r="17" spans="2:3" s="176" customFormat="1" ht="33" customHeight="1">
      <c r="B17" s="676" t="s">
        <v>602</v>
      </c>
      <c r="C17" s="677" t="s">
        <v>671</v>
      </c>
    </row>
    <row r="18" spans="2:3" s="103" customFormat="1" ht="15.6">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90" zoomScaleNormal="90" zoomScaleSheetLayoutView="80" zoomScalePageLayoutView="85" workbookViewId="0">
      <selection activeCell="F15" sqref="F15"/>
    </sheetView>
  </sheetViews>
  <sheetFormatPr defaultColWidth="9.21875" defaultRowHeight="13.8" outlineLevelRow="1" outlineLevelCol="1"/>
  <cols>
    <col min="1" max="1" width="4.77734375" style="509" customWidth="1"/>
    <col min="2" max="2" width="43.77734375" style="254" customWidth="1"/>
    <col min="3" max="3" width="14" style="254" customWidth="1"/>
    <col min="4" max="4" width="18.21875" style="253" customWidth="1"/>
    <col min="5" max="8" width="10.44140625" style="253" customWidth="1" outlineLevel="1"/>
    <col min="9" max="13" width="9.21875" style="253" customWidth="1" outlineLevel="1"/>
    <col min="14" max="14" width="12.44140625" style="253" customWidth="1" outlineLevel="1"/>
    <col min="15" max="15" width="17.5546875" style="253" customWidth="1"/>
    <col min="16" max="24" width="9.44140625" style="253" customWidth="1" outlineLevel="1"/>
    <col min="25" max="25" width="14.21875" style="255" customWidth="1"/>
    <col min="26" max="26" width="14.5546875" style="255" customWidth="1"/>
    <col min="27" max="27" width="16.77734375" style="255" customWidth="1"/>
    <col min="28" max="28" width="17.5546875" style="255" customWidth="1"/>
    <col min="29" max="35" width="14.5546875" style="255" customWidth="1"/>
    <col min="36" max="38" width="15" style="255" customWidth="1"/>
    <col min="39" max="39" width="14.21875" style="256" customWidth="1"/>
    <col min="40" max="40" width="14.5546875" style="253" customWidth="1"/>
    <col min="41" max="41" width="14.77734375" style="253" customWidth="1"/>
    <col min="42" max="42" width="14" style="253" customWidth="1"/>
    <col min="43" max="43" width="9.77734375" style="253" customWidth="1"/>
    <col min="44" max="44" width="11.21875" style="253" customWidth="1"/>
    <col min="45" max="45" width="12.21875" style="253" customWidth="1"/>
    <col min="46" max="46" width="6.44140625" style="253" bestFit="1" customWidth="1"/>
    <col min="47" max="51" width="9.21875" style="253"/>
    <col min="52" max="52" width="6.44140625" style="253" bestFit="1" customWidth="1"/>
    <col min="53" max="16384" width="9.21875" style="253"/>
  </cols>
  <sheetData>
    <row r="1" spans="1:39" ht="164.25" customHeight="1"/>
    <row r="2" spans="1:39" ht="23.25" customHeight="1" thickBot="1"/>
    <row r="3" spans="1:39" ht="25.5" customHeight="1" thickBot="1">
      <c r="B3" s="82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6" t="s">
        <v>554</v>
      </c>
      <c r="D5" s="807"/>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4" t="s">
        <v>507</v>
      </c>
      <c r="C7" s="823" t="s">
        <v>635</v>
      </c>
      <c r="D7" s="823"/>
      <c r="E7" s="823"/>
      <c r="F7" s="823"/>
      <c r="G7" s="823"/>
      <c r="H7" s="823"/>
      <c r="I7" s="823"/>
      <c r="J7" s="823"/>
      <c r="K7" s="823"/>
      <c r="L7" s="823"/>
      <c r="M7" s="823"/>
      <c r="N7" s="823"/>
      <c r="O7" s="823"/>
      <c r="P7" s="823"/>
      <c r="Q7" s="823"/>
      <c r="R7" s="823"/>
      <c r="S7" s="823"/>
      <c r="T7" s="823"/>
      <c r="U7" s="823"/>
      <c r="V7" s="823"/>
      <c r="W7" s="823"/>
      <c r="X7" s="823"/>
      <c r="Y7" s="606"/>
      <c r="Z7" s="606"/>
      <c r="AA7" s="606"/>
      <c r="AB7" s="606"/>
      <c r="AC7" s="606"/>
      <c r="AD7" s="606"/>
      <c r="AE7" s="270"/>
      <c r="AF7" s="270"/>
      <c r="AG7" s="270"/>
      <c r="AH7" s="270"/>
      <c r="AI7" s="270"/>
      <c r="AJ7" s="270"/>
      <c r="AK7" s="270"/>
      <c r="AL7" s="270"/>
    </row>
    <row r="8" spans="1:39" s="271" customFormat="1" ht="58.5" customHeight="1">
      <c r="A8" s="509"/>
      <c r="B8" s="824"/>
      <c r="C8" s="823" t="s">
        <v>573</v>
      </c>
      <c r="D8" s="823"/>
      <c r="E8" s="823"/>
      <c r="F8" s="823"/>
      <c r="G8" s="823"/>
      <c r="H8" s="823"/>
      <c r="I8" s="823"/>
      <c r="J8" s="823"/>
      <c r="K8" s="823"/>
      <c r="L8" s="823"/>
      <c r="M8" s="823"/>
      <c r="N8" s="823"/>
      <c r="O8" s="823"/>
      <c r="P8" s="823"/>
      <c r="Q8" s="823"/>
      <c r="R8" s="823"/>
      <c r="S8" s="823"/>
      <c r="T8" s="823"/>
      <c r="U8" s="823"/>
      <c r="V8" s="823"/>
      <c r="W8" s="823"/>
      <c r="X8" s="823"/>
      <c r="Y8" s="606"/>
      <c r="Z8" s="606"/>
      <c r="AA8" s="606"/>
      <c r="AB8" s="606"/>
      <c r="AC8" s="606"/>
      <c r="AD8" s="606"/>
      <c r="AE8" s="272"/>
      <c r="AF8" s="255"/>
      <c r="AG8" s="255"/>
      <c r="AH8" s="255"/>
      <c r="AI8" s="255"/>
      <c r="AJ8" s="255"/>
      <c r="AK8" s="255"/>
      <c r="AL8" s="255"/>
      <c r="AM8" s="256"/>
    </row>
    <row r="9" spans="1:39" s="271" customFormat="1" ht="57.75" customHeight="1">
      <c r="A9" s="509"/>
      <c r="B9" s="273"/>
      <c r="C9" s="823" t="s">
        <v>572</v>
      </c>
      <c r="D9" s="823"/>
      <c r="E9" s="823"/>
      <c r="F9" s="823"/>
      <c r="G9" s="823"/>
      <c r="H9" s="823"/>
      <c r="I9" s="823"/>
      <c r="J9" s="823"/>
      <c r="K9" s="823"/>
      <c r="L9" s="823"/>
      <c r="M9" s="823"/>
      <c r="N9" s="823"/>
      <c r="O9" s="823"/>
      <c r="P9" s="823"/>
      <c r="Q9" s="823"/>
      <c r="R9" s="823"/>
      <c r="S9" s="823"/>
      <c r="T9" s="823"/>
      <c r="U9" s="823"/>
      <c r="V9" s="823"/>
      <c r="W9" s="823"/>
      <c r="X9" s="823"/>
      <c r="Y9" s="606"/>
      <c r="Z9" s="606"/>
      <c r="AA9" s="606"/>
      <c r="AB9" s="606"/>
      <c r="AC9" s="606"/>
      <c r="AD9" s="606"/>
      <c r="AE9" s="272"/>
      <c r="AF9" s="255"/>
      <c r="AG9" s="255"/>
      <c r="AH9" s="255"/>
      <c r="AI9" s="255"/>
      <c r="AJ9" s="255"/>
      <c r="AK9" s="255"/>
      <c r="AL9" s="255"/>
      <c r="AM9" s="256"/>
    </row>
    <row r="10" spans="1:39" ht="41.25" customHeight="1">
      <c r="B10" s="275"/>
      <c r="C10" s="823" t="s">
        <v>638</v>
      </c>
      <c r="D10" s="823"/>
      <c r="E10" s="823"/>
      <c r="F10" s="823"/>
      <c r="G10" s="823"/>
      <c r="H10" s="823"/>
      <c r="I10" s="823"/>
      <c r="J10" s="823"/>
      <c r="K10" s="823"/>
      <c r="L10" s="823"/>
      <c r="M10" s="823"/>
      <c r="N10" s="823"/>
      <c r="O10" s="823"/>
      <c r="P10" s="823"/>
      <c r="Q10" s="823"/>
      <c r="R10" s="823"/>
      <c r="S10" s="823"/>
      <c r="T10" s="823"/>
      <c r="U10" s="823"/>
      <c r="V10" s="823"/>
      <c r="W10" s="823"/>
      <c r="X10" s="823"/>
      <c r="Y10" s="606"/>
      <c r="Z10" s="606"/>
      <c r="AA10" s="606"/>
      <c r="AB10" s="606"/>
      <c r="AC10" s="606"/>
      <c r="AD10" s="606"/>
      <c r="AE10" s="272"/>
      <c r="AF10" s="276"/>
      <c r="AG10" s="276"/>
      <c r="AH10" s="276"/>
      <c r="AI10" s="276"/>
      <c r="AJ10" s="276"/>
      <c r="AK10" s="276"/>
      <c r="AL10" s="276"/>
    </row>
    <row r="11" spans="1:39" ht="53.25" customHeight="1">
      <c r="C11" s="823" t="s">
        <v>623</v>
      </c>
      <c r="D11" s="823"/>
      <c r="E11" s="823"/>
      <c r="F11" s="823"/>
      <c r="G11" s="823"/>
      <c r="H11" s="823"/>
      <c r="I11" s="823"/>
      <c r="J11" s="823"/>
      <c r="K11" s="823"/>
      <c r="L11" s="823"/>
      <c r="M11" s="823"/>
      <c r="N11" s="823"/>
      <c r="O11" s="823"/>
      <c r="P11" s="823"/>
      <c r="Q11" s="823"/>
      <c r="R11" s="823"/>
      <c r="S11" s="823"/>
      <c r="T11" s="823"/>
      <c r="U11" s="823"/>
      <c r="V11" s="823"/>
      <c r="W11" s="823"/>
      <c r="X11" s="823"/>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4" t="s">
        <v>530</v>
      </c>
      <c r="C13" s="591" t="s">
        <v>525</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4"/>
      <c r="C14" s="591" t="s">
        <v>526</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527</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528</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4" t="s">
        <v>211</v>
      </c>
      <c r="C19" s="816" t="s">
        <v>33</v>
      </c>
      <c r="D19" s="284" t="s">
        <v>423</v>
      </c>
      <c r="E19" s="818" t="s">
        <v>209</v>
      </c>
      <c r="F19" s="819"/>
      <c r="G19" s="819"/>
      <c r="H19" s="819"/>
      <c r="I19" s="819"/>
      <c r="J19" s="819"/>
      <c r="K19" s="819"/>
      <c r="L19" s="819"/>
      <c r="M19" s="820"/>
      <c r="N19" s="821" t="s">
        <v>213</v>
      </c>
      <c r="O19" s="284" t="s">
        <v>424</v>
      </c>
      <c r="P19" s="818" t="s">
        <v>212</v>
      </c>
      <c r="Q19" s="819"/>
      <c r="R19" s="819"/>
      <c r="S19" s="819"/>
      <c r="T19" s="819"/>
      <c r="U19" s="819"/>
      <c r="V19" s="819"/>
      <c r="W19" s="819"/>
      <c r="X19" s="820"/>
      <c r="Y19" s="811" t="s">
        <v>244</v>
      </c>
      <c r="Z19" s="812"/>
      <c r="AA19" s="812"/>
      <c r="AB19" s="812"/>
      <c r="AC19" s="812"/>
      <c r="AD19" s="812"/>
      <c r="AE19" s="812"/>
      <c r="AF19" s="812"/>
      <c r="AG19" s="812"/>
      <c r="AH19" s="812"/>
      <c r="AI19" s="812"/>
      <c r="AJ19" s="812"/>
      <c r="AK19" s="812"/>
      <c r="AL19" s="812"/>
      <c r="AM19" s="813"/>
    </row>
    <row r="20" spans="1:39" s="283" customFormat="1" ht="59.25" customHeight="1">
      <c r="A20" s="509"/>
      <c r="B20" s="815"/>
      <c r="C20" s="817"/>
      <c r="D20" s="285">
        <v>2011</v>
      </c>
      <c r="E20" s="285">
        <v>2012</v>
      </c>
      <c r="F20" s="285">
        <v>2013</v>
      </c>
      <c r="G20" s="285">
        <v>2014</v>
      </c>
      <c r="H20" s="285">
        <v>2015</v>
      </c>
      <c r="I20" s="285">
        <v>2016</v>
      </c>
      <c r="J20" s="285">
        <v>2017</v>
      </c>
      <c r="K20" s="285">
        <v>2018</v>
      </c>
      <c r="L20" s="285">
        <v>2019</v>
      </c>
      <c r="M20" s="285">
        <v>2020</v>
      </c>
      <c r="N20" s="82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GS&gt;50-4999kW</v>
      </c>
      <c r="AB20" s="286" t="str">
        <f>'1.  LRAMVA Summary'!G52</f>
        <v>USL</v>
      </c>
      <c r="AC20" s="286" t="str">
        <f>'1.  LRAMVA Summary'!H52</f>
        <v xml:space="preserve">Street Lighting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243</v>
      </c>
      <c r="C146" s="281"/>
      <c r="D146" s="590" t="s">
        <v>529</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4" t="s">
        <v>211</v>
      </c>
      <c r="C147" s="816" t="s">
        <v>33</v>
      </c>
      <c r="D147" s="284" t="s">
        <v>423</v>
      </c>
      <c r="E147" s="818" t="s">
        <v>209</v>
      </c>
      <c r="F147" s="819"/>
      <c r="G147" s="819"/>
      <c r="H147" s="819"/>
      <c r="I147" s="819"/>
      <c r="J147" s="819"/>
      <c r="K147" s="819"/>
      <c r="L147" s="819"/>
      <c r="M147" s="820"/>
      <c r="N147" s="821" t="s">
        <v>213</v>
      </c>
      <c r="O147" s="284" t="s">
        <v>424</v>
      </c>
      <c r="P147" s="818" t="s">
        <v>212</v>
      </c>
      <c r="Q147" s="819"/>
      <c r="R147" s="819"/>
      <c r="S147" s="819"/>
      <c r="T147" s="819"/>
      <c r="U147" s="819"/>
      <c r="V147" s="819"/>
      <c r="W147" s="819"/>
      <c r="X147" s="820"/>
      <c r="Y147" s="811" t="s">
        <v>244</v>
      </c>
      <c r="Z147" s="812"/>
      <c r="AA147" s="812"/>
      <c r="AB147" s="812"/>
      <c r="AC147" s="812"/>
      <c r="AD147" s="812"/>
      <c r="AE147" s="812"/>
      <c r="AF147" s="812"/>
      <c r="AG147" s="812"/>
      <c r="AH147" s="812"/>
      <c r="AI147" s="812"/>
      <c r="AJ147" s="812"/>
      <c r="AK147" s="812"/>
      <c r="AL147" s="812"/>
      <c r="AM147" s="813"/>
    </row>
    <row r="148" spans="1:39" ht="60.75" customHeight="1">
      <c r="B148" s="815"/>
      <c r="C148" s="817"/>
      <c r="D148" s="285">
        <v>2012</v>
      </c>
      <c r="E148" s="285">
        <v>2013</v>
      </c>
      <c r="F148" s="285">
        <v>2014</v>
      </c>
      <c r="G148" s="285">
        <v>2015</v>
      </c>
      <c r="H148" s="285">
        <v>2016</v>
      </c>
      <c r="I148" s="285">
        <v>2017</v>
      </c>
      <c r="J148" s="285">
        <v>2018</v>
      </c>
      <c r="K148" s="285">
        <v>2019</v>
      </c>
      <c r="L148" s="285">
        <v>2020</v>
      </c>
      <c r="M148" s="285">
        <v>2021</v>
      </c>
      <c r="N148" s="82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GS&gt;50-4999kW</v>
      </c>
      <c r="AB148" s="285" t="str">
        <f>'1.  LRAMVA Summary'!G52</f>
        <v>USL</v>
      </c>
      <c r="AC148" s="285" t="str">
        <f>'1.  LRAMVA Summary'!H52</f>
        <v xml:space="preserve">Street Lighting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245</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245</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245</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245</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245</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245</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245</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245</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246</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591</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249</v>
      </c>
      <c r="C275" s="281"/>
      <c r="D275" s="592" t="s">
        <v>529</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4" t="s">
        <v>211</v>
      </c>
      <c r="C276" s="816" t="s">
        <v>33</v>
      </c>
      <c r="D276" s="284" t="s">
        <v>423</v>
      </c>
      <c r="E276" s="818" t="s">
        <v>209</v>
      </c>
      <c r="F276" s="819"/>
      <c r="G276" s="819"/>
      <c r="H276" s="819"/>
      <c r="I276" s="819"/>
      <c r="J276" s="819"/>
      <c r="K276" s="819"/>
      <c r="L276" s="819"/>
      <c r="M276" s="820"/>
      <c r="N276" s="821" t="s">
        <v>213</v>
      </c>
      <c r="O276" s="284" t="s">
        <v>424</v>
      </c>
      <c r="P276" s="818" t="s">
        <v>212</v>
      </c>
      <c r="Q276" s="819"/>
      <c r="R276" s="819"/>
      <c r="S276" s="819"/>
      <c r="T276" s="819"/>
      <c r="U276" s="819"/>
      <c r="V276" s="819"/>
      <c r="W276" s="819"/>
      <c r="X276" s="820"/>
      <c r="Y276" s="811" t="s">
        <v>244</v>
      </c>
      <c r="Z276" s="812"/>
      <c r="AA276" s="812"/>
      <c r="AB276" s="812"/>
      <c r="AC276" s="812"/>
      <c r="AD276" s="812"/>
      <c r="AE276" s="812"/>
      <c r="AF276" s="812"/>
      <c r="AG276" s="812"/>
      <c r="AH276" s="812"/>
      <c r="AI276" s="812"/>
      <c r="AJ276" s="812"/>
      <c r="AK276" s="812"/>
      <c r="AL276" s="812"/>
      <c r="AM276" s="813"/>
    </row>
    <row r="277" spans="1:39" ht="60.75" customHeight="1">
      <c r="B277" s="815"/>
      <c r="C277" s="817"/>
      <c r="D277" s="285">
        <v>2013</v>
      </c>
      <c r="E277" s="285">
        <v>2014</v>
      </c>
      <c r="F277" s="285">
        <v>2015</v>
      </c>
      <c r="G277" s="285">
        <v>2016</v>
      </c>
      <c r="H277" s="285">
        <v>2017</v>
      </c>
      <c r="I277" s="285">
        <v>2018</v>
      </c>
      <c r="J277" s="285">
        <v>2019</v>
      </c>
      <c r="K277" s="285">
        <v>2020</v>
      </c>
      <c r="L277" s="285">
        <v>2021</v>
      </c>
      <c r="M277" s="285">
        <v>2022</v>
      </c>
      <c r="N277" s="82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GS&gt;50-4999kW</v>
      </c>
      <c r="AB277" s="285" t="str">
        <f>'1.  LRAMVA Summary'!G52</f>
        <v>USL</v>
      </c>
      <c r="AC277" s="285" t="str">
        <f>'1.  LRAMVA Summary'!H52</f>
        <v xml:space="preserve">Street Lighting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250</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250</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250</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250</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250</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250</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251</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6">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6">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591</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259</v>
      </c>
      <c r="C404" s="281"/>
      <c r="D404" s="590" t="s">
        <v>524</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4" t="s">
        <v>211</v>
      </c>
      <c r="C405" s="816" t="s">
        <v>33</v>
      </c>
      <c r="D405" s="284" t="s">
        <v>423</v>
      </c>
      <c r="E405" s="818" t="s">
        <v>209</v>
      </c>
      <c r="F405" s="819"/>
      <c r="G405" s="819"/>
      <c r="H405" s="819"/>
      <c r="I405" s="819"/>
      <c r="J405" s="819"/>
      <c r="K405" s="819"/>
      <c r="L405" s="819"/>
      <c r="M405" s="820"/>
      <c r="N405" s="821" t="s">
        <v>213</v>
      </c>
      <c r="O405" s="284" t="s">
        <v>424</v>
      </c>
      <c r="P405" s="818" t="s">
        <v>212</v>
      </c>
      <c r="Q405" s="819"/>
      <c r="R405" s="819"/>
      <c r="S405" s="819"/>
      <c r="T405" s="819"/>
      <c r="U405" s="819"/>
      <c r="V405" s="819"/>
      <c r="W405" s="819"/>
      <c r="X405" s="820"/>
      <c r="Y405" s="811" t="s">
        <v>244</v>
      </c>
      <c r="Z405" s="812"/>
      <c r="AA405" s="812"/>
      <c r="AB405" s="812"/>
      <c r="AC405" s="812"/>
      <c r="AD405" s="812"/>
      <c r="AE405" s="812"/>
      <c r="AF405" s="812"/>
      <c r="AG405" s="812"/>
      <c r="AH405" s="812"/>
      <c r="AI405" s="812"/>
      <c r="AJ405" s="812"/>
      <c r="AK405" s="812"/>
      <c r="AL405" s="812"/>
      <c r="AM405" s="813"/>
    </row>
    <row r="406" spans="1:40" ht="45.75" customHeight="1">
      <c r="B406" s="815"/>
      <c r="C406" s="817"/>
      <c r="D406" s="285">
        <v>2014</v>
      </c>
      <c r="E406" s="285">
        <v>2015</v>
      </c>
      <c r="F406" s="285">
        <v>2016</v>
      </c>
      <c r="G406" s="285">
        <v>2017</v>
      </c>
      <c r="H406" s="285">
        <v>2018</v>
      </c>
      <c r="I406" s="285">
        <v>2019</v>
      </c>
      <c r="J406" s="285">
        <v>2020</v>
      </c>
      <c r="K406" s="285">
        <v>2021</v>
      </c>
      <c r="L406" s="285">
        <v>2022</v>
      </c>
      <c r="M406" s="285">
        <v>2023</v>
      </c>
      <c r="N406" s="82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GS&gt;50-4999kW</v>
      </c>
      <c r="AB406" s="285" t="str">
        <f>'1.  LRAMVA Summary'!G52</f>
        <v>USL</v>
      </c>
      <c r="AC406" s="285" t="str">
        <f>'1.  LRAMVA Summary'!H52</f>
        <v xml:space="preserve">Street Lighting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260</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260</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260</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260</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260</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260</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260</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260</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260</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261</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6">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6">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591</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319" zoomScale="90" zoomScaleNormal="90" workbookViewId="0">
      <pane xSplit="2" topLeftCell="C1" activePane="topRight" state="frozen"/>
      <selection pane="topRight" activeCell="X658" sqref="X658"/>
    </sheetView>
  </sheetViews>
  <sheetFormatPr defaultColWidth="9.21875" defaultRowHeight="14.4" outlineLevelRow="1" outlineLevelCol="1"/>
  <cols>
    <col min="1" max="1" width="4.5546875" style="522" customWidth="1"/>
    <col min="2" max="2" width="44.21875" style="427" customWidth="1"/>
    <col min="3" max="3" width="13.44140625" style="427" customWidth="1"/>
    <col min="4" max="4" width="17" style="427" customWidth="1"/>
    <col min="5" max="13" width="9.21875" style="427" customWidth="1" outlineLevel="1"/>
    <col min="14" max="14" width="13.5546875" style="427" customWidth="1" outlineLevel="1"/>
    <col min="15" max="15" width="15.77734375" style="427" customWidth="1"/>
    <col min="16" max="24" width="9.21875" style="427" customWidth="1" outlineLevel="1"/>
    <col min="25" max="25" width="16.5546875" style="427" customWidth="1"/>
    <col min="26" max="27" width="15" style="427" customWidth="1"/>
    <col min="28" max="28" width="17.77734375" style="427" customWidth="1"/>
    <col min="29" max="29" width="19.77734375" style="427" customWidth="1"/>
    <col min="30" max="30" width="18.77734375" style="427" customWidth="1"/>
    <col min="31" max="35" width="14.77734375" style="427" customWidth="1"/>
    <col min="36" max="38" width="17.21875" style="427" customWidth="1"/>
    <col min="39" max="39" width="14.5546875" style="427" customWidth="1"/>
    <col min="40" max="40" width="11.77734375" style="427" customWidth="1"/>
    <col min="41" max="16384" width="9.21875" style="427"/>
  </cols>
  <sheetData>
    <row r="13" spans="2:39" ht="15" thickBot="1"/>
    <row r="14" spans="2:39" ht="26.25" customHeight="1" thickBot="1">
      <c r="B14" s="82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4"/>
      <c r="C16" s="806" t="s">
        <v>554</v>
      </c>
      <c r="D16" s="807"/>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4" t="s">
        <v>507</v>
      </c>
      <c r="C18" s="823" t="s">
        <v>695</v>
      </c>
      <c r="D18" s="823"/>
      <c r="E18" s="823"/>
      <c r="F18" s="823"/>
      <c r="G18" s="823"/>
      <c r="H18" s="823"/>
      <c r="I18" s="823"/>
      <c r="J18" s="823"/>
      <c r="K18" s="823"/>
      <c r="L18" s="823"/>
      <c r="M18" s="823"/>
      <c r="N18" s="823"/>
      <c r="O18" s="823"/>
      <c r="P18" s="823"/>
      <c r="Q18" s="823"/>
      <c r="R18" s="823"/>
      <c r="S18" s="823"/>
      <c r="T18" s="823"/>
      <c r="U18" s="823"/>
      <c r="V18" s="823"/>
      <c r="W18" s="823"/>
      <c r="X18" s="823"/>
      <c r="Y18" s="606"/>
      <c r="Z18" s="606"/>
      <c r="AA18" s="606"/>
      <c r="AB18" s="606"/>
      <c r="AC18" s="606"/>
      <c r="AD18" s="606"/>
      <c r="AE18" s="270"/>
      <c r="AF18" s="265"/>
      <c r="AG18" s="265"/>
      <c r="AH18" s="265"/>
      <c r="AI18" s="265"/>
      <c r="AJ18" s="265"/>
      <c r="AK18" s="265"/>
      <c r="AL18" s="265"/>
      <c r="AM18" s="265"/>
    </row>
    <row r="19" spans="2:39" ht="45.75" customHeight="1">
      <c r="B19" s="824"/>
      <c r="C19" s="823" t="s">
        <v>574</v>
      </c>
      <c r="D19" s="823"/>
      <c r="E19" s="823"/>
      <c r="F19" s="823"/>
      <c r="G19" s="823"/>
      <c r="H19" s="823"/>
      <c r="I19" s="823"/>
      <c r="J19" s="823"/>
      <c r="K19" s="823"/>
      <c r="L19" s="823"/>
      <c r="M19" s="823"/>
      <c r="N19" s="823"/>
      <c r="O19" s="823"/>
      <c r="P19" s="823"/>
      <c r="Q19" s="823"/>
      <c r="R19" s="823"/>
      <c r="S19" s="823"/>
      <c r="T19" s="823"/>
      <c r="U19" s="823"/>
      <c r="V19" s="823"/>
      <c r="W19" s="823"/>
      <c r="X19" s="823"/>
      <c r="Y19" s="606"/>
      <c r="Z19" s="606"/>
      <c r="AA19" s="606"/>
      <c r="AB19" s="606"/>
      <c r="AC19" s="606"/>
      <c r="AD19" s="606"/>
      <c r="AE19" s="270"/>
      <c r="AF19" s="265"/>
      <c r="AG19" s="265"/>
      <c r="AH19" s="265"/>
      <c r="AI19" s="265"/>
      <c r="AJ19" s="265"/>
      <c r="AK19" s="265"/>
      <c r="AL19" s="265"/>
      <c r="AM19" s="265"/>
    </row>
    <row r="20" spans="2:39" ht="62.25" customHeight="1">
      <c r="B20" s="273"/>
      <c r="C20" s="823" t="s">
        <v>572</v>
      </c>
      <c r="D20" s="823"/>
      <c r="E20" s="823"/>
      <c r="F20" s="823"/>
      <c r="G20" s="823"/>
      <c r="H20" s="823"/>
      <c r="I20" s="823"/>
      <c r="J20" s="823"/>
      <c r="K20" s="823"/>
      <c r="L20" s="823"/>
      <c r="M20" s="823"/>
      <c r="N20" s="823"/>
      <c r="O20" s="823"/>
      <c r="P20" s="823"/>
      <c r="Q20" s="823"/>
      <c r="R20" s="823"/>
      <c r="S20" s="823"/>
      <c r="T20" s="823"/>
      <c r="U20" s="823"/>
      <c r="V20" s="823"/>
      <c r="W20" s="823"/>
      <c r="X20" s="823"/>
      <c r="Y20" s="606"/>
      <c r="Z20" s="606"/>
      <c r="AA20" s="606"/>
      <c r="AB20" s="606"/>
      <c r="AC20" s="606"/>
      <c r="AD20" s="606"/>
      <c r="AE20" s="428"/>
      <c r="AF20" s="265"/>
      <c r="AG20" s="265"/>
      <c r="AH20" s="265"/>
      <c r="AI20" s="265"/>
      <c r="AJ20" s="265"/>
      <c r="AK20" s="265"/>
      <c r="AL20" s="265"/>
      <c r="AM20" s="265"/>
    </row>
    <row r="21" spans="2:39" ht="37.5" customHeight="1">
      <c r="B21" s="273"/>
      <c r="C21" s="823" t="s">
        <v>638</v>
      </c>
      <c r="D21" s="823"/>
      <c r="E21" s="823"/>
      <c r="F21" s="823"/>
      <c r="G21" s="823"/>
      <c r="H21" s="823"/>
      <c r="I21" s="823"/>
      <c r="J21" s="823"/>
      <c r="K21" s="823"/>
      <c r="L21" s="823"/>
      <c r="M21" s="823"/>
      <c r="N21" s="823"/>
      <c r="O21" s="823"/>
      <c r="P21" s="823"/>
      <c r="Q21" s="823"/>
      <c r="R21" s="823"/>
      <c r="S21" s="823"/>
      <c r="T21" s="823"/>
      <c r="U21" s="823"/>
      <c r="V21" s="823"/>
      <c r="W21" s="823"/>
      <c r="X21" s="823"/>
      <c r="Y21" s="606"/>
      <c r="Z21" s="606"/>
      <c r="AA21" s="606"/>
      <c r="AB21" s="606"/>
      <c r="AC21" s="606"/>
      <c r="AD21" s="606"/>
      <c r="AE21" s="276"/>
      <c r="AF21" s="265"/>
      <c r="AG21" s="265"/>
      <c r="AH21" s="265"/>
      <c r="AI21" s="265"/>
      <c r="AJ21" s="265"/>
      <c r="AK21" s="265"/>
      <c r="AL21" s="265"/>
      <c r="AM21" s="265"/>
    </row>
    <row r="22" spans="2:39" ht="54.75" customHeight="1">
      <c r="B22" s="273"/>
      <c r="C22" s="823" t="s">
        <v>622</v>
      </c>
      <c r="D22" s="823"/>
      <c r="E22" s="823"/>
      <c r="F22" s="823"/>
      <c r="G22" s="823"/>
      <c r="H22" s="823"/>
      <c r="I22" s="823"/>
      <c r="J22" s="823"/>
      <c r="K22" s="823"/>
      <c r="L22" s="823"/>
      <c r="M22" s="823"/>
      <c r="N22" s="823"/>
      <c r="O22" s="823"/>
      <c r="P22" s="823"/>
      <c r="Q22" s="823"/>
      <c r="R22" s="823"/>
      <c r="S22" s="823"/>
      <c r="T22" s="823"/>
      <c r="U22" s="823"/>
      <c r="V22" s="823"/>
      <c r="W22" s="823"/>
      <c r="X22" s="823"/>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824" t="s">
        <v>530</v>
      </c>
      <c r="C24" s="596" t="s">
        <v>532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824"/>
      <c r="C25" s="596" t="s">
        <v>533</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535</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537</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4" t="s">
        <v>211</v>
      </c>
      <c r="C34" s="816" t="s">
        <v>33</v>
      </c>
      <c r="D34" s="284" t="s">
        <v>423</v>
      </c>
      <c r="E34" s="818" t="s">
        <v>209</v>
      </c>
      <c r="F34" s="819"/>
      <c r="G34" s="819"/>
      <c r="H34" s="819"/>
      <c r="I34" s="819"/>
      <c r="J34" s="819"/>
      <c r="K34" s="819"/>
      <c r="L34" s="819"/>
      <c r="M34" s="820"/>
      <c r="N34" s="821" t="s">
        <v>213</v>
      </c>
      <c r="O34" s="284" t="s">
        <v>424</v>
      </c>
      <c r="P34" s="818" t="s">
        <v>212</v>
      </c>
      <c r="Q34" s="819"/>
      <c r="R34" s="819"/>
      <c r="S34" s="819"/>
      <c r="T34" s="819"/>
      <c r="U34" s="819"/>
      <c r="V34" s="819"/>
      <c r="W34" s="819"/>
      <c r="X34" s="820"/>
      <c r="Y34" s="811" t="s">
        <v>244</v>
      </c>
      <c r="Z34" s="812"/>
      <c r="AA34" s="812"/>
      <c r="AB34" s="812"/>
      <c r="AC34" s="812"/>
      <c r="AD34" s="812"/>
      <c r="AE34" s="812"/>
      <c r="AF34" s="812"/>
      <c r="AG34" s="812"/>
      <c r="AH34" s="812"/>
      <c r="AI34" s="812"/>
      <c r="AJ34" s="812"/>
      <c r="AK34" s="812"/>
      <c r="AL34" s="812"/>
      <c r="AM34" s="813"/>
    </row>
    <row r="35" spans="1:39" ht="65.25" customHeight="1">
      <c r="B35" s="815"/>
      <c r="C35" s="817"/>
      <c r="D35" s="285">
        <v>2015</v>
      </c>
      <c r="E35" s="285">
        <v>2016</v>
      </c>
      <c r="F35" s="285">
        <v>2017</v>
      </c>
      <c r="G35" s="285">
        <v>2018</v>
      </c>
      <c r="H35" s="285">
        <v>2019</v>
      </c>
      <c r="I35" s="285">
        <v>2020</v>
      </c>
      <c r="J35" s="285">
        <v>2021</v>
      </c>
      <c r="K35" s="285">
        <v>2022</v>
      </c>
      <c r="L35" s="285">
        <v>2023</v>
      </c>
      <c r="M35" s="429">
        <v>2024</v>
      </c>
      <c r="N35" s="82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GS&gt;50-4999kW</v>
      </c>
      <c r="AB35" s="285" t="str">
        <f>'1.  LRAMVA Summary'!G52</f>
        <v>USL</v>
      </c>
      <c r="AC35" s="285" t="str">
        <f>'1.  LRAMVA Summary'!H52</f>
        <v xml:space="preserve">Street Lighting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v>25114</v>
      </c>
      <c r="E38" s="295">
        <v>24886</v>
      </c>
      <c r="F38" s="295">
        <v>24886</v>
      </c>
      <c r="G38" s="295">
        <v>24886</v>
      </c>
      <c r="H38" s="295">
        <v>24886</v>
      </c>
      <c r="I38" s="295">
        <v>24886</v>
      </c>
      <c r="J38" s="295">
        <v>24886</v>
      </c>
      <c r="K38" s="295">
        <v>24880</v>
      </c>
      <c r="L38" s="295">
        <v>24880</v>
      </c>
      <c r="M38" s="295">
        <v>24880</v>
      </c>
      <c r="N38" s="291"/>
      <c r="O38" s="295">
        <v>2</v>
      </c>
      <c r="P38" s="295">
        <v>2</v>
      </c>
      <c r="Q38" s="295">
        <v>2</v>
      </c>
      <c r="R38" s="295">
        <v>2</v>
      </c>
      <c r="S38" s="295">
        <v>2</v>
      </c>
      <c r="T38" s="295">
        <v>2</v>
      </c>
      <c r="U38" s="295">
        <v>2</v>
      </c>
      <c r="V38" s="295">
        <v>2</v>
      </c>
      <c r="W38" s="295">
        <v>2</v>
      </c>
      <c r="X38" s="295">
        <v>2</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268</v>
      </c>
      <c r="C39" s="291" t="s">
        <v>163</v>
      </c>
      <c r="D39" s="295">
        <v>4194</v>
      </c>
      <c r="E39" s="295">
        <v>4134</v>
      </c>
      <c r="F39" s="295">
        <v>4134</v>
      </c>
      <c r="G39" s="295">
        <v>4134</v>
      </c>
      <c r="H39" s="295">
        <v>4134</v>
      </c>
      <c r="I39" s="295">
        <v>4134</v>
      </c>
      <c r="J39" s="295">
        <v>4134</v>
      </c>
      <c r="K39" s="295">
        <v>4132</v>
      </c>
      <c r="L39" s="295">
        <v>4132</v>
      </c>
      <c r="M39" s="295">
        <v>4132</v>
      </c>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v>46397</v>
      </c>
      <c r="E41" s="295">
        <v>45573</v>
      </c>
      <c r="F41" s="295">
        <v>45573</v>
      </c>
      <c r="G41" s="295">
        <v>45573</v>
      </c>
      <c r="H41" s="295">
        <v>45573</v>
      </c>
      <c r="I41" s="295">
        <v>45573</v>
      </c>
      <c r="J41" s="295">
        <v>45573</v>
      </c>
      <c r="K41" s="295">
        <v>45549</v>
      </c>
      <c r="L41" s="295">
        <v>45549</v>
      </c>
      <c r="M41" s="295">
        <v>45549</v>
      </c>
      <c r="N41" s="291"/>
      <c r="O41" s="295">
        <v>3</v>
      </c>
      <c r="P41" s="295">
        <v>3</v>
      </c>
      <c r="Q41" s="295">
        <v>3</v>
      </c>
      <c r="R41" s="295">
        <v>3</v>
      </c>
      <c r="S41" s="295">
        <v>3</v>
      </c>
      <c r="T41" s="295">
        <v>3</v>
      </c>
      <c r="U41" s="295">
        <v>3</v>
      </c>
      <c r="V41" s="295">
        <v>3</v>
      </c>
      <c r="W41" s="295">
        <v>3</v>
      </c>
      <c r="X41" s="295">
        <v>3</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268</v>
      </c>
      <c r="C42" s="291" t="s">
        <v>163</v>
      </c>
      <c r="D42" s="295">
        <v>480</v>
      </c>
      <c r="E42" s="295">
        <v>474</v>
      </c>
      <c r="F42" s="295">
        <v>474</v>
      </c>
      <c r="G42" s="295">
        <v>474</v>
      </c>
      <c r="H42" s="295">
        <v>474</v>
      </c>
      <c r="I42" s="295">
        <v>474</v>
      </c>
      <c r="J42" s="295">
        <v>474</v>
      </c>
      <c r="K42" s="295">
        <v>473</v>
      </c>
      <c r="L42" s="295">
        <v>473</v>
      </c>
      <c r="M42" s="295">
        <v>473</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v>1018</v>
      </c>
      <c r="E44" s="295">
        <v>1018</v>
      </c>
      <c r="F44" s="295">
        <v>1018</v>
      </c>
      <c r="G44" s="295">
        <v>1018</v>
      </c>
      <c r="H44" s="295">
        <v>0</v>
      </c>
      <c r="I44" s="295">
        <v>0</v>
      </c>
      <c r="J44" s="295">
        <v>0</v>
      </c>
      <c r="K44" s="295">
        <v>0</v>
      </c>
      <c r="L44" s="295">
        <v>0</v>
      </c>
      <c r="M44" s="295">
        <v>0</v>
      </c>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ht="15" outlineLevel="1">
      <c r="B45" s="294" t="s">
        <v>268</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681</v>
      </c>
      <c r="C47" s="291" t="s">
        <v>25</v>
      </c>
      <c r="D47" s="295">
        <v>25174</v>
      </c>
      <c r="E47" s="295">
        <v>25174</v>
      </c>
      <c r="F47" s="295">
        <v>25174</v>
      </c>
      <c r="G47" s="295">
        <v>25174</v>
      </c>
      <c r="H47" s="295">
        <v>25174</v>
      </c>
      <c r="I47" s="295">
        <v>25174</v>
      </c>
      <c r="J47" s="295">
        <v>25174</v>
      </c>
      <c r="K47" s="295">
        <v>25174</v>
      </c>
      <c r="L47" s="295">
        <v>25174</v>
      </c>
      <c r="M47" s="295">
        <v>25174</v>
      </c>
      <c r="N47" s="291"/>
      <c r="O47" s="295">
        <v>13</v>
      </c>
      <c r="P47" s="295">
        <v>13</v>
      </c>
      <c r="Q47" s="295">
        <v>13</v>
      </c>
      <c r="R47" s="295">
        <v>13</v>
      </c>
      <c r="S47" s="295">
        <v>13</v>
      </c>
      <c r="T47" s="295">
        <v>13</v>
      </c>
      <c r="U47" s="295">
        <v>13</v>
      </c>
      <c r="V47" s="295">
        <v>13</v>
      </c>
      <c r="W47" s="295">
        <v>13</v>
      </c>
      <c r="X47" s="295">
        <v>13</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268</v>
      </c>
      <c r="C48" s="291" t="s">
        <v>163</v>
      </c>
      <c r="D48" s="295">
        <v>1073</v>
      </c>
      <c r="E48" s="295">
        <v>1073</v>
      </c>
      <c r="F48" s="295">
        <v>1073</v>
      </c>
      <c r="G48" s="295">
        <v>1073</v>
      </c>
      <c r="H48" s="295">
        <v>1073</v>
      </c>
      <c r="I48" s="295">
        <v>1073</v>
      </c>
      <c r="J48" s="295">
        <v>1073</v>
      </c>
      <c r="K48" s="295">
        <v>1073</v>
      </c>
      <c r="L48" s="295">
        <v>1073</v>
      </c>
      <c r="M48" s="295">
        <v>1073</v>
      </c>
      <c r="N48" s="468"/>
      <c r="O48" s="295">
        <v>1</v>
      </c>
      <c r="P48" s="295">
        <v>1</v>
      </c>
      <c r="Q48" s="295">
        <v>1</v>
      </c>
      <c r="R48" s="295">
        <v>1</v>
      </c>
      <c r="S48" s="295">
        <v>1</v>
      </c>
      <c r="T48" s="295">
        <v>1</v>
      </c>
      <c r="U48" s="295">
        <v>1</v>
      </c>
      <c r="V48" s="295">
        <v>1</v>
      </c>
      <c r="W48" s="295">
        <v>1</v>
      </c>
      <c r="X48" s="295">
        <v>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268</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268</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24810</v>
      </c>
      <c r="E57" s="295">
        <v>24810</v>
      </c>
      <c r="F57" s="295">
        <v>24810</v>
      </c>
      <c r="G57" s="295">
        <v>24810</v>
      </c>
      <c r="H57" s="295">
        <v>24810</v>
      </c>
      <c r="I57" s="295">
        <v>24810</v>
      </c>
      <c r="J57" s="295">
        <v>23811</v>
      </c>
      <c r="K57" s="295">
        <v>23811</v>
      </c>
      <c r="L57" s="295">
        <v>22147</v>
      </c>
      <c r="M57" s="295">
        <v>18255</v>
      </c>
      <c r="N57" s="295">
        <v>12</v>
      </c>
      <c r="O57" s="295">
        <v>2</v>
      </c>
      <c r="P57" s="295">
        <v>2</v>
      </c>
      <c r="Q57" s="295">
        <v>2</v>
      </c>
      <c r="R57" s="295">
        <v>2</v>
      </c>
      <c r="S57" s="295">
        <v>2</v>
      </c>
      <c r="T57" s="295">
        <v>2</v>
      </c>
      <c r="U57" s="295">
        <v>2</v>
      </c>
      <c r="V57" s="295">
        <v>2</v>
      </c>
      <c r="W57" s="295">
        <v>2</v>
      </c>
      <c r="X57" s="295">
        <v>1</v>
      </c>
      <c r="Y57" s="533"/>
      <c r="Z57" s="533">
        <v>1</v>
      </c>
      <c r="AA57" s="533"/>
      <c r="AB57" s="410"/>
      <c r="AC57" s="533"/>
      <c r="AD57" s="410"/>
      <c r="AE57" s="410"/>
      <c r="AF57" s="415"/>
      <c r="AG57" s="415"/>
      <c r="AH57" s="415"/>
      <c r="AI57" s="415"/>
      <c r="AJ57" s="415"/>
      <c r="AK57" s="415"/>
      <c r="AL57" s="415"/>
      <c r="AM57" s="296">
        <f>SUM(Y57:AL57)</f>
        <v>1</v>
      </c>
    </row>
    <row r="58" spans="1:39" ht="15" outlineLevel="1">
      <c r="B58" s="294" t="s">
        <v>268</v>
      </c>
      <c r="C58" s="291" t="s">
        <v>163</v>
      </c>
      <c r="D58" s="295">
        <v>13545</v>
      </c>
      <c r="E58" s="295">
        <v>13545</v>
      </c>
      <c r="F58" s="295">
        <v>13545</v>
      </c>
      <c r="G58" s="295">
        <v>13545</v>
      </c>
      <c r="H58" s="295">
        <v>13545</v>
      </c>
      <c r="I58" s="295">
        <v>13545</v>
      </c>
      <c r="J58" s="295">
        <v>14982</v>
      </c>
      <c r="K58" s="295">
        <v>14982</v>
      </c>
      <c r="L58" s="295">
        <v>19289</v>
      </c>
      <c r="M58" s="295">
        <v>20310</v>
      </c>
      <c r="N58" s="295">
        <f>N57</f>
        <v>12</v>
      </c>
      <c r="O58" s="295"/>
      <c r="P58" s="295"/>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 outlineLevel="1">
      <c r="B61" s="294" t="s">
        <v>268</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268</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268</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268</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268</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 outlineLevel="1">
      <c r="B77" s="520" t="s">
        <v>268</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ht="15" outlineLevel="1">
      <c r="B81" s="294" t="s">
        <v>268</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268</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268</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268</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268</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268</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268</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268</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268</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268</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268</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268</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 outlineLevel="1">
      <c r="B122" s="294" t="s">
        <v>268</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268</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268</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268</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268</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268</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268</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268</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268</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268</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268</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268</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268</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268</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268</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268</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268</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268</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268</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268</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268</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268</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268</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268</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272</v>
      </c>
      <c r="C195" s="329"/>
      <c r="D195" s="329">
        <f>SUM(D38:D193)</f>
        <v>141805</v>
      </c>
      <c r="E195" s="329"/>
      <c r="F195" s="329"/>
      <c r="G195" s="329"/>
      <c r="H195" s="329"/>
      <c r="I195" s="329"/>
      <c r="J195" s="329"/>
      <c r="K195" s="329"/>
      <c r="L195" s="329"/>
      <c r="M195" s="329"/>
      <c r="N195" s="329"/>
      <c r="O195" s="329">
        <f>SUM(O38:O193)</f>
        <v>21</v>
      </c>
      <c r="P195" s="329"/>
      <c r="Q195" s="329"/>
      <c r="R195" s="329"/>
      <c r="S195" s="329"/>
      <c r="T195" s="329"/>
      <c r="U195" s="329"/>
      <c r="V195" s="329"/>
      <c r="W195" s="329"/>
      <c r="X195" s="329"/>
      <c r="Y195" s="329">
        <f>IF(Y36="kWh",SUMPRODUCT(D38:D193,Y38:Y193))</f>
        <v>102432</v>
      </c>
      <c r="Z195" s="329">
        <f>IF(Z36="kWh",SUMPRODUCT(D38:D193,Z38:Z193))</f>
        <v>38355</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6">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6">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6">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101314</v>
      </c>
      <c r="Z208" s="291">
        <f>SUMPRODUCT(E38:E193,Z38:Z193)</f>
        <v>38355</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101314</v>
      </c>
      <c r="Z209" s="291">
        <f>SUMPRODUCT(F38:F193,Z38:Z193)</f>
        <v>38355</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101314</v>
      </c>
      <c r="Z210" s="291">
        <f>SUMPRODUCT(G38:G193,Z38:Z193)</f>
        <v>38355</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101314</v>
      </c>
      <c r="Z211" s="291">
        <f>SUMPRODUCT(H38:H193,Z38:Z193)</f>
        <v>38355</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101314</v>
      </c>
      <c r="Z212" s="326">
        <f>SUMPRODUCT(I38:I193,Z38:Z193)</f>
        <v>38355</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591</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274</v>
      </c>
      <c r="C216" s="281"/>
      <c r="D216" s="590" t="s">
        <v>529</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4" t="s">
        <v>211</v>
      </c>
      <c r="C217" s="816" t="s">
        <v>33</v>
      </c>
      <c r="D217" s="284" t="s">
        <v>423</v>
      </c>
      <c r="E217" s="818" t="s">
        <v>209</v>
      </c>
      <c r="F217" s="819"/>
      <c r="G217" s="819"/>
      <c r="H217" s="819"/>
      <c r="I217" s="819"/>
      <c r="J217" s="819"/>
      <c r="K217" s="819"/>
      <c r="L217" s="819"/>
      <c r="M217" s="820"/>
      <c r="N217" s="821" t="s">
        <v>213</v>
      </c>
      <c r="O217" s="284" t="s">
        <v>424</v>
      </c>
      <c r="P217" s="818" t="s">
        <v>212</v>
      </c>
      <c r="Q217" s="819"/>
      <c r="R217" s="819"/>
      <c r="S217" s="819"/>
      <c r="T217" s="819"/>
      <c r="U217" s="819"/>
      <c r="V217" s="819"/>
      <c r="W217" s="819"/>
      <c r="X217" s="820"/>
      <c r="Y217" s="811" t="s">
        <v>244</v>
      </c>
      <c r="Z217" s="812"/>
      <c r="AA217" s="812"/>
      <c r="AB217" s="812"/>
      <c r="AC217" s="812"/>
      <c r="AD217" s="812"/>
      <c r="AE217" s="812"/>
      <c r="AF217" s="812"/>
      <c r="AG217" s="812"/>
      <c r="AH217" s="812"/>
      <c r="AI217" s="812"/>
      <c r="AJ217" s="812"/>
      <c r="AK217" s="812"/>
      <c r="AL217" s="812"/>
      <c r="AM217" s="813"/>
    </row>
    <row r="218" spans="1:39" ht="60.75" customHeight="1">
      <c r="B218" s="815"/>
      <c r="C218" s="817"/>
      <c r="D218" s="285">
        <v>2016</v>
      </c>
      <c r="E218" s="285">
        <v>2017</v>
      </c>
      <c r="F218" s="285">
        <v>2018</v>
      </c>
      <c r="G218" s="285">
        <v>2019</v>
      </c>
      <c r="H218" s="285">
        <v>2020</v>
      </c>
      <c r="I218" s="285">
        <v>2021</v>
      </c>
      <c r="J218" s="285">
        <v>2022</v>
      </c>
      <c r="K218" s="285">
        <v>2023</v>
      </c>
      <c r="L218" s="285">
        <v>2024</v>
      </c>
      <c r="M218" s="285">
        <v>2025</v>
      </c>
      <c r="N218" s="82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GS&gt;50-4999kW</v>
      </c>
      <c r="AB218" s="285" t="str">
        <f>'1.  LRAMVA Summary'!G52</f>
        <v>USL</v>
      </c>
      <c r="AC218" s="285" t="str">
        <f>'1.  LRAMVA Summary'!H52</f>
        <v xml:space="preserve">Street Lighting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681</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295">
        <v>272597</v>
      </c>
      <c r="E288" s="295">
        <v>272597</v>
      </c>
      <c r="F288" s="295">
        <v>272597</v>
      </c>
      <c r="G288" s="295">
        <v>272597</v>
      </c>
      <c r="H288" s="295">
        <v>272597</v>
      </c>
      <c r="I288" s="295">
        <v>272597</v>
      </c>
      <c r="J288" s="295">
        <v>272597</v>
      </c>
      <c r="K288" s="295">
        <v>272561</v>
      </c>
      <c r="L288" s="295">
        <v>272561</v>
      </c>
      <c r="M288" s="295">
        <v>271377</v>
      </c>
      <c r="N288" s="291"/>
      <c r="O288" s="295">
        <v>18</v>
      </c>
      <c r="P288" s="295">
        <v>18</v>
      </c>
      <c r="Q288" s="295">
        <v>18</v>
      </c>
      <c r="R288" s="295">
        <v>18</v>
      </c>
      <c r="S288" s="295">
        <v>18</v>
      </c>
      <c r="T288" s="295">
        <v>18</v>
      </c>
      <c r="U288" s="295">
        <v>18</v>
      </c>
      <c r="V288" s="295">
        <v>18</v>
      </c>
      <c r="W288" s="295">
        <v>18</v>
      </c>
      <c r="X288" s="295">
        <v>18</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290</v>
      </c>
      <c r="C289" s="291" t="s">
        <v>163</v>
      </c>
      <c r="D289" s="295">
        <v>30621</v>
      </c>
      <c r="E289" s="295">
        <v>30621</v>
      </c>
      <c r="F289" s="295">
        <v>30621</v>
      </c>
      <c r="G289" s="295">
        <v>30621</v>
      </c>
      <c r="H289" s="295">
        <v>30621</v>
      </c>
      <c r="I289" s="295">
        <v>30621</v>
      </c>
      <c r="J289" s="295">
        <v>30621</v>
      </c>
      <c r="K289" s="295">
        <v>30619</v>
      </c>
      <c r="L289" s="295">
        <v>30619</v>
      </c>
      <c r="M289" s="295">
        <v>30665</v>
      </c>
      <c r="N289" s="291"/>
      <c r="O289" s="295">
        <v>2</v>
      </c>
      <c r="P289" s="295">
        <v>2</v>
      </c>
      <c r="Q289" s="295">
        <v>2</v>
      </c>
      <c r="R289" s="295">
        <v>2</v>
      </c>
      <c r="S289" s="295">
        <v>2</v>
      </c>
      <c r="T289" s="295">
        <v>2</v>
      </c>
      <c r="U289" s="295">
        <v>2</v>
      </c>
      <c r="V289" s="295">
        <v>2</v>
      </c>
      <c r="W289" s="295">
        <v>2</v>
      </c>
      <c r="X289" s="295">
        <v>2</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758"/>
      <c r="E290" s="758"/>
      <c r="F290" s="758"/>
      <c r="G290" s="758"/>
      <c r="H290" s="758"/>
      <c r="I290" s="758"/>
      <c r="J290" s="758"/>
      <c r="K290" s="758"/>
      <c r="L290" s="758"/>
      <c r="M290" s="758"/>
      <c r="N290" s="291"/>
      <c r="O290" s="758"/>
      <c r="P290" s="758"/>
      <c r="Q290" s="758"/>
      <c r="R290" s="758"/>
      <c r="S290" s="758"/>
      <c r="T290" s="758"/>
      <c r="U290" s="758"/>
      <c r="V290" s="758"/>
      <c r="W290" s="758"/>
      <c r="X290" s="758"/>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41778</v>
      </c>
      <c r="E291" s="295">
        <v>41778</v>
      </c>
      <c r="F291" s="295">
        <v>41778</v>
      </c>
      <c r="G291" s="295">
        <v>41778</v>
      </c>
      <c r="H291" s="295">
        <v>41778</v>
      </c>
      <c r="I291" s="295">
        <v>41778</v>
      </c>
      <c r="J291" s="295">
        <v>41778</v>
      </c>
      <c r="K291" s="295">
        <v>41778</v>
      </c>
      <c r="L291" s="295">
        <v>41778</v>
      </c>
      <c r="M291" s="295">
        <v>41778</v>
      </c>
      <c r="N291" s="291"/>
      <c r="O291" s="295">
        <v>12</v>
      </c>
      <c r="P291" s="295">
        <v>12</v>
      </c>
      <c r="Q291" s="295">
        <v>12</v>
      </c>
      <c r="R291" s="295">
        <v>12</v>
      </c>
      <c r="S291" s="295">
        <v>12</v>
      </c>
      <c r="T291" s="295">
        <v>12</v>
      </c>
      <c r="U291" s="295">
        <v>12</v>
      </c>
      <c r="V291" s="295">
        <v>12</v>
      </c>
      <c r="W291" s="295">
        <v>12</v>
      </c>
      <c r="X291" s="295">
        <v>12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290</v>
      </c>
      <c r="C292" s="291" t="s">
        <v>163</v>
      </c>
      <c r="D292" s="295">
        <v>32</v>
      </c>
      <c r="E292" s="295">
        <v>32</v>
      </c>
      <c r="F292" s="295">
        <v>32</v>
      </c>
      <c r="G292" s="295">
        <v>32</v>
      </c>
      <c r="H292" s="295">
        <v>32</v>
      </c>
      <c r="I292" s="295">
        <v>32</v>
      </c>
      <c r="J292" s="295">
        <v>32</v>
      </c>
      <c r="K292" s="295">
        <v>32</v>
      </c>
      <c r="L292" s="295">
        <v>32</v>
      </c>
      <c r="M292" s="295">
        <v>32</v>
      </c>
      <c r="N292" s="291"/>
      <c r="O292" s="295"/>
      <c r="P292" s="295"/>
      <c r="Q292" s="295"/>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758"/>
      <c r="E293" s="758"/>
      <c r="F293" s="758"/>
      <c r="G293" s="758"/>
      <c r="H293" s="758"/>
      <c r="I293" s="758"/>
      <c r="J293" s="758"/>
      <c r="K293" s="758"/>
      <c r="L293" s="758"/>
      <c r="M293" s="758"/>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290</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758"/>
      <c r="E296" s="758"/>
      <c r="F296" s="758"/>
      <c r="G296" s="758"/>
      <c r="H296" s="758"/>
      <c r="I296" s="758"/>
      <c r="J296" s="758"/>
      <c r="K296" s="758"/>
      <c r="L296" s="758"/>
      <c r="M296" s="758"/>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295">
        <v>1173</v>
      </c>
      <c r="E297" s="295">
        <v>1123</v>
      </c>
      <c r="F297" s="295">
        <v>1074</v>
      </c>
      <c r="G297" s="295">
        <v>1074</v>
      </c>
      <c r="H297" s="295">
        <v>1074</v>
      </c>
      <c r="I297" s="295">
        <v>1074</v>
      </c>
      <c r="J297" s="295">
        <v>1074</v>
      </c>
      <c r="K297" s="295">
        <v>1074</v>
      </c>
      <c r="L297" s="295">
        <v>665</v>
      </c>
      <c r="M297" s="295">
        <v>0</v>
      </c>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290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290</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295">
        <v>416719</v>
      </c>
      <c r="E304" s="295">
        <v>415358</v>
      </c>
      <c r="F304" s="295">
        <v>415358</v>
      </c>
      <c r="G304" s="295">
        <v>415358</v>
      </c>
      <c r="H304" s="295">
        <v>415358</v>
      </c>
      <c r="I304" s="295">
        <v>415358</v>
      </c>
      <c r="J304" s="295">
        <v>415358</v>
      </c>
      <c r="K304" s="295">
        <v>415358</v>
      </c>
      <c r="L304" s="295">
        <v>415358</v>
      </c>
      <c r="M304" s="295">
        <v>415358</v>
      </c>
      <c r="N304" s="295">
        <v>12</v>
      </c>
      <c r="O304" s="295">
        <v>8</v>
      </c>
      <c r="P304" s="295">
        <v>7</v>
      </c>
      <c r="Q304" s="295">
        <v>7</v>
      </c>
      <c r="R304" s="295">
        <v>7</v>
      </c>
      <c r="S304" s="295">
        <v>7</v>
      </c>
      <c r="T304" s="295">
        <v>7</v>
      </c>
      <c r="U304" s="295">
        <v>7</v>
      </c>
      <c r="V304" s="295">
        <v>7</v>
      </c>
      <c r="W304" s="295">
        <v>7</v>
      </c>
      <c r="X304" s="295">
        <v>7</v>
      </c>
      <c r="Y304" s="426"/>
      <c r="Z304" s="410">
        <v>1</v>
      </c>
      <c r="AA304" s="410"/>
      <c r="AB304" s="410"/>
      <c r="AC304" s="410"/>
      <c r="AD304" s="410"/>
      <c r="AE304" s="410"/>
      <c r="AF304" s="410"/>
      <c r="AG304" s="415"/>
      <c r="AH304" s="415"/>
      <c r="AI304" s="415"/>
      <c r="AJ304" s="415"/>
      <c r="AK304" s="415"/>
      <c r="AL304" s="415"/>
      <c r="AM304" s="296">
        <f>SUM(Y304:AL304)</f>
        <v>1</v>
      </c>
    </row>
    <row r="305" spans="1:39" ht="15" outlineLevel="1">
      <c r="B305" s="294" t="s">
        <v>290</v>
      </c>
      <c r="C305" s="291" t="s">
        <v>163</v>
      </c>
      <c r="D305" s="295">
        <v>5958</v>
      </c>
      <c r="E305" s="295">
        <v>7320</v>
      </c>
      <c r="F305" s="295">
        <v>7320</v>
      </c>
      <c r="G305" s="295">
        <v>7320</v>
      </c>
      <c r="H305" s="295">
        <v>7320</v>
      </c>
      <c r="I305" s="295">
        <v>7320</v>
      </c>
      <c r="J305" s="295">
        <v>7320</v>
      </c>
      <c r="K305" s="295">
        <v>7320</v>
      </c>
      <c r="L305" s="295">
        <v>7320</v>
      </c>
      <c r="M305" s="295">
        <v>7320</v>
      </c>
      <c r="N305" s="295">
        <f>N304</f>
        <v>12</v>
      </c>
      <c r="O305" s="295">
        <v>0</v>
      </c>
      <c r="P305" s="295">
        <v>1</v>
      </c>
      <c r="Q305" s="295">
        <v>1</v>
      </c>
      <c r="R305" s="295">
        <v>1</v>
      </c>
      <c r="S305" s="295">
        <v>1</v>
      </c>
      <c r="T305" s="295">
        <v>1</v>
      </c>
      <c r="U305" s="295">
        <v>1</v>
      </c>
      <c r="V305" s="295">
        <v>1</v>
      </c>
      <c r="W305" s="295">
        <v>1</v>
      </c>
      <c r="X305" s="295">
        <v>1</v>
      </c>
      <c r="Y305" s="411">
        <f>Y304</f>
        <v>0</v>
      </c>
      <c r="Z305" s="411">
        <f t="shared" ref="Z305" si="811">Z304</f>
        <v>1</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 outlineLevel="1">
      <c r="B308" s="294" t="s">
        <v>290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290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290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290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290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290</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290</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290</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290</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290</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290</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290</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290</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290</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290</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290</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290</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290</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290</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290</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290</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290</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290</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275</v>
      </c>
      <c r="C378" s="329"/>
      <c r="D378" s="329">
        <f>SUM(D221:D376)</f>
        <v>768878</v>
      </c>
      <c r="E378" s="329"/>
      <c r="F378" s="329"/>
      <c r="G378" s="329"/>
      <c r="H378" s="329"/>
      <c r="I378" s="329"/>
      <c r="J378" s="329"/>
      <c r="K378" s="329"/>
      <c r="L378" s="329"/>
      <c r="M378" s="329"/>
      <c r="N378" s="329"/>
      <c r="O378" s="329">
        <f>SUM(O221:O376)</f>
        <v>40</v>
      </c>
      <c r="P378" s="329"/>
      <c r="Q378" s="329"/>
      <c r="R378" s="329"/>
      <c r="S378" s="329"/>
      <c r="T378" s="329"/>
      <c r="U378" s="329"/>
      <c r="V378" s="329"/>
      <c r="W378" s="329"/>
      <c r="X378" s="329"/>
      <c r="Y378" s="329">
        <f>IF(Y219="kWh",SUMPRODUCT(D221:D376,Y221:Y376))</f>
        <v>346201</v>
      </c>
      <c r="Z378" s="329">
        <f>IF(Z219="kWh",SUMPRODUCT(D221:D376,Z221:Z376))</f>
        <v>422677</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ht="15">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ht="15">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6">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6">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6">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346151</v>
      </c>
      <c r="Z392" s="291">
        <f>SUMPRODUCT(E221:E376,Z221:Z376)</f>
        <v>422678</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346102</v>
      </c>
      <c r="Z393" s="291">
        <f>SUMPRODUCT(F221:F376,Z221:Z376)</f>
        <v>422678</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346102</v>
      </c>
      <c r="Z394" s="291">
        <f>SUMPRODUCT(G221:G376,Z221:Z376)</f>
        <v>422678</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346102</v>
      </c>
      <c r="Z395" s="326">
        <f>SUMPRODUCT(H221:H376,Z221:Z376)</f>
        <v>422678</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591</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292</v>
      </c>
      <c r="C399" s="281"/>
      <c r="D399" s="590" t="s">
        <v>529</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4" t="s">
        <v>211</v>
      </c>
      <c r="C400" s="816" t="s">
        <v>33</v>
      </c>
      <c r="D400" s="284" t="s">
        <v>423</v>
      </c>
      <c r="E400" s="818" t="s">
        <v>209</v>
      </c>
      <c r="F400" s="819"/>
      <c r="G400" s="819"/>
      <c r="H400" s="819"/>
      <c r="I400" s="819"/>
      <c r="J400" s="819"/>
      <c r="K400" s="819"/>
      <c r="L400" s="819"/>
      <c r="M400" s="820"/>
      <c r="N400" s="821" t="s">
        <v>213</v>
      </c>
      <c r="O400" s="284" t="s">
        <v>424</v>
      </c>
      <c r="P400" s="818" t="s">
        <v>212</v>
      </c>
      <c r="Q400" s="819"/>
      <c r="R400" s="819"/>
      <c r="S400" s="819"/>
      <c r="T400" s="819"/>
      <c r="U400" s="819"/>
      <c r="V400" s="819"/>
      <c r="W400" s="819"/>
      <c r="X400" s="820"/>
      <c r="Y400" s="811" t="s">
        <v>244</v>
      </c>
      <c r="Z400" s="812"/>
      <c r="AA400" s="812"/>
      <c r="AB400" s="812"/>
      <c r="AC400" s="812"/>
      <c r="AD400" s="812"/>
      <c r="AE400" s="812"/>
      <c r="AF400" s="812"/>
      <c r="AG400" s="812"/>
      <c r="AH400" s="812"/>
      <c r="AI400" s="812"/>
      <c r="AJ400" s="812"/>
      <c r="AK400" s="812"/>
      <c r="AL400" s="812"/>
      <c r="AM400" s="813"/>
    </row>
    <row r="401" spans="1:39" ht="61.5" customHeight="1">
      <c r="B401" s="815"/>
      <c r="C401" s="817"/>
      <c r="D401" s="285">
        <v>2017</v>
      </c>
      <c r="E401" s="285">
        <v>2018</v>
      </c>
      <c r="F401" s="285">
        <v>2019</v>
      </c>
      <c r="G401" s="285">
        <v>2020</v>
      </c>
      <c r="H401" s="285">
        <v>2021</v>
      </c>
      <c r="I401" s="285">
        <v>2022</v>
      </c>
      <c r="J401" s="285">
        <v>2023</v>
      </c>
      <c r="K401" s="285">
        <v>2024</v>
      </c>
      <c r="L401" s="285">
        <v>2025</v>
      </c>
      <c r="M401" s="285">
        <v>2026</v>
      </c>
      <c r="N401" s="82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GS&gt;50-4999kW</v>
      </c>
      <c r="AB401" s="285" t="str">
        <f>'1.  LRAMVA Summary'!G52</f>
        <v>USL</v>
      </c>
      <c r="AC401" s="285" t="str">
        <f>'1.  LRAMVA Summary'!H52</f>
        <v xml:space="preserve">Street Lighting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681</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309</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295">
        <v>264722</v>
      </c>
      <c r="E471" s="295">
        <v>213065</v>
      </c>
      <c r="F471" s="295">
        <v>213065</v>
      </c>
      <c r="G471" s="295">
        <v>213065</v>
      </c>
      <c r="H471" s="295">
        <v>213065</v>
      </c>
      <c r="I471" s="295">
        <v>213065</v>
      </c>
      <c r="J471" s="295">
        <v>213065</v>
      </c>
      <c r="K471" s="295">
        <v>213063</v>
      </c>
      <c r="L471" s="295">
        <v>213063</v>
      </c>
      <c r="M471" s="295">
        <v>212533</v>
      </c>
      <c r="N471" s="291"/>
      <c r="O471" s="295">
        <v>18</v>
      </c>
      <c r="P471" s="295">
        <v>15</v>
      </c>
      <c r="Q471" s="295">
        <v>15</v>
      </c>
      <c r="R471" s="295">
        <v>15</v>
      </c>
      <c r="S471" s="295">
        <v>15</v>
      </c>
      <c r="T471" s="295">
        <v>15</v>
      </c>
      <c r="U471" s="295">
        <v>15</v>
      </c>
      <c r="V471" s="295">
        <v>15</v>
      </c>
      <c r="W471" s="295">
        <v>15</v>
      </c>
      <c r="X471" s="295">
        <v>15</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31544</v>
      </c>
      <c r="E474" s="295">
        <v>31544</v>
      </c>
      <c r="F474" s="295">
        <v>31544</v>
      </c>
      <c r="G474" s="295">
        <v>31544</v>
      </c>
      <c r="H474" s="295">
        <v>31544</v>
      </c>
      <c r="I474" s="295">
        <v>31544</v>
      </c>
      <c r="J474" s="295">
        <v>31544</v>
      </c>
      <c r="K474" s="295">
        <v>31544</v>
      </c>
      <c r="L474" s="295">
        <v>31544</v>
      </c>
      <c r="M474" s="295">
        <v>31544</v>
      </c>
      <c r="N474" s="291"/>
      <c r="O474" s="295">
        <v>8</v>
      </c>
      <c r="P474" s="295">
        <v>8</v>
      </c>
      <c r="Q474" s="295">
        <v>8</v>
      </c>
      <c r="R474" s="295">
        <v>8</v>
      </c>
      <c r="S474" s="295">
        <v>8</v>
      </c>
      <c r="T474" s="295">
        <v>8</v>
      </c>
      <c r="U474" s="295">
        <v>8</v>
      </c>
      <c r="V474" s="295">
        <v>8</v>
      </c>
      <c r="W474" s="295">
        <v>8</v>
      </c>
      <c r="X474" s="295">
        <v>8</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outlineLevel="1">
      <c r="A477" s="532">
        <v>23</v>
      </c>
      <c r="B477" s="759" t="s">
        <v>741</v>
      </c>
      <c r="C477" s="291" t="s">
        <v>25</v>
      </c>
      <c r="D477" s="295">
        <v>249452</v>
      </c>
      <c r="E477" s="295">
        <v>180651</v>
      </c>
      <c r="F477" s="295">
        <v>180651</v>
      </c>
      <c r="G477" s="295">
        <v>180651</v>
      </c>
      <c r="H477" s="295">
        <v>180651</v>
      </c>
      <c r="I477" s="295">
        <v>180651</v>
      </c>
      <c r="J477" s="295">
        <v>180651</v>
      </c>
      <c r="K477" s="295">
        <v>180647</v>
      </c>
      <c r="L477" s="295">
        <v>180647</v>
      </c>
      <c r="M477" s="295">
        <v>180647</v>
      </c>
      <c r="N477" s="291"/>
      <c r="O477" s="295">
        <v>17</v>
      </c>
      <c r="P477" s="295">
        <v>12</v>
      </c>
      <c r="Q477" s="295">
        <v>12</v>
      </c>
      <c r="R477" s="295">
        <v>12</v>
      </c>
      <c r="S477" s="295">
        <v>12</v>
      </c>
      <c r="T477" s="295">
        <v>12</v>
      </c>
      <c r="U477" s="295">
        <v>12</v>
      </c>
      <c r="V477" s="295">
        <v>12</v>
      </c>
      <c r="W477" s="295">
        <v>12</v>
      </c>
      <c r="X477" s="295">
        <v>12</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A478" s="532"/>
      <c r="B478" s="431" t="s">
        <v>309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295">
        <v>2946</v>
      </c>
      <c r="E480" s="295">
        <v>2946</v>
      </c>
      <c r="F480" s="295">
        <v>2946</v>
      </c>
      <c r="G480" s="295">
        <v>2946</v>
      </c>
      <c r="H480" s="295">
        <v>2946</v>
      </c>
      <c r="I480" s="295">
        <v>2946</v>
      </c>
      <c r="J480" s="295">
        <v>2946</v>
      </c>
      <c r="K480" s="295">
        <v>2946</v>
      </c>
      <c r="L480" s="295">
        <v>2946</v>
      </c>
      <c r="M480" s="295">
        <v>2946</v>
      </c>
      <c r="N480" s="291"/>
      <c r="O480" s="295">
        <v>1</v>
      </c>
      <c r="P480" s="295">
        <v>1</v>
      </c>
      <c r="Q480" s="295">
        <v>1</v>
      </c>
      <c r="R480" s="295">
        <v>1</v>
      </c>
      <c r="S480" s="295">
        <v>1</v>
      </c>
      <c r="T480" s="295">
        <v>1</v>
      </c>
      <c r="U480" s="295">
        <v>1</v>
      </c>
      <c r="V480" s="295">
        <v>1</v>
      </c>
      <c r="W480" s="295">
        <v>1</v>
      </c>
      <c r="X480" s="295"/>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309</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 outlineLevel="1">
      <c r="A485" s="532"/>
      <c r="B485" s="431" t="s">
        <v>309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295">
        <v>45073</v>
      </c>
      <c r="E487" s="295">
        <v>45073</v>
      </c>
      <c r="F487" s="295">
        <v>45073</v>
      </c>
      <c r="G487" s="295">
        <v>45073</v>
      </c>
      <c r="H487" s="295">
        <v>45073</v>
      </c>
      <c r="I487" s="295">
        <v>6943</v>
      </c>
      <c r="J487" s="295">
        <v>6943</v>
      </c>
      <c r="K487" s="295">
        <v>6943</v>
      </c>
      <c r="L487" s="295">
        <v>6943</v>
      </c>
      <c r="M487" s="295">
        <v>6943</v>
      </c>
      <c r="N487" s="295">
        <v>12</v>
      </c>
      <c r="O487" s="295">
        <v>8</v>
      </c>
      <c r="P487" s="295">
        <v>8</v>
      </c>
      <c r="Q487" s="295">
        <v>8</v>
      </c>
      <c r="R487" s="295">
        <v>8</v>
      </c>
      <c r="S487" s="295">
        <v>0</v>
      </c>
      <c r="T487" s="295">
        <v>0</v>
      </c>
      <c r="U487" s="295">
        <v>0</v>
      </c>
      <c r="V487" s="295">
        <v>0</v>
      </c>
      <c r="W487" s="295">
        <v>0</v>
      </c>
      <c r="X487" s="295"/>
      <c r="Y487" s="426"/>
      <c r="Z487" s="410">
        <v>1</v>
      </c>
      <c r="AA487" s="410"/>
      <c r="AB487" s="410"/>
      <c r="AC487" s="410"/>
      <c r="AD487" s="410"/>
      <c r="AE487" s="410"/>
      <c r="AF487" s="415"/>
      <c r="AG487" s="415"/>
      <c r="AH487" s="415"/>
      <c r="AI487" s="415"/>
      <c r="AJ487" s="415"/>
      <c r="AK487" s="415"/>
      <c r="AL487" s="415"/>
      <c r="AM487" s="296">
        <f>SUM(Y487:AL487)</f>
        <v>1</v>
      </c>
    </row>
    <row r="488" spans="1:39" ht="15" outlineLevel="1">
      <c r="A488" s="532"/>
      <c r="B488" s="431" t="s">
        <v>309</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1</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ht="15" outlineLevel="1">
      <c r="A491" s="532"/>
      <c r="B491" s="431" t="s">
        <v>309</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2"/>
      <c r="B494" s="431" t="s">
        <v>309</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309</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309</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309</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309</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309</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309</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2"/>
      <c r="B516" s="431" t="s">
        <v>309</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2"/>
      <c r="B520" s="431" t="s">
        <v>309</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309</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309</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309</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309</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309</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309</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309</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309</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309</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309</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309</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309</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309</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293</v>
      </c>
      <c r="C561" s="329"/>
      <c r="D561" s="329">
        <f>SUM(D404:D559)</f>
        <v>593737</v>
      </c>
      <c r="E561" s="329"/>
      <c r="F561" s="329"/>
      <c r="G561" s="329"/>
      <c r="H561" s="329"/>
      <c r="I561" s="329"/>
      <c r="J561" s="329"/>
      <c r="K561" s="329"/>
      <c r="L561" s="329"/>
      <c r="M561" s="329"/>
      <c r="N561" s="329"/>
      <c r="O561" s="329">
        <f>SUM(O404:O559)</f>
        <v>52</v>
      </c>
      <c r="P561" s="329"/>
      <c r="Q561" s="329"/>
      <c r="R561" s="329"/>
      <c r="S561" s="329"/>
      <c r="T561" s="329"/>
      <c r="U561" s="329"/>
      <c r="V561" s="329"/>
      <c r="W561" s="329"/>
      <c r="X561" s="329"/>
      <c r="Y561" s="329">
        <f>IF(Y402="kWh",SUMPRODUCT(D404:D559,Y404:Y559))</f>
        <v>548664</v>
      </c>
      <c r="Z561" s="329">
        <f>IF(Z402="kWh",SUMPRODUCT(D404:D559,Z404:Z559))</f>
        <v>45073</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258830</v>
      </c>
      <c r="Z562" s="392">
        <f>HLOOKUP(Z218,'2. LRAMVA Threshold'!$B$42:$Q$53,9,FALSE)</f>
        <v>65523</v>
      </c>
      <c r="AA562" s="392">
        <f>HLOOKUP(AA218,'2. LRAMVA Threshold'!$B$42:$Q$53,9,FALSE)</f>
        <v>168</v>
      </c>
      <c r="AB562" s="392">
        <f>HLOOKUP(AB218,'2. LRAMVA Threshold'!$B$42:$Q$53,9,FALSE)</f>
        <v>1232</v>
      </c>
      <c r="AC562" s="392">
        <f>HLOOKUP(AC218,'2. LRAMVA Threshold'!$B$42:$Q$53,9,FALSE)</f>
        <v>14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7.1999999999999998E-3</v>
      </c>
      <c r="Z564" s="341">
        <f>HLOOKUP(Z$35,'3.  Distribution Rates'!$C$122:$P$133,9,FALSE)</f>
        <v>1.4800000000000001E-2</v>
      </c>
      <c r="AA564" s="341">
        <f>HLOOKUP(AA$35,'3.  Distribution Rates'!$C$122:$P$133,9,FALSE)</f>
        <v>3.6957</v>
      </c>
      <c r="AB564" s="341">
        <f>HLOOKUP(AB$35,'3.  Distribution Rates'!$C$122:$P$133,9,FALSE)</f>
        <v>5.4999999999999997E-3</v>
      </c>
      <c r="AC564" s="341">
        <f>HLOOKUP(AC$35,'3.  Distribution Rates'!$C$122:$P$133,9,FALSE)</f>
        <v>8.0867000000000004</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ht="15">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ht="15">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ht="15">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ht="15">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729.46079999999995</v>
      </c>
      <c r="Z569" s="378">
        <f t="shared" si="1700"/>
        <v>567.654</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1297.1147999999998</v>
      </c>
    </row>
    <row r="570" spans="2:39" ht="15">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2492.2871999999998</v>
      </c>
      <c r="Z570" s="378">
        <f>Z392*Z564</f>
        <v>6255.6343999999999</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8747.9215999999997</v>
      </c>
    </row>
    <row r="571" spans="2:39" ht="15">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3950.3807999999999</v>
      </c>
      <c r="Z571" s="378">
        <f t="shared" ref="Z571:AL571" si="1702">Z561*Z564</f>
        <v>667.08040000000005</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4617.4611999999997</v>
      </c>
    </row>
    <row r="572" spans="2:39" ht="15.6">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7172.1287999999995</v>
      </c>
      <c r="Z572" s="346">
        <f>SUM(Z565:Z571)</f>
        <v>7490.3687999999993</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14662.497599999999</v>
      </c>
    </row>
    <row r="573" spans="2:39" ht="15.6">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1863.576</v>
      </c>
      <c r="Z573" s="347">
        <f t="shared" ref="Z573:AE573" si="1705">Z562*Z564</f>
        <v>969.74040000000002</v>
      </c>
      <c r="AA573" s="347">
        <f t="shared" si="1705"/>
        <v>620.87760000000003</v>
      </c>
      <c r="AB573" s="347">
        <f t="shared" si="1705"/>
        <v>6.7759999999999998</v>
      </c>
      <c r="AC573" s="347">
        <f t="shared" si="1705"/>
        <v>113.21380000000001</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3574.1838000000002</v>
      </c>
    </row>
    <row r="574" spans="2:39" ht="15.6">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11088.313799999998</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428206</v>
      </c>
      <c r="Z576" s="291">
        <f>SUMPRODUCT(E404:E559,Z404:Z559)</f>
        <v>45073</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428206</v>
      </c>
      <c r="Z577" s="291">
        <f>SUMPRODUCT(F404:F559,Z404:Z559)</f>
        <v>45073</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428206</v>
      </c>
      <c r="Z578" s="326">
        <f>SUMPRODUCT(G404:G559,Z404:Z559)</f>
        <v>45073</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591</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310</v>
      </c>
      <c r="C582" s="281"/>
      <c r="D582" s="590" t="s">
        <v>529</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4" t="s">
        <v>211</v>
      </c>
      <c r="C583" s="816" t="s">
        <v>33</v>
      </c>
      <c r="D583" s="284" t="s">
        <v>423</v>
      </c>
      <c r="E583" s="818" t="s">
        <v>209</v>
      </c>
      <c r="F583" s="819"/>
      <c r="G583" s="819"/>
      <c r="H583" s="819"/>
      <c r="I583" s="819"/>
      <c r="J583" s="819"/>
      <c r="K583" s="819"/>
      <c r="L583" s="819"/>
      <c r="M583" s="820"/>
      <c r="N583" s="821" t="s">
        <v>213</v>
      </c>
      <c r="O583" s="284" t="s">
        <v>424</v>
      </c>
      <c r="P583" s="818" t="s">
        <v>212</v>
      </c>
      <c r="Q583" s="819"/>
      <c r="R583" s="819"/>
      <c r="S583" s="819"/>
      <c r="T583" s="819"/>
      <c r="U583" s="819"/>
      <c r="V583" s="819"/>
      <c r="W583" s="819"/>
      <c r="X583" s="820"/>
      <c r="Y583" s="811" t="s">
        <v>244</v>
      </c>
      <c r="Z583" s="812"/>
      <c r="AA583" s="812"/>
      <c r="AB583" s="812"/>
      <c r="AC583" s="812"/>
      <c r="AD583" s="812"/>
      <c r="AE583" s="812"/>
      <c r="AF583" s="812"/>
      <c r="AG583" s="812"/>
      <c r="AH583" s="812"/>
      <c r="AI583" s="812"/>
      <c r="AJ583" s="812"/>
      <c r="AK583" s="812"/>
      <c r="AL583" s="812"/>
      <c r="AM583" s="813"/>
    </row>
    <row r="584" spans="1:39" ht="68.25" customHeight="1">
      <c r="B584" s="815"/>
      <c r="C584" s="817"/>
      <c r="D584" s="285">
        <v>2018</v>
      </c>
      <c r="E584" s="285">
        <v>2019</v>
      </c>
      <c r="F584" s="285">
        <v>2020</v>
      </c>
      <c r="G584" s="285">
        <v>2021</v>
      </c>
      <c r="H584" s="285">
        <v>2022</v>
      </c>
      <c r="I584" s="285">
        <v>2023</v>
      </c>
      <c r="J584" s="285">
        <v>2024</v>
      </c>
      <c r="K584" s="285">
        <v>2025</v>
      </c>
      <c r="L584" s="285">
        <v>2026</v>
      </c>
      <c r="M584" s="285">
        <v>2027</v>
      </c>
      <c r="N584" s="822"/>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GS&gt;50-4999kW</v>
      </c>
      <c r="AB584" s="285" t="str">
        <f>'1.  LRAMVA Summary'!G52</f>
        <v>USL</v>
      </c>
      <c r="AC584" s="285" t="str">
        <f>'1.  LRAMVA Summary'!H52</f>
        <v xml:space="preserve">Street Lighting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6"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6"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681</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6"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6"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10789.779011250001</v>
      </c>
      <c r="E657" s="295">
        <v>10789.779011250001</v>
      </c>
      <c r="F657" s="295">
        <v>10789.779011250001</v>
      </c>
      <c r="G657" s="295"/>
      <c r="H657" s="295"/>
      <c r="I657" s="295"/>
      <c r="J657" s="295"/>
      <c r="K657" s="295"/>
      <c r="L657" s="295"/>
      <c r="M657" s="295"/>
      <c r="N657" s="291"/>
      <c r="O657" s="295">
        <f>(D657*O474)/D474</f>
        <v>2.7364390086862795</v>
      </c>
      <c r="P657" s="295">
        <f t="shared" ref="P657:Q657" si="1911">(E657*P474)/E474</f>
        <v>2.7364390086862795</v>
      </c>
      <c r="Q657" s="295">
        <f t="shared" si="1911"/>
        <v>2.7364390086862795</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2">Z657</f>
        <v>0</v>
      </c>
      <c r="AA658" s="411">
        <f t="shared" ref="AA658" si="1913">AA657</f>
        <v>0</v>
      </c>
      <c r="AB658" s="411">
        <f t="shared" ref="AB658" si="1914">AB657</f>
        <v>0</v>
      </c>
      <c r="AC658" s="411">
        <f t="shared" ref="AC658" si="1915">AC657</f>
        <v>0</v>
      </c>
      <c r="AD658" s="411">
        <f t="shared" ref="AD658" si="1916">AD657</f>
        <v>0</v>
      </c>
      <c r="AE658" s="411">
        <f t="shared" ref="AE658" si="1917">AE657</f>
        <v>0</v>
      </c>
      <c r="AF658" s="411">
        <f t="shared" ref="AF658" si="1918">AF657</f>
        <v>0</v>
      </c>
      <c r="AG658" s="411">
        <f t="shared" ref="AG658" si="1919">AG657</f>
        <v>0</v>
      </c>
      <c r="AH658" s="411">
        <f t="shared" ref="AH658" si="1920">AH657</f>
        <v>0</v>
      </c>
      <c r="AI658" s="411">
        <f t="shared" ref="AI658" si="1921">AI657</f>
        <v>0</v>
      </c>
      <c r="AJ658" s="411">
        <f t="shared" ref="AJ658" si="1922">AJ657</f>
        <v>0</v>
      </c>
      <c r="AK658" s="411">
        <f t="shared" ref="AK658" si="1923">AK657</f>
        <v>0</v>
      </c>
      <c r="AL658" s="411">
        <f t="shared" ref="AL658" si="1924">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 outlineLevel="1">
      <c r="A660" s="532">
        <v>23</v>
      </c>
      <c r="B660" s="759" t="s">
        <v>741</v>
      </c>
      <c r="C660" s="291" t="s">
        <v>25</v>
      </c>
      <c r="D660" s="295">
        <v>87392.662982524809</v>
      </c>
      <c r="E660" s="295">
        <f>D660+F662</f>
        <v>87033.451162966681</v>
      </c>
      <c r="F660" s="295">
        <v>86674.239343408553</v>
      </c>
      <c r="G660" s="295"/>
      <c r="H660" s="295"/>
      <c r="I660" s="295"/>
      <c r="J660" s="295"/>
      <c r="K660" s="295"/>
      <c r="L660" s="295"/>
      <c r="M660" s="295"/>
      <c r="N660" s="291"/>
      <c r="O660" s="295">
        <f>(D660*O477)/D477</f>
        <v>5.9557561001832893</v>
      </c>
      <c r="P660" s="295">
        <f t="shared" ref="P660" si="1925">(E660*P477)/E477</f>
        <v>5.7813209667015419</v>
      </c>
      <c r="Q660" s="295">
        <f t="shared" ref="Q660" si="1926">(F660*Q477)/F477</f>
        <v>5.7574598099147121</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t="15"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7">Z660</f>
        <v>0</v>
      </c>
      <c r="AA661" s="411">
        <f t="shared" ref="AA661" si="1928">AA660</f>
        <v>0</v>
      </c>
      <c r="AB661" s="411">
        <f t="shared" ref="AB661" si="1929">AB660</f>
        <v>0</v>
      </c>
      <c r="AC661" s="411">
        <f t="shared" ref="AC661" si="1930">AC660</f>
        <v>0</v>
      </c>
      <c r="AD661" s="411">
        <f t="shared" ref="AD661" si="1931">AD660</f>
        <v>0</v>
      </c>
      <c r="AE661" s="411">
        <f t="shared" ref="AE661" si="1932">AE660</f>
        <v>0</v>
      </c>
      <c r="AF661" s="411">
        <f t="shared" ref="AF661" si="1933">AF660</f>
        <v>0</v>
      </c>
      <c r="AG661" s="411">
        <f t="shared" ref="AG661" si="1934">AG660</f>
        <v>0</v>
      </c>
      <c r="AH661" s="411">
        <f t="shared" ref="AH661" si="1935">AH660</f>
        <v>0</v>
      </c>
      <c r="AI661" s="411">
        <f t="shared" ref="AI661" si="1936">AI660</f>
        <v>0</v>
      </c>
      <c r="AJ661" s="411">
        <f t="shared" ref="AJ661" si="1937">AJ660</f>
        <v>0</v>
      </c>
      <c r="AK661" s="411">
        <f t="shared" ref="AK661" si="1938">AK660</f>
        <v>0</v>
      </c>
      <c r="AL661" s="411">
        <f t="shared" ref="AL661" si="1939">AL660</f>
        <v>0</v>
      </c>
      <c r="AM661" s="306"/>
    </row>
    <row r="662" spans="1:39" ht="15" outlineLevel="1">
      <c r="A662" s="532"/>
      <c r="B662" s="430"/>
      <c r="C662" s="291"/>
      <c r="D662" s="291"/>
      <c r="E662" s="291"/>
      <c r="F662" s="760">
        <f>(F660-D660)/2</f>
        <v>-359.2118195581279</v>
      </c>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0">Z663</f>
        <v>0</v>
      </c>
      <c r="AA664" s="411">
        <f t="shared" ref="AA664" si="1941">AA663</f>
        <v>0</v>
      </c>
      <c r="AB664" s="411">
        <f t="shared" ref="AB664" si="1942">AB663</f>
        <v>0</v>
      </c>
      <c r="AC664" s="411">
        <f t="shared" ref="AC664" si="1943">AC663</f>
        <v>0</v>
      </c>
      <c r="AD664" s="411">
        <f t="shared" ref="AD664" si="1944">AD663</f>
        <v>0</v>
      </c>
      <c r="AE664" s="411">
        <f t="shared" ref="AE664" si="1945">AE663</f>
        <v>0</v>
      </c>
      <c r="AF664" s="411">
        <f t="shared" ref="AF664" si="1946">AF663</f>
        <v>0</v>
      </c>
      <c r="AG664" s="411">
        <f t="shared" ref="AG664" si="1947">AG663</f>
        <v>0</v>
      </c>
      <c r="AH664" s="411">
        <f t="shared" ref="AH664" si="1948">AH663</f>
        <v>0</v>
      </c>
      <c r="AI664" s="411">
        <f t="shared" ref="AI664" si="1949">AI663</f>
        <v>0</v>
      </c>
      <c r="AJ664" s="411">
        <f t="shared" ref="AJ664" si="1950">AJ663</f>
        <v>0</v>
      </c>
      <c r="AK664" s="411">
        <f t="shared" ref="AK664" si="1951">AK663</f>
        <v>0</v>
      </c>
      <c r="AL664" s="411">
        <f t="shared" ref="AL664" si="1952">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3">Z667</f>
        <v>0</v>
      </c>
      <c r="AA668" s="411">
        <f t="shared" ref="AA668" si="1954">AA667</f>
        <v>0</v>
      </c>
      <c r="AB668" s="411">
        <f t="shared" ref="AB668" si="1955">AB667</f>
        <v>0</v>
      </c>
      <c r="AC668" s="411">
        <f t="shared" ref="AC668" si="1956">AC667</f>
        <v>0</v>
      </c>
      <c r="AD668" s="411">
        <f t="shared" ref="AD668" si="1957">AD667</f>
        <v>0</v>
      </c>
      <c r="AE668" s="411">
        <f t="shared" ref="AE668" si="1958">AE667</f>
        <v>0</v>
      </c>
      <c r="AF668" s="411">
        <f t="shared" ref="AF668" si="1959">AF667</f>
        <v>0</v>
      </c>
      <c r="AG668" s="411">
        <f t="shared" ref="AG668" si="1960">AG667</f>
        <v>0</v>
      </c>
      <c r="AH668" s="411">
        <f t="shared" ref="AH668" si="1961">AH667</f>
        <v>0</v>
      </c>
      <c r="AI668" s="411">
        <f t="shared" ref="AI668" si="1962">AI667</f>
        <v>0</v>
      </c>
      <c r="AJ668" s="411">
        <f t="shared" ref="AJ668" si="1963">AJ667</f>
        <v>0</v>
      </c>
      <c r="AK668" s="411">
        <f t="shared" ref="AK668" si="1964">AK667</f>
        <v>0</v>
      </c>
      <c r="AL668" s="411">
        <f t="shared" ref="AL668" si="1965">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v>25838.199992310576</v>
      </c>
      <c r="E670" s="295">
        <f>D670+F672</f>
        <v>25774.313697458514</v>
      </c>
      <c r="F670" s="295">
        <v>25710.427402606456</v>
      </c>
      <c r="G670" s="295"/>
      <c r="H670" s="295"/>
      <c r="I670" s="295"/>
      <c r="J670" s="295"/>
      <c r="K670" s="295"/>
      <c r="L670" s="295"/>
      <c r="M670" s="295"/>
      <c r="N670" s="295">
        <v>12</v>
      </c>
      <c r="O670" s="295">
        <f>(D670*O487)/D487</f>
        <v>4.5860182357172725</v>
      </c>
      <c r="P670" s="295">
        <f t="shared" ref="P670" si="1966">(E670*P487)/E487</f>
        <v>4.5746790668397512</v>
      </c>
      <c r="Q670" s="295">
        <f t="shared" ref="Q670" si="1967">(F670*Q487)/F487</f>
        <v>4.5633398979622308</v>
      </c>
      <c r="R670" s="295"/>
      <c r="S670" s="295"/>
      <c r="T670" s="295"/>
      <c r="U670" s="295"/>
      <c r="V670" s="295"/>
      <c r="W670" s="295"/>
      <c r="X670" s="295"/>
      <c r="Y670" s="426"/>
      <c r="Z670" s="410">
        <v>1</v>
      </c>
      <c r="AA670" s="410"/>
      <c r="AB670" s="410"/>
      <c r="AC670" s="410"/>
      <c r="AD670" s="410"/>
      <c r="AE670" s="410"/>
      <c r="AF670" s="415"/>
      <c r="AG670" s="415"/>
      <c r="AH670" s="415"/>
      <c r="AI670" s="415"/>
      <c r="AJ670" s="415"/>
      <c r="AK670" s="415"/>
      <c r="AL670" s="415"/>
      <c r="AM670" s="296">
        <f>SUM(Y670:AL670)</f>
        <v>1</v>
      </c>
    </row>
    <row r="671" spans="1:39" ht="15"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8">Z670</f>
        <v>1</v>
      </c>
      <c r="AA671" s="411">
        <f t="shared" ref="AA671" si="1969">AA670</f>
        <v>0</v>
      </c>
      <c r="AB671" s="411">
        <f t="shared" ref="AB671" si="1970">AB670</f>
        <v>0</v>
      </c>
      <c r="AC671" s="411">
        <f t="shared" ref="AC671" si="1971">AC670</f>
        <v>0</v>
      </c>
      <c r="AD671" s="411">
        <f t="shared" ref="AD671" si="1972">AD670</f>
        <v>0</v>
      </c>
      <c r="AE671" s="411">
        <f t="shared" ref="AE671" si="1973">AE670</f>
        <v>0</v>
      </c>
      <c r="AF671" s="411">
        <f t="shared" ref="AF671" si="1974">AF670</f>
        <v>0</v>
      </c>
      <c r="AG671" s="411">
        <f t="shared" ref="AG671" si="1975">AG670</f>
        <v>0</v>
      </c>
      <c r="AH671" s="411">
        <f t="shared" ref="AH671" si="1976">AH670</f>
        <v>0</v>
      </c>
      <c r="AI671" s="411">
        <f t="shared" ref="AI671" si="1977">AI670</f>
        <v>0</v>
      </c>
      <c r="AJ671" s="411">
        <f t="shared" ref="AJ671" si="1978">AJ670</f>
        <v>0</v>
      </c>
      <c r="AK671" s="411">
        <f t="shared" ref="AK671" si="1979">AK670</f>
        <v>0</v>
      </c>
      <c r="AL671" s="411">
        <f t="shared" ref="AL671" si="1980">AL670</f>
        <v>0</v>
      </c>
      <c r="AM671" s="306"/>
    </row>
    <row r="672" spans="1:39" ht="15" outlineLevel="1">
      <c r="A672" s="532"/>
      <c r="B672" s="294"/>
      <c r="C672" s="291"/>
      <c r="D672" s="291"/>
      <c r="E672" s="291"/>
      <c r="F672" s="760">
        <f>(F670-D670)/2</f>
        <v>-63.886294852060018</v>
      </c>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1">Z673</f>
        <v>0</v>
      </c>
      <c r="AA674" s="411">
        <f t="shared" ref="AA674" si="1982">AA673</f>
        <v>0</v>
      </c>
      <c r="AB674" s="411">
        <f t="shared" ref="AB674" si="1983">AB673</f>
        <v>0</v>
      </c>
      <c r="AC674" s="411">
        <f t="shared" ref="AC674" si="1984">AC673</f>
        <v>0</v>
      </c>
      <c r="AD674" s="411">
        <f t="shared" ref="AD674" si="1985">AD673</f>
        <v>0</v>
      </c>
      <c r="AE674" s="411">
        <f t="shared" ref="AE674" si="1986">AE673</f>
        <v>0</v>
      </c>
      <c r="AF674" s="411">
        <f t="shared" ref="AF674" si="1987">AF673</f>
        <v>0</v>
      </c>
      <c r="AG674" s="411">
        <f t="shared" ref="AG674" si="1988">AG673</f>
        <v>0</v>
      </c>
      <c r="AH674" s="411">
        <f t="shared" ref="AH674" si="1989">AH673</f>
        <v>0</v>
      </c>
      <c r="AI674" s="411">
        <f t="shared" ref="AI674" si="1990">AI673</f>
        <v>0</v>
      </c>
      <c r="AJ674" s="411">
        <f t="shared" ref="AJ674" si="1991">AJ673</f>
        <v>0</v>
      </c>
      <c r="AK674" s="411">
        <f t="shared" ref="AK674" si="1992">AK673</f>
        <v>0</v>
      </c>
      <c r="AL674" s="411">
        <f t="shared" ref="AL674" si="1993">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4">Z676</f>
        <v>0</v>
      </c>
      <c r="AA677" s="411">
        <f t="shared" ref="AA677" si="1995">AA676</f>
        <v>0</v>
      </c>
      <c r="AB677" s="411">
        <f t="shared" ref="AB677" si="1996">AB676</f>
        <v>0</v>
      </c>
      <c r="AC677" s="411">
        <f t="shared" ref="AC677" si="1997">AC676</f>
        <v>0</v>
      </c>
      <c r="AD677" s="411">
        <f t="shared" ref="AD677" si="1998">AD676</f>
        <v>0</v>
      </c>
      <c r="AE677" s="411">
        <f t="shared" ref="AE677" si="1999">AE676</f>
        <v>0</v>
      </c>
      <c r="AF677" s="411">
        <f t="shared" ref="AF677" si="2000">AF676</f>
        <v>0</v>
      </c>
      <c r="AG677" s="411">
        <f t="shared" ref="AG677" si="2001">AG676</f>
        <v>0</v>
      </c>
      <c r="AH677" s="411">
        <f t="shared" ref="AH677" si="2002">AH676</f>
        <v>0</v>
      </c>
      <c r="AI677" s="411">
        <f t="shared" ref="AI677" si="2003">AI676</f>
        <v>0</v>
      </c>
      <c r="AJ677" s="411">
        <f t="shared" ref="AJ677" si="2004">AJ676</f>
        <v>0</v>
      </c>
      <c r="AK677" s="411">
        <f t="shared" ref="AK677" si="2005">AK676</f>
        <v>0</v>
      </c>
      <c r="AL677" s="411">
        <f t="shared" ref="AL677" si="2006">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7">Z679</f>
        <v>0</v>
      </c>
      <c r="AA680" s="411">
        <f t="shared" ref="AA680" si="2008">AA679</f>
        <v>0</v>
      </c>
      <c r="AB680" s="411">
        <f t="shared" ref="AB680" si="2009">AB679</f>
        <v>0</v>
      </c>
      <c r="AC680" s="411">
        <f t="shared" ref="AC680" si="2010">AC679</f>
        <v>0</v>
      </c>
      <c r="AD680" s="411">
        <f t="shared" ref="AD680" si="2011">AD679</f>
        <v>0</v>
      </c>
      <c r="AE680" s="411">
        <f t="shared" ref="AE680" si="2012">AE679</f>
        <v>0</v>
      </c>
      <c r="AF680" s="411">
        <f t="shared" ref="AF680" si="2013">AF679</f>
        <v>0</v>
      </c>
      <c r="AG680" s="411">
        <f t="shared" ref="AG680" si="2014">AG679</f>
        <v>0</v>
      </c>
      <c r="AH680" s="411">
        <f t="shared" ref="AH680" si="2015">AH679</f>
        <v>0</v>
      </c>
      <c r="AI680" s="411">
        <f t="shared" ref="AI680" si="2016">AI679</f>
        <v>0</v>
      </c>
      <c r="AJ680" s="411">
        <f t="shared" ref="AJ680" si="2017">AJ679</f>
        <v>0</v>
      </c>
      <c r="AK680" s="411">
        <f t="shared" ref="AK680" si="2018">AK679</f>
        <v>0</v>
      </c>
      <c r="AL680" s="411">
        <f t="shared" ref="AL680" si="2019">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0">Z682</f>
        <v>0</v>
      </c>
      <c r="AA683" s="411">
        <f t="shared" ref="AA683" si="2021">AA682</f>
        <v>0</v>
      </c>
      <c r="AB683" s="411">
        <f t="shared" ref="AB683" si="2022">AB682</f>
        <v>0</v>
      </c>
      <c r="AC683" s="411">
        <f t="shared" ref="AC683" si="2023">AC682</f>
        <v>0</v>
      </c>
      <c r="AD683" s="411">
        <f t="shared" ref="AD683" si="2024">AD682</f>
        <v>0</v>
      </c>
      <c r="AE683" s="411">
        <f t="shared" ref="AE683" si="2025">AE682</f>
        <v>0</v>
      </c>
      <c r="AF683" s="411">
        <f t="shared" ref="AF683" si="2026">AF682</f>
        <v>0</v>
      </c>
      <c r="AG683" s="411">
        <f t="shared" ref="AG683" si="2027">AG682</f>
        <v>0</v>
      </c>
      <c r="AH683" s="411">
        <f t="shared" ref="AH683" si="2028">AH682</f>
        <v>0</v>
      </c>
      <c r="AI683" s="411">
        <f t="shared" ref="AI683" si="2029">AI682</f>
        <v>0</v>
      </c>
      <c r="AJ683" s="411">
        <f t="shared" ref="AJ683" si="2030">AJ682</f>
        <v>0</v>
      </c>
      <c r="AK683" s="411">
        <f t="shared" ref="AK683" si="2031">AK682</f>
        <v>0</v>
      </c>
      <c r="AL683" s="411">
        <f t="shared" ref="AL683" si="2032">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3">Z685</f>
        <v>0</v>
      </c>
      <c r="AA686" s="411">
        <f t="shared" ref="AA686" si="2034">AA685</f>
        <v>0</v>
      </c>
      <c r="AB686" s="411">
        <f t="shared" ref="AB686" si="2035">AB685</f>
        <v>0</v>
      </c>
      <c r="AC686" s="411">
        <f t="shared" ref="AC686" si="2036">AC685</f>
        <v>0</v>
      </c>
      <c r="AD686" s="411">
        <f t="shared" ref="AD686" si="2037">AD685</f>
        <v>0</v>
      </c>
      <c r="AE686" s="411">
        <f t="shared" ref="AE686" si="2038">AE685</f>
        <v>0</v>
      </c>
      <c r="AF686" s="411">
        <f t="shared" ref="AF686" si="2039">AF685</f>
        <v>0</v>
      </c>
      <c r="AG686" s="411">
        <f t="shared" ref="AG686" si="2040">AG685</f>
        <v>0</v>
      </c>
      <c r="AH686" s="411">
        <f t="shared" ref="AH686" si="2041">AH685</f>
        <v>0</v>
      </c>
      <c r="AI686" s="411">
        <f t="shared" ref="AI686" si="2042">AI685</f>
        <v>0</v>
      </c>
      <c r="AJ686" s="411">
        <f t="shared" ref="AJ686" si="2043">AJ685</f>
        <v>0</v>
      </c>
      <c r="AK686" s="411">
        <f t="shared" ref="AK686" si="2044">AK685</f>
        <v>0</v>
      </c>
      <c r="AL686" s="411">
        <f t="shared" ref="AL686" si="2045">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6">Z688</f>
        <v>0</v>
      </c>
      <c r="AA689" s="411">
        <f t="shared" ref="AA689" si="2047">AA688</f>
        <v>0</v>
      </c>
      <c r="AB689" s="411">
        <f t="shared" ref="AB689" si="2048">AB688</f>
        <v>0</v>
      </c>
      <c r="AC689" s="411">
        <f t="shared" ref="AC689" si="2049">AC688</f>
        <v>0</v>
      </c>
      <c r="AD689" s="411">
        <f t="shared" ref="AD689" si="2050">AD688</f>
        <v>0</v>
      </c>
      <c r="AE689" s="411">
        <f t="shared" ref="AE689" si="2051">AE688</f>
        <v>0</v>
      </c>
      <c r="AF689" s="411">
        <f t="shared" ref="AF689" si="2052">AF688</f>
        <v>0</v>
      </c>
      <c r="AG689" s="411">
        <f t="shared" ref="AG689" si="2053">AG688</f>
        <v>0</v>
      </c>
      <c r="AH689" s="411">
        <f t="shared" ref="AH689" si="2054">AH688</f>
        <v>0</v>
      </c>
      <c r="AI689" s="411">
        <f t="shared" ref="AI689" si="2055">AI688</f>
        <v>0</v>
      </c>
      <c r="AJ689" s="411">
        <f t="shared" ref="AJ689" si="2056">AJ688</f>
        <v>0</v>
      </c>
      <c r="AK689" s="411">
        <f t="shared" ref="AK689" si="2057">AK688</f>
        <v>0</v>
      </c>
      <c r="AL689" s="411">
        <f t="shared" ref="AL689" si="2058">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9">Z692</f>
        <v>0</v>
      </c>
      <c r="AA693" s="411">
        <f t="shared" ref="AA693" si="2060">AA692</f>
        <v>0</v>
      </c>
      <c r="AB693" s="411">
        <f t="shared" ref="AB693" si="2061">AB692</f>
        <v>0</v>
      </c>
      <c r="AC693" s="411">
        <f t="shared" ref="AC693" si="2062">AC692</f>
        <v>0</v>
      </c>
      <c r="AD693" s="411">
        <f t="shared" ref="AD693" si="2063">AD692</f>
        <v>0</v>
      </c>
      <c r="AE693" s="411">
        <f t="shared" ref="AE693" si="2064">AE692</f>
        <v>0</v>
      </c>
      <c r="AF693" s="411">
        <f t="shared" ref="AF693" si="2065">AF692</f>
        <v>0</v>
      </c>
      <c r="AG693" s="411">
        <f t="shared" ref="AG693" si="2066">AG692</f>
        <v>0</v>
      </c>
      <c r="AH693" s="411">
        <f t="shared" ref="AH693" si="2067">AH692</f>
        <v>0</v>
      </c>
      <c r="AI693" s="411">
        <f t="shared" ref="AI693" si="2068">AI692</f>
        <v>0</v>
      </c>
      <c r="AJ693" s="411">
        <f t="shared" ref="AJ693" si="2069">AJ692</f>
        <v>0</v>
      </c>
      <c r="AK693" s="411">
        <f t="shared" ref="AK693" si="2070">AK692</f>
        <v>0</v>
      </c>
      <c r="AL693" s="411">
        <f t="shared" ref="AL693" si="2071">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2">Z695</f>
        <v>0</v>
      </c>
      <c r="AA696" s="411">
        <f t="shared" ref="AA696" si="2073">AA695</f>
        <v>0</v>
      </c>
      <c r="AB696" s="411">
        <f t="shared" ref="AB696" si="2074">AB695</f>
        <v>0</v>
      </c>
      <c r="AC696" s="411">
        <f t="shared" ref="AC696" si="2075">AC695</f>
        <v>0</v>
      </c>
      <c r="AD696" s="411">
        <f t="shared" ref="AD696" si="2076">AD695</f>
        <v>0</v>
      </c>
      <c r="AE696" s="411">
        <f t="shared" ref="AE696" si="2077">AE695</f>
        <v>0</v>
      </c>
      <c r="AF696" s="411">
        <f t="shared" ref="AF696" si="2078">AF695</f>
        <v>0</v>
      </c>
      <c r="AG696" s="411">
        <f t="shared" ref="AG696" si="2079">AG695</f>
        <v>0</v>
      </c>
      <c r="AH696" s="411">
        <f t="shared" ref="AH696" si="2080">AH695</f>
        <v>0</v>
      </c>
      <c r="AI696" s="411">
        <f t="shared" ref="AI696" si="2081">AI695</f>
        <v>0</v>
      </c>
      <c r="AJ696" s="411">
        <f t="shared" ref="AJ696" si="2082">AJ695</f>
        <v>0</v>
      </c>
      <c r="AK696" s="411">
        <f t="shared" ref="AK696" si="2083">AK695</f>
        <v>0</v>
      </c>
      <c r="AL696" s="411">
        <f t="shared" ref="AL696" si="2084">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5">Z698</f>
        <v>0</v>
      </c>
      <c r="AA699" s="411">
        <f t="shared" ref="AA699" si="2086">AA698</f>
        <v>0</v>
      </c>
      <c r="AB699" s="411">
        <f t="shared" ref="AB699" si="2087">AB698</f>
        <v>0</v>
      </c>
      <c r="AC699" s="411">
        <f t="shared" ref="AC699" si="2088">AC698</f>
        <v>0</v>
      </c>
      <c r="AD699" s="411">
        <f t="shared" ref="AD699" si="2089">AD698</f>
        <v>0</v>
      </c>
      <c r="AE699" s="411">
        <f t="shared" ref="AE699" si="2090">AE698</f>
        <v>0</v>
      </c>
      <c r="AF699" s="411">
        <f t="shared" ref="AF699" si="2091">AF698</f>
        <v>0</v>
      </c>
      <c r="AG699" s="411">
        <f t="shared" ref="AG699" si="2092">AG698</f>
        <v>0</v>
      </c>
      <c r="AH699" s="411">
        <f t="shared" ref="AH699" si="2093">AH698</f>
        <v>0</v>
      </c>
      <c r="AI699" s="411">
        <f t="shared" ref="AI699" si="2094">AI698</f>
        <v>0</v>
      </c>
      <c r="AJ699" s="411">
        <f t="shared" ref="AJ699" si="2095">AJ698</f>
        <v>0</v>
      </c>
      <c r="AK699" s="411">
        <f t="shared" ref="AK699" si="2096">AK698</f>
        <v>0</v>
      </c>
      <c r="AL699" s="411">
        <f t="shared" ref="AL699" si="2097">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8">Z702</f>
        <v>0</v>
      </c>
      <c r="AA703" s="411">
        <f t="shared" ref="AA703" si="2099">AA702</f>
        <v>0</v>
      </c>
      <c r="AB703" s="411">
        <f t="shared" ref="AB703" si="2100">AB702</f>
        <v>0</v>
      </c>
      <c r="AC703" s="411">
        <f t="shared" ref="AC703" si="2101">AC702</f>
        <v>0</v>
      </c>
      <c r="AD703" s="411">
        <f t="shared" ref="AD703" si="2102">AD702</f>
        <v>0</v>
      </c>
      <c r="AE703" s="411">
        <f t="shared" ref="AE703" si="2103">AE702</f>
        <v>0</v>
      </c>
      <c r="AF703" s="411">
        <f t="shared" ref="AF703" si="2104">AF702</f>
        <v>0</v>
      </c>
      <c r="AG703" s="411">
        <f t="shared" ref="AG703" si="2105">AG702</f>
        <v>0</v>
      </c>
      <c r="AH703" s="411">
        <f t="shared" ref="AH703" si="2106">AH702</f>
        <v>0</v>
      </c>
      <c r="AI703" s="411">
        <f t="shared" ref="AI703" si="2107">AI702</f>
        <v>0</v>
      </c>
      <c r="AJ703" s="411">
        <f t="shared" ref="AJ703" si="2108">AJ702</f>
        <v>0</v>
      </c>
      <c r="AK703" s="411">
        <f t="shared" ref="AK703" si="2109">AK702</f>
        <v>0</v>
      </c>
      <c r="AL703" s="411">
        <f t="shared" ref="AL703" si="2110">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1">Z705</f>
        <v>0</v>
      </c>
      <c r="AA706" s="411">
        <f t="shared" ref="AA706" si="2112">AA705</f>
        <v>0</v>
      </c>
      <c r="AB706" s="411">
        <f t="shared" ref="AB706" si="2113">AB705</f>
        <v>0</v>
      </c>
      <c r="AC706" s="411">
        <f t="shared" ref="AC706" si="2114">AC705</f>
        <v>0</v>
      </c>
      <c r="AD706" s="411">
        <f t="shared" ref="AD706" si="2115">AD705</f>
        <v>0</v>
      </c>
      <c r="AE706" s="411">
        <f t="shared" ref="AE706" si="2116">AE705</f>
        <v>0</v>
      </c>
      <c r="AF706" s="411">
        <f t="shared" ref="AF706" si="2117">AF705</f>
        <v>0</v>
      </c>
      <c r="AG706" s="411">
        <f t="shared" ref="AG706" si="2118">AG705</f>
        <v>0</v>
      </c>
      <c r="AH706" s="411">
        <f t="shared" ref="AH706" si="2119">AH705</f>
        <v>0</v>
      </c>
      <c r="AI706" s="411">
        <f t="shared" ref="AI706" si="2120">AI705</f>
        <v>0</v>
      </c>
      <c r="AJ706" s="411">
        <f t="shared" ref="AJ706" si="2121">AJ705</f>
        <v>0</v>
      </c>
      <c r="AK706" s="411">
        <f t="shared" ref="AK706" si="2122">AK705</f>
        <v>0</v>
      </c>
      <c r="AL706" s="411">
        <f t="shared" ref="AL706" si="2123">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4">Z708</f>
        <v>0</v>
      </c>
      <c r="AA709" s="411">
        <f t="shared" ref="AA709" si="2125">AA708</f>
        <v>0</v>
      </c>
      <c r="AB709" s="411">
        <f t="shared" ref="AB709" si="2126">AB708</f>
        <v>0</v>
      </c>
      <c r="AC709" s="411">
        <f t="shared" ref="AC709" si="2127">AC708</f>
        <v>0</v>
      </c>
      <c r="AD709" s="411">
        <f t="shared" ref="AD709" si="2128">AD708</f>
        <v>0</v>
      </c>
      <c r="AE709" s="411">
        <f t="shared" ref="AE709" si="2129">AE708</f>
        <v>0</v>
      </c>
      <c r="AF709" s="411">
        <f t="shared" ref="AF709" si="2130">AF708</f>
        <v>0</v>
      </c>
      <c r="AG709" s="411">
        <f t="shared" ref="AG709" si="2131">AG708</f>
        <v>0</v>
      </c>
      <c r="AH709" s="411">
        <f t="shared" ref="AH709" si="2132">AH708</f>
        <v>0</v>
      </c>
      <c r="AI709" s="411">
        <f t="shared" ref="AI709" si="2133">AI708</f>
        <v>0</v>
      </c>
      <c r="AJ709" s="411">
        <f t="shared" ref="AJ709" si="2134">AJ708</f>
        <v>0</v>
      </c>
      <c r="AK709" s="411">
        <f t="shared" ref="AK709" si="2135">AK708</f>
        <v>0</v>
      </c>
      <c r="AL709" s="411">
        <f t="shared" ref="AL709" si="2136">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7">Z711</f>
        <v>0</v>
      </c>
      <c r="AA712" s="411">
        <f t="shared" ref="AA712" si="2138">AA711</f>
        <v>0</v>
      </c>
      <c r="AB712" s="411">
        <f t="shared" ref="AB712" si="2139">AB711</f>
        <v>0</v>
      </c>
      <c r="AC712" s="411">
        <f t="shared" ref="AC712" si="2140">AC711</f>
        <v>0</v>
      </c>
      <c r="AD712" s="411">
        <f t="shared" ref="AD712" si="2141">AD711</f>
        <v>0</v>
      </c>
      <c r="AE712" s="411">
        <f t="shared" ref="AE712" si="2142">AE711</f>
        <v>0</v>
      </c>
      <c r="AF712" s="411">
        <f t="shared" ref="AF712" si="2143">AF711</f>
        <v>0</v>
      </c>
      <c r="AG712" s="411">
        <f t="shared" ref="AG712" si="2144">AG711</f>
        <v>0</v>
      </c>
      <c r="AH712" s="411">
        <f t="shared" ref="AH712" si="2145">AH711</f>
        <v>0</v>
      </c>
      <c r="AI712" s="411">
        <f t="shared" ref="AI712" si="2146">AI711</f>
        <v>0</v>
      </c>
      <c r="AJ712" s="411">
        <f t="shared" ref="AJ712" si="2147">AJ711</f>
        <v>0</v>
      </c>
      <c r="AK712" s="411">
        <f t="shared" ref="AK712" si="2148">AK711</f>
        <v>0</v>
      </c>
      <c r="AL712" s="411">
        <f t="shared" ref="AL712" si="2149">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0">Z714</f>
        <v>0</v>
      </c>
      <c r="AA715" s="411">
        <f t="shared" ref="AA715" si="2151">AA714</f>
        <v>0</v>
      </c>
      <c r="AB715" s="411">
        <f t="shared" ref="AB715" si="2152">AB714</f>
        <v>0</v>
      </c>
      <c r="AC715" s="411">
        <f t="shared" ref="AC715" si="2153">AC714</f>
        <v>0</v>
      </c>
      <c r="AD715" s="411">
        <f t="shared" ref="AD715" si="2154">AD714</f>
        <v>0</v>
      </c>
      <c r="AE715" s="411">
        <f t="shared" ref="AE715" si="2155">AE714</f>
        <v>0</v>
      </c>
      <c r="AF715" s="411">
        <f t="shared" ref="AF715" si="2156">AF714</f>
        <v>0</v>
      </c>
      <c r="AG715" s="411">
        <f t="shared" ref="AG715" si="2157">AG714</f>
        <v>0</v>
      </c>
      <c r="AH715" s="411">
        <f t="shared" ref="AH715" si="2158">AH714</f>
        <v>0</v>
      </c>
      <c r="AI715" s="411">
        <f t="shared" ref="AI715" si="2159">AI714</f>
        <v>0</v>
      </c>
      <c r="AJ715" s="411">
        <f t="shared" ref="AJ715" si="2160">AJ714</f>
        <v>0</v>
      </c>
      <c r="AK715" s="411">
        <f t="shared" ref="AK715" si="2161">AK714</f>
        <v>0</v>
      </c>
      <c r="AL715" s="411">
        <f t="shared" ref="AL715" si="2162">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3">Z717</f>
        <v>0</v>
      </c>
      <c r="AA718" s="411">
        <f t="shared" ref="AA718" si="2164">AA717</f>
        <v>0</v>
      </c>
      <c r="AB718" s="411">
        <f t="shared" ref="AB718" si="2165">AB717</f>
        <v>0</v>
      </c>
      <c r="AC718" s="411">
        <f t="shared" ref="AC718" si="2166">AC717</f>
        <v>0</v>
      </c>
      <c r="AD718" s="411">
        <f t="shared" ref="AD718" si="2167">AD717</f>
        <v>0</v>
      </c>
      <c r="AE718" s="411">
        <f t="shared" ref="AE718" si="2168">AE717</f>
        <v>0</v>
      </c>
      <c r="AF718" s="411">
        <f t="shared" ref="AF718" si="2169">AF717</f>
        <v>0</v>
      </c>
      <c r="AG718" s="411">
        <f t="shared" ref="AG718" si="2170">AG717</f>
        <v>0</v>
      </c>
      <c r="AH718" s="411">
        <f t="shared" ref="AH718" si="2171">AH717</f>
        <v>0</v>
      </c>
      <c r="AI718" s="411">
        <f t="shared" ref="AI718" si="2172">AI717</f>
        <v>0</v>
      </c>
      <c r="AJ718" s="411">
        <f t="shared" ref="AJ718" si="2173">AJ717</f>
        <v>0</v>
      </c>
      <c r="AK718" s="411">
        <f t="shared" ref="AK718" si="2174">AK717</f>
        <v>0</v>
      </c>
      <c r="AL718" s="411">
        <f t="shared" ref="AL718" si="2175">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6">Z720</f>
        <v>0</v>
      </c>
      <c r="AA721" s="411">
        <f t="shared" ref="AA721" si="2177">AA720</f>
        <v>0</v>
      </c>
      <c r="AB721" s="411">
        <f t="shared" ref="AB721" si="2178">AB720</f>
        <v>0</v>
      </c>
      <c r="AC721" s="411">
        <f t="shared" ref="AC721" si="2179">AC720</f>
        <v>0</v>
      </c>
      <c r="AD721" s="411">
        <f t="shared" ref="AD721" si="2180">AD720</f>
        <v>0</v>
      </c>
      <c r="AE721" s="411">
        <f t="shared" ref="AE721" si="2181">AE720</f>
        <v>0</v>
      </c>
      <c r="AF721" s="411">
        <f t="shared" ref="AF721" si="2182">AF720</f>
        <v>0</v>
      </c>
      <c r="AG721" s="411">
        <f t="shared" ref="AG721" si="2183">AG720</f>
        <v>0</v>
      </c>
      <c r="AH721" s="411">
        <f t="shared" ref="AH721" si="2184">AH720</f>
        <v>0</v>
      </c>
      <c r="AI721" s="411">
        <f t="shared" ref="AI721" si="2185">AI720</f>
        <v>0</v>
      </c>
      <c r="AJ721" s="411">
        <f t="shared" ref="AJ721" si="2186">AJ720</f>
        <v>0</v>
      </c>
      <c r="AK721" s="411">
        <f t="shared" ref="AK721" si="2187">AK720</f>
        <v>0</v>
      </c>
      <c r="AL721" s="411">
        <f t="shared" ref="AL721" si="2188">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9">Z723</f>
        <v>0</v>
      </c>
      <c r="AA724" s="411">
        <f t="shared" ref="AA724" si="2190">AA723</f>
        <v>0</v>
      </c>
      <c r="AB724" s="411">
        <f t="shared" ref="AB724" si="2191">AB723</f>
        <v>0</v>
      </c>
      <c r="AC724" s="411">
        <f t="shared" ref="AC724" si="2192">AC723</f>
        <v>0</v>
      </c>
      <c r="AD724" s="411">
        <f t="shared" ref="AD724" si="2193">AD723</f>
        <v>0</v>
      </c>
      <c r="AE724" s="411">
        <f t="shared" ref="AE724" si="2194">AE723</f>
        <v>0</v>
      </c>
      <c r="AF724" s="411">
        <f t="shared" ref="AF724" si="2195">AF723</f>
        <v>0</v>
      </c>
      <c r="AG724" s="411">
        <f t="shared" ref="AG724" si="2196">AG723</f>
        <v>0</v>
      </c>
      <c r="AH724" s="411">
        <f t="shared" ref="AH724" si="2197">AH723</f>
        <v>0</v>
      </c>
      <c r="AI724" s="411">
        <f t="shared" ref="AI724" si="2198">AI723</f>
        <v>0</v>
      </c>
      <c r="AJ724" s="411">
        <f t="shared" ref="AJ724" si="2199">AJ723</f>
        <v>0</v>
      </c>
      <c r="AK724" s="411">
        <f t="shared" ref="AK724" si="2200">AK723</f>
        <v>0</v>
      </c>
      <c r="AL724" s="411">
        <f t="shared" ref="AL724" si="2201">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2">Z726</f>
        <v>0</v>
      </c>
      <c r="AA727" s="411">
        <f t="shared" ref="AA727" si="2203">AA726</f>
        <v>0</v>
      </c>
      <c r="AB727" s="411">
        <f t="shared" ref="AB727" si="2204">AB726</f>
        <v>0</v>
      </c>
      <c r="AC727" s="411">
        <f t="shared" ref="AC727" si="2205">AC726</f>
        <v>0</v>
      </c>
      <c r="AD727" s="411">
        <f t="shared" ref="AD727" si="2206">AD726</f>
        <v>0</v>
      </c>
      <c r="AE727" s="411">
        <f t="shared" ref="AE727" si="2207">AE726</f>
        <v>0</v>
      </c>
      <c r="AF727" s="411">
        <f t="shared" ref="AF727" si="2208">AF726</f>
        <v>0</v>
      </c>
      <c r="AG727" s="411">
        <f t="shared" ref="AG727" si="2209">AG726</f>
        <v>0</v>
      </c>
      <c r="AH727" s="411">
        <f t="shared" ref="AH727" si="2210">AH726</f>
        <v>0</v>
      </c>
      <c r="AI727" s="411">
        <f t="shared" ref="AI727" si="2211">AI726</f>
        <v>0</v>
      </c>
      <c r="AJ727" s="411">
        <f t="shared" ref="AJ727" si="2212">AJ726</f>
        <v>0</v>
      </c>
      <c r="AK727" s="411">
        <f t="shared" ref="AK727" si="2213">AK726</f>
        <v>0</v>
      </c>
      <c r="AL727" s="411">
        <f t="shared" ref="AL727" si="2214">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5">Z729</f>
        <v>0</v>
      </c>
      <c r="AA730" s="411">
        <f t="shared" ref="AA730" si="2216">AA729</f>
        <v>0</v>
      </c>
      <c r="AB730" s="411">
        <f t="shared" ref="AB730" si="2217">AB729</f>
        <v>0</v>
      </c>
      <c r="AC730" s="411">
        <f t="shared" ref="AC730" si="2218">AC729</f>
        <v>0</v>
      </c>
      <c r="AD730" s="411">
        <f t="shared" ref="AD730" si="2219">AD729</f>
        <v>0</v>
      </c>
      <c r="AE730" s="411">
        <f t="shared" ref="AE730" si="2220">AE729</f>
        <v>0</v>
      </c>
      <c r="AF730" s="411">
        <f t="shared" ref="AF730" si="2221">AF729</f>
        <v>0</v>
      </c>
      <c r="AG730" s="411">
        <f t="shared" ref="AG730" si="2222">AG729</f>
        <v>0</v>
      </c>
      <c r="AH730" s="411">
        <f t="shared" ref="AH730" si="2223">AH729</f>
        <v>0</v>
      </c>
      <c r="AI730" s="411">
        <f t="shared" ref="AI730" si="2224">AI729</f>
        <v>0</v>
      </c>
      <c r="AJ730" s="411">
        <f t="shared" ref="AJ730" si="2225">AJ729</f>
        <v>0</v>
      </c>
      <c r="AK730" s="411">
        <f t="shared" ref="AK730" si="2226">AK729</f>
        <v>0</v>
      </c>
      <c r="AL730" s="411">
        <f t="shared" ref="AL730" si="2227">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8">Z732</f>
        <v>0</v>
      </c>
      <c r="AA733" s="411">
        <f t="shared" ref="AA733" si="2229">AA732</f>
        <v>0</v>
      </c>
      <c r="AB733" s="411">
        <f t="shared" ref="AB733" si="2230">AB732</f>
        <v>0</v>
      </c>
      <c r="AC733" s="411">
        <f t="shared" ref="AC733" si="2231">AC732</f>
        <v>0</v>
      </c>
      <c r="AD733" s="411">
        <f t="shared" ref="AD733" si="2232">AD732</f>
        <v>0</v>
      </c>
      <c r="AE733" s="411">
        <f t="shared" ref="AE733" si="2233">AE732</f>
        <v>0</v>
      </c>
      <c r="AF733" s="411">
        <f t="shared" ref="AF733" si="2234">AF732</f>
        <v>0</v>
      </c>
      <c r="AG733" s="411">
        <f t="shared" ref="AG733" si="2235">AG732</f>
        <v>0</v>
      </c>
      <c r="AH733" s="411">
        <f t="shared" ref="AH733" si="2236">AH732</f>
        <v>0</v>
      </c>
      <c r="AI733" s="411">
        <f t="shared" ref="AI733" si="2237">AI732</f>
        <v>0</v>
      </c>
      <c r="AJ733" s="411">
        <f t="shared" ref="AJ733" si="2238">AJ732</f>
        <v>0</v>
      </c>
      <c r="AK733" s="411">
        <f t="shared" ref="AK733" si="2239">AK732</f>
        <v>0</v>
      </c>
      <c r="AL733" s="411">
        <f t="shared" ref="AL733" si="2240">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1">Z735</f>
        <v>0</v>
      </c>
      <c r="AA736" s="411">
        <f t="shared" ref="AA736" si="2242">AA735</f>
        <v>0</v>
      </c>
      <c r="AB736" s="411">
        <f t="shared" ref="AB736" si="2243">AB735</f>
        <v>0</v>
      </c>
      <c r="AC736" s="411">
        <f t="shared" ref="AC736" si="2244">AC735</f>
        <v>0</v>
      </c>
      <c r="AD736" s="411">
        <f t="shared" ref="AD736" si="2245">AD735</f>
        <v>0</v>
      </c>
      <c r="AE736" s="411">
        <f t="shared" ref="AE736" si="2246">AE735</f>
        <v>0</v>
      </c>
      <c r="AF736" s="411">
        <f t="shared" ref="AF736" si="2247">AF735</f>
        <v>0</v>
      </c>
      <c r="AG736" s="411">
        <f t="shared" ref="AG736" si="2248">AG735</f>
        <v>0</v>
      </c>
      <c r="AH736" s="411">
        <f t="shared" ref="AH736" si="2249">AH735</f>
        <v>0</v>
      </c>
      <c r="AI736" s="411">
        <f t="shared" ref="AI736" si="2250">AI735</f>
        <v>0</v>
      </c>
      <c r="AJ736" s="411">
        <f t="shared" ref="AJ736" si="2251">AJ735</f>
        <v>0</v>
      </c>
      <c r="AK736" s="411">
        <f t="shared" ref="AK736" si="2252">AK735</f>
        <v>0</v>
      </c>
      <c r="AL736" s="411">
        <f t="shared" ref="AL736" si="2253">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4">Z738</f>
        <v>0</v>
      </c>
      <c r="AA739" s="411">
        <f t="shared" ref="AA739" si="2255">AA738</f>
        <v>0</v>
      </c>
      <c r="AB739" s="411">
        <f t="shared" ref="AB739" si="2256">AB738</f>
        <v>0</v>
      </c>
      <c r="AC739" s="411">
        <f t="shared" ref="AC739" si="2257">AC738</f>
        <v>0</v>
      </c>
      <c r="AD739" s="411">
        <f t="shared" ref="AD739" si="2258">AD738</f>
        <v>0</v>
      </c>
      <c r="AE739" s="411">
        <f t="shared" ref="AE739" si="2259">AE738</f>
        <v>0</v>
      </c>
      <c r="AF739" s="411">
        <f t="shared" ref="AF739" si="2260">AF738</f>
        <v>0</v>
      </c>
      <c r="AG739" s="411">
        <f t="shared" ref="AG739" si="2261">AG738</f>
        <v>0</v>
      </c>
      <c r="AH739" s="411">
        <f t="shared" ref="AH739" si="2262">AH738</f>
        <v>0</v>
      </c>
      <c r="AI739" s="411">
        <f t="shared" ref="AI739" si="2263">AI738</f>
        <v>0</v>
      </c>
      <c r="AJ739" s="411">
        <f t="shared" ref="AJ739" si="2264">AJ738</f>
        <v>0</v>
      </c>
      <c r="AK739" s="411">
        <f t="shared" ref="AK739" si="2265">AK738</f>
        <v>0</v>
      </c>
      <c r="AL739" s="411">
        <f t="shared" ref="AL739" si="2266">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7">Z741</f>
        <v>0</v>
      </c>
      <c r="AA742" s="411">
        <f t="shared" ref="AA742" si="2268">AA741</f>
        <v>0</v>
      </c>
      <c r="AB742" s="411">
        <f t="shared" ref="AB742" si="2269">AB741</f>
        <v>0</v>
      </c>
      <c r="AC742" s="411">
        <f t="shared" ref="AC742" si="2270">AC741</f>
        <v>0</v>
      </c>
      <c r="AD742" s="411">
        <f t="shared" ref="AD742" si="2271">AD741</f>
        <v>0</v>
      </c>
      <c r="AE742" s="411">
        <f t="shared" ref="AE742" si="2272">AE741</f>
        <v>0</v>
      </c>
      <c r="AF742" s="411">
        <f t="shared" ref="AF742" si="2273">AF741</f>
        <v>0</v>
      </c>
      <c r="AG742" s="411">
        <f t="shared" ref="AG742" si="2274">AG741</f>
        <v>0</v>
      </c>
      <c r="AH742" s="411">
        <f t="shared" ref="AH742" si="2275">AH741</f>
        <v>0</v>
      </c>
      <c r="AI742" s="411">
        <f t="shared" ref="AI742" si="2276">AI741</f>
        <v>0</v>
      </c>
      <c r="AJ742" s="411">
        <f t="shared" ref="AJ742" si="2277">AJ741</f>
        <v>0</v>
      </c>
      <c r="AK742" s="411">
        <f t="shared" ref="AK742" si="2278">AK741</f>
        <v>0</v>
      </c>
      <c r="AL742" s="411">
        <f t="shared" ref="AL742" si="2279">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 r="B744" s="327" t="s">
        <v>312</v>
      </c>
      <c r="C744" s="329"/>
      <c r="D744" s="329">
        <f>SUM(D587:D742)</f>
        <v>124020.64198608539</v>
      </c>
      <c r="E744" s="329"/>
      <c r="F744" s="329"/>
      <c r="G744" s="329"/>
      <c r="H744" s="329"/>
      <c r="I744" s="329"/>
      <c r="J744" s="329"/>
      <c r="K744" s="329"/>
      <c r="L744" s="329"/>
      <c r="M744" s="329"/>
      <c r="N744" s="329"/>
      <c r="O744" s="329">
        <f>SUM(O587:O742)</f>
        <v>13.278213344586842</v>
      </c>
      <c r="P744" s="329"/>
      <c r="Q744" s="329"/>
      <c r="R744" s="329"/>
      <c r="S744" s="329"/>
      <c r="T744" s="329"/>
      <c r="U744" s="329"/>
      <c r="V744" s="329"/>
      <c r="W744" s="329"/>
      <c r="X744" s="329"/>
      <c r="Y744" s="329">
        <f>IF(Y585="kWh",SUMPRODUCT(D587:D742,Y587:Y742))</f>
        <v>98182.441993774817</v>
      </c>
      <c r="Z744" s="329">
        <f>IF(Z585="kWh",SUMPRODUCT(D587:D742,Z587:Z742))</f>
        <v>25838.199992310576</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555519</v>
      </c>
      <c r="Z745" s="392">
        <f>HLOOKUP(Z401,'2. LRAMVA Threshold'!$B$42:$Q$53,10,FALSE)</f>
        <v>850200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6.4000000000000003E-3</v>
      </c>
      <c r="Z747" s="341">
        <f>HLOOKUP(Z$35,'3.  Distribution Rates'!$C$122:$P$133,10,FALSE)</f>
        <v>1.7600000000000001E-2</v>
      </c>
      <c r="AA747" s="341">
        <f>HLOOKUP(AA$35,'3.  Distribution Rates'!$C$122:$P$133,10,FALSE)</f>
        <v>4.2386999999999997</v>
      </c>
      <c r="AB747" s="341">
        <f>HLOOKUP(AB$35,'3.  Distribution Rates'!$C$122:$P$133,10,FALSE)</f>
        <v>1.4500000000000001E-2</v>
      </c>
      <c r="AC747" s="341">
        <f>HLOOKUP(AC$35,'3.  Distribution Rates'!$C$122:$P$133,10,FALSE)</f>
        <v>18.185700000000001</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80">SUM(Y748:AL748)</f>
        <v>0</v>
      </c>
      <c r="AN748" s="443"/>
    </row>
    <row r="749" spans="1:40" ht="15">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80"/>
        <v>0</v>
      </c>
      <c r="AN749" s="443"/>
    </row>
    <row r="750" spans="1:40" ht="15">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80"/>
        <v>0</v>
      </c>
      <c r="AN750" s="443"/>
    </row>
    <row r="751" spans="1:40" ht="15">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80"/>
        <v>0</v>
      </c>
      <c r="AN751" s="443"/>
    </row>
    <row r="752" spans="1:40" ht="15">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1">Y210*Y747</f>
        <v>648.40960000000007</v>
      </c>
      <c r="Z752" s="378">
        <f t="shared" si="2281"/>
        <v>675.048</v>
      </c>
      <c r="AA752" s="378">
        <f t="shared" si="2281"/>
        <v>0</v>
      </c>
      <c r="AB752" s="378">
        <f t="shared" si="2281"/>
        <v>0</v>
      </c>
      <c r="AC752" s="378">
        <f t="shared" si="2281"/>
        <v>0</v>
      </c>
      <c r="AD752" s="378">
        <f t="shared" si="2281"/>
        <v>0</v>
      </c>
      <c r="AE752" s="378">
        <f t="shared" si="2281"/>
        <v>0</v>
      </c>
      <c r="AF752" s="378">
        <f t="shared" si="2281"/>
        <v>0</v>
      </c>
      <c r="AG752" s="378">
        <f t="shared" si="2281"/>
        <v>0</v>
      </c>
      <c r="AH752" s="378">
        <f t="shared" si="2281"/>
        <v>0</v>
      </c>
      <c r="AI752" s="378">
        <f t="shared" si="2281"/>
        <v>0</v>
      </c>
      <c r="AJ752" s="378">
        <f t="shared" si="2281"/>
        <v>0</v>
      </c>
      <c r="AK752" s="378">
        <f t="shared" si="2281"/>
        <v>0</v>
      </c>
      <c r="AL752" s="378">
        <f t="shared" si="2281"/>
        <v>0</v>
      </c>
      <c r="AM752" s="629">
        <f t="shared" si="2280"/>
        <v>1323.4576000000002</v>
      </c>
      <c r="AN752" s="443"/>
    </row>
    <row r="753" spans="1:40" ht="15">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2">Y393*Y747</f>
        <v>2215.0527999999999</v>
      </c>
      <c r="Z753" s="378">
        <f t="shared" si="2282"/>
        <v>7439.1328000000003</v>
      </c>
      <c r="AA753" s="378">
        <f t="shared" si="2282"/>
        <v>0</v>
      </c>
      <c r="AB753" s="378">
        <f t="shared" si="2282"/>
        <v>0</v>
      </c>
      <c r="AC753" s="378">
        <f t="shared" si="2282"/>
        <v>0</v>
      </c>
      <c r="AD753" s="378">
        <f t="shared" si="2282"/>
        <v>0</v>
      </c>
      <c r="AE753" s="378">
        <f t="shared" si="2282"/>
        <v>0</v>
      </c>
      <c r="AF753" s="378">
        <f t="shared" si="2282"/>
        <v>0</v>
      </c>
      <c r="AG753" s="378">
        <f t="shared" si="2282"/>
        <v>0</v>
      </c>
      <c r="AH753" s="378">
        <f t="shared" si="2282"/>
        <v>0</v>
      </c>
      <c r="AI753" s="378">
        <f t="shared" si="2282"/>
        <v>0</v>
      </c>
      <c r="AJ753" s="378">
        <f t="shared" si="2282"/>
        <v>0</v>
      </c>
      <c r="AK753" s="378">
        <f t="shared" si="2282"/>
        <v>0</v>
      </c>
      <c r="AL753" s="378">
        <f t="shared" si="2282"/>
        <v>0</v>
      </c>
      <c r="AM753" s="629">
        <f t="shared" si="2280"/>
        <v>9654.1856000000007</v>
      </c>
      <c r="AN753" s="443"/>
    </row>
    <row r="754" spans="1:40" ht="15">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3">Y576*Y747</f>
        <v>2740.5183999999999</v>
      </c>
      <c r="Z754" s="378">
        <f t="shared" si="2283"/>
        <v>793.28480000000002</v>
      </c>
      <c r="AA754" s="378">
        <f t="shared" si="2283"/>
        <v>0</v>
      </c>
      <c r="AB754" s="378">
        <f t="shared" si="2283"/>
        <v>0</v>
      </c>
      <c r="AC754" s="378">
        <f t="shared" si="2283"/>
        <v>0</v>
      </c>
      <c r="AD754" s="378">
        <f t="shared" si="2283"/>
        <v>0</v>
      </c>
      <c r="AE754" s="378">
        <f t="shared" si="2283"/>
        <v>0</v>
      </c>
      <c r="AF754" s="378">
        <f t="shared" si="2283"/>
        <v>0</v>
      </c>
      <c r="AG754" s="378">
        <f t="shared" si="2283"/>
        <v>0</v>
      </c>
      <c r="AH754" s="378">
        <f t="shared" si="2283"/>
        <v>0</v>
      </c>
      <c r="AI754" s="378">
        <f t="shared" si="2283"/>
        <v>0</v>
      </c>
      <c r="AJ754" s="378">
        <f t="shared" si="2283"/>
        <v>0</v>
      </c>
      <c r="AK754" s="378">
        <f t="shared" si="2283"/>
        <v>0</v>
      </c>
      <c r="AL754" s="378">
        <f t="shared" si="2283"/>
        <v>0</v>
      </c>
      <c r="AM754" s="629">
        <f t="shared" si="2280"/>
        <v>3533.8031999999998</v>
      </c>
      <c r="AN754" s="443"/>
    </row>
    <row r="755" spans="1:40" ht="15">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628.36762876015882</v>
      </c>
      <c r="Z755" s="378">
        <f t="shared" ref="Z755:AL755" si="2284">Z744*Z747</f>
        <v>454.75231986466616</v>
      </c>
      <c r="AA755" s="378">
        <f t="shared" si="2284"/>
        <v>0</v>
      </c>
      <c r="AB755" s="378">
        <f t="shared" si="2284"/>
        <v>0</v>
      </c>
      <c r="AC755" s="378">
        <f t="shared" si="2284"/>
        <v>0</v>
      </c>
      <c r="AD755" s="378">
        <f t="shared" si="2284"/>
        <v>0</v>
      </c>
      <c r="AE755" s="378">
        <f t="shared" si="2284"/>
        <v>0</v>
      </c>
      <c r="AF755" s="378">
        <f t="shared" si="2284"/>
        <v>0</v>
      </c>
      <c r="AG755" s="378">
        <f t="shared" si="2284"/>
        <v>0</v>
      </c>
      <c r="AH755" s="378">
        <f t="shared" si="2284"/>
        <v>0</v>
      </c>
      <c r="AI755" s="378">
        <f t="shared" si="2284"/>
        <v>0</v>
      </c>
      <c r="AJ755" s="378">
        <f t="shared" si="2284"/>
        <v>0</v>
      </c>
      <c r="AK755" s="378">
        <f t="shared" si="2284"/>
        <v>0</v>
      </c>
      <c r="AL755" s="378">
        <f t="shared" si="2284"/>
        <v>0</v>
      </c>
      <c r="AM755" s="629">
        <f t="shared" si="2280"/>
        <v>1083.1199486248249</v>
      </c>
      <c r="AN755" s="443"/>
    </row>
    <row r="756" spans="1:40" ht="15.6">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6232.3484287601586</v>
      </c>
      <c r="Z756" s="346">
        <f>SUM(Z748:Z755)</f>
        <v>9362.2179198646663</v>
      </c>
      <c r="AA756" s="346">
        <f t="shared" ref="AA756:AE756" si="2285">SUM(AA748:AA755)</f>
        <v>0</v>
      </c>
      <c r="AB756" s="346">
        <f t="shared" si="2285"/>
        <v>0</v>
      </c>
      <c r="AC756" s="346">
        <f t="shared" si="2285"/>
        <v>0</v>
      </c>
      <c r="AD756" s="346">
        <f t="shared" si="2285"/>
        <v>0</v>
      </c>
      <c r="AE756" s="346">
        <f t="shared" si="2285"/>
        <v>0</v>
      </c>
      <c r="AF756" s="346">
        <f t="shared" ref="AF756:AL756" si="2286">SUM(AF748:AF755)</f>
        <v>0</v>
      </c>
      <c r="AG756" s="346">
        <f t="shared" si="2286"/>
        <v>0</v>
      </c>
      <c r="AH756" s="346">
        <f t="shared" si="2286"/>
        <v>0</v>
      </c>
      <c r="AI756" s="346">
        <f t="shared" si="2286"/>
        <v>0</v>
      </c>
      <c r="AJ756" s="346">
        <f t="shared" si="2286"/>
        <v>0</v>
      </c>
      <c r="AK756" s="346">
        <f t="shared" si="2286"/>
        <v>0</v>
      </c>
      <c r="AL756" s="346">
        <f t="shared" si="2286"/>
        <v>0</v>
      </c>
      <c r="AM756" s="407">
        <f>SUM(AM748:AM755)</f>
        <v>15594.566348624825</v>
      </c>
      <c r="AN756" s="443"/>
    </row>
    <row r="757" spans="1:40" ht="15.6">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3555.3216000000002</v>
      </c>
      <c r="Z757" s="347">
        <f t="shared" ref="Z757:AE757" si="2287">Z745*Z747</f>
        <v>14963.52</v>
      </c>
      <c r="AA757" s="347">
        <f t="shared" si="2287"/>
        <v>0</v>
      </c>
      <c r="AB757" s="347">
        <f t="shared" si="2287"/>
        <v>0</v>
      </c>
      <c r="AC757" s="347">
        <f t="shared" si="2287"/>
        <v>0</v>
      </c>
      <c r="AD757" s="347">
        <f t="shared" si="2287"/>
        <v>0</v>
      </c>
      <c r="AE757" s="347">
        <f t="shared" si="2287"/>
        <v>0</v>
      </c>
      <c r="AF757" s="347">
        <f t="shared" ref="AF757:AL757" si="2288">AF745*AF747</f>
        <v>0</v>
      </c>
      <c r="AG757" s="347">
        <f t="shared" si="2288"/>
        <v>0</v>
      </c>
      <c r="AH757" s="347">
        <f t="shared" si="2288"/>
        <v>0</v>
      </c>
      <c r="AI757" s="347">
        <f t="shared" si="2288"/>
        <v>0</v>
      </c>
      <c r="AJ757" s="347">
        <f t="shared" si="2288"/>
        <v>0</v>
      </c>
      <c r="AK757" s="347">
        <f t="shared" si="2288"/>
        <v>0</v>
      </c>
      <c r="AL757" s="347">
        <f t="shared" si="2288"/>
        <v>0</v>
      </c>
      <c r="AM757" s="407">
        <f>SUM(Y757:AL757)</f>
        <v>18518.8416</v>
      </c>
      <c r="AN757" s="443"/>
    </row>
    <row r="758" spans="1:40" ht="15.6">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-2924.2752513751748</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97823.230174216675</v>
      </c>
      <c r="Z760" s="291">
        <f>SUMPRODUCT(E587:E742,Z587:Z742)</f>
        <v>25774.313697458514</v>
      </c>
      <c r="AA760" s="291">
        <f t="shared" ref="AA760:AL760" si="2289">IF(AA585="kw",SUMPRODUCT($N$587:$N$742,$P$587:$P$742,AA587:AA742),SUMPRODUCT($E$587:$E$742,AA587:AA742))</f>
        <v>0</v>
      </c>
      <c r="AB760" s="291">
        <f t="shared" si="2289"/>
        <v>0</v>
      </c>
      <c r="AC760" s="291">
        <f t="shared" si="2289"/>
        <v>0</v>
      </c>
      <c r="AD760" s="291">
        <f t="shared" si="2289"/>
        <v>0</v>
      </c>
      <c r="AE760" s="291">
        <f t="shared" si="2289"/>
        <v>0</v>
      </c>
      <c r="AF760" s="291">
        <f t="shared" si="2289"/>
        <v>0</v>
      </c>
      <c r="AG760" s="291">
        <f t="shared" si="2289"/>
        <v>0</v>
      </c>
      <c r="AH760" s="291">
        <f t="shared" si="2289"/>
        <v>0</v>
      </c>
      <c r="AI760" s="291">
        <f t="shared" si="2289"/>
        <v>0</v>
      </c>
      <c r="AJ760" s="291">
        <f t="shared" si="2289"/>
        <v>0</v>
      </c>
      <c r="AK760" s="291">
        <f t="shared" si="2289"/>
        <v>0</v>
      </c>
      <c r="AL760" s="291">
        <f t="shared" si="2289"/>
        <v>0</v>
      </c>
      <c r="AM760" s="337"/>
    </row>
    <row r="761" spans="1:40" ht="15">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97464.018354658561</v>
      </c>
      <c r="Z761" s="326">
        <f>SUMPRODUCT(F587:F742,Z587:Z742)</f>
        <v>25710.427402606456</v>
      </c>
      <c r="AA761" s="326">
        <f t="shared" ref="AA761:AL761" si="2290">IF(AA585="kw",SUMPRODUCT($N$587:$N$742,$Q$587:$Q$742,AA587:AA742),SUMPRODUCT($F$587:$F$742,AA587:AA742))</f>
        <v>0</v>
      </c>
      <c r="AB761" s="326">
        <f t="shared" si="2290"/>
        <v>0</v>
      </c>
      <c r="AC761" s="326">
        <f t="shared" si="2290"/>
        <v>0</v>
      </c>
      <c r="AD761" s="326">
        <f t="shared" si="2290"/>
        <v>0</v>
      </c>
      <c r="AE761" s="326">
        <f t="shared" si="2290"/>
        <v>0</v>
      </c>
      <c r="AF761" s="326">
        <f t="shared" si="2290"/>
        <v>0</v>
      </c>
      <c r="AG761" s="326">
        <f t="shared" si="2290"/>
        <v>0</v>
      </c>
      <c r="AH761" s="326">
        <f t="shared" si="2290"/>
        <v>0</v>
      </c>
      <c r="AI761" s="326">
        <f t="shared" si="2290"/>
        <v>0</v>
      </c>
      <c r="AJ761" s="326">
        <f t="shared" si="2290"/>
        <v>0</v>
      </c>
      <c r="AK761" s="326">
        <f t="shared" si="2290"/>
        <v>0</v>
      </c>
      <c r="AL761" s="326">
        <f t="shared" si="2290"/>
        <v>0</v>
      </c>
      <c r="AM761" s="386"/>
    </row>
    <row r="762" spans="1:40" ht="20.25" customHeight="1">
      <c r="B762" s="368" t="s">
        <v>591</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328</v>
      </c>
      <c r="C765" s="281"/>
      <c r="D765" s="590" t="s">
        <v>529</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4" t="s">
        <v>211</v>
      </c>
      <c r="C766" s="816" t="s">
        <v>33</v>
      </c>
      <c r="D766" s="284" t="s">
        <v>423</v>
      </c>
      <c r="E766" s="818" t="s">
        <v>209</v>
      </c>
      <c r="F766" s="819"/>
      <c r="G766" s="819"/>
      <c r="H766" s="819"/>
      <c r="I766" s="819"/>
      <c r="J766" s="819"/>
      <c r="K766" s="819"/>
      <c r="L766" s="819"/>
      <c r="M766" s="820"/>
      <c r="N766" s="821" t="s">
        <v>213</v>
      </c>
      <c r="O766" s="284" t="s">
        <v>424</v>
      </c>
      <c r="P766" s="818" t="s">
        <v>212</v>
      </c>
      <c r="Q766" s="819"/>
      <c r="R766" s="819"/>
      <c r="S766" s="819"/>
      <c r="T766" s="819"/>
      <c r="U766" s="819"/>
      <c r="V766" s="819"/>
      <c r="W766" s="819"/>
      <c r="X766" s="820"/>
      <c r="Y766" s="811" t="s">
        <v>244</v>
      </c>
      <c r="Z766" s="812"/>
      <c r="AA766" s="812"/>
      <c r="AB766" s="812"/>
      <c r="AC766" s="812"/>
      <c r="AD766" s="812"/>
      <c r="AE766" s="812"/>
      <c r="AF766" s="812"/>
      <c r="AG766" s="812"/>
      <c r="AH766" s="812"/>
      <c r="AI766" s="812"/>
      <c r="AJ766" s="812"/>
      <c r="AK766" s="812"/>
      <c r="AL766" s="812"/>
      <c r="AM766" s="813"/>
    </row>
    <row r="767" spans="1:40" ht="65.25" customHeight="1">
      <c r="B767" s="815"/>
      <c r="C767" s="817"/>
      <c r="D767" s="285">
        <v>2019</v>
      </c>
      <c r="E767" s="285">
        <v>2020</v>
      </c>
      <c r="F767" s="285">
        <v>2021</v>
      </c>
      <c r="G767" s="285">
        <v>2022</v>
      </c>
      <c r="H767" s="285">
        <v>2023</v>
      </c>
      <c r="I767" s="285">
        <v>2024</v>
      </c>
      <c r="J767" s="285">
        <v>2025</v>
      </c>
      <c r="K767" s="285">
        <v>2026</v>
      </c>
      <c r="L767" s="285">
        <v>2027</v>
      </c>
      <c r="M767" s="285">
        <v>2028</v>
      </c>
      <c r="N767" s="822"/>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GS&gt;50-4999kW</v>
      </c>
      <c r="AB767" s="285" t="str">
        <f>'1.  LRAMVA Summary'!G52</f>
        <v>USL</v>
      </c>
      <c r="AC767" s="285" t="str">
        <f>'1.  LRAMVA Summary'!H52</f>
        <v xml:space="preserve">Street Lighting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hidden="1"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1">Z770</f>
        <v>0</v>
      </c>
      <c r="AA771" s="411">
        <f t="shared" ref="AA771" si="2292">AA770</f>
        <v>0</v>
      </c>
      <c r="AB771" s="411">
        <f t="shared" ref="AB771" si="2293">AB770</f>
        <v>0</v>
      </c>
      <c r="AC771" s="411">
        <f t="shared" ref="AC771" si="2294">AC770</f>
        <v>0</v>
      </c>
      <c r="AD771" s="411">
        <f t="shared" ref="AD771" si="2295">AD770</f>
        <v>0</v>
      </c>
      <c r="AE771" s="411">
        <f t="shared" ref="AE771" si="2296">AE770</f>
        <v>0</v>
      </c>
      <c r="AF771" s="411">
        <f t="shared" ref="AF771" si="2297">AF770</f>
        <v>0</v>
      </c>
      <c r="AG771" s="411">
        <f t="shared" ref="AG771" si="2298">AG770</f>
        <v>0</v>
      </c>
      <c r="AH771" s="411">
        <f t="shared" ref="AH771" si="2299">AH770</f>
        <v>0</v>
      </c>
      <c r="AI771" s="411">
        <f t="shared" ref="AI771" si="2300">AI770</f>
        <v>0</v>
      </c>
      <c r="AJ771" s="411">
        <f t="shared" ref="AJ771" si="2301">AJ770</f>
        <v>0</v>
      </c>
      <c r="AK771" s="411">
        <f t="shared" ref="AK771" si="2302">AK770</f>
        <v>0</v>
      </c>
      <c r="AL771" s="411">
        <f t="shared" ref="AL771" si="2303">AL770</f>
        <v>0</v>
      </c>
      <c r="AM771" s="297"/>
    </row>
    <row r="772" spans="1:39" ht="15.6"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hidden="1"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4">Z773</f>
        <v>0</v>
      </c>
      <c r="AA774" s="411">
        <f t="shared" ref="AA774" si="2305">AA773</f>
        <v>0</v>
      </c>
      <c r="AB774" s="411">
        <f t="shared" ref="AB774" si="2306">AB773</f>
        <v>0</v>
      </c>
      <c r="AC774" s="411">
        <f t="shared" ref="AC774" si="2307">AC773</f>
        <v>0</v>
      </c>
      <c r="AD774" s="411">
        <f t="shared" ref="AD774" si="2308">AD773</f>
        <v>0</v>
      </c>
      <c r="AE774" s="411">
        <f t="shared" ref="AE774" si="2309">AE773</f>
        <v>0</v>
      </c>
      <c r="AF774" s="411">
        <f t="shared" ref="AF774" si="2310">AF773</f>
        <v>0</v>
      </c>
      <c r="AG774" s="411">
        <f t="shared" ref="AG774" si="2311">AG773</f>
        <v>0</v>
      </c>
      <c r="AH774" s="411">
        <f t="shared" ref="AH774" si="2312">AH773</f>
        <v>0</v>
      </c>
      <c r="AI774" s="411">
        <f t="shared" ref="AI774" si="2313">AI773</f>
        <v>0</v>
      </c>
      <c r="AJ774" s="411">
        <f t="shared" ref="AJ774" si="2314">AJ773</f>
        <v>0</v>
      </c>
      <c r="AK774" s="411">
        <f t="shared" ref="AK774" si="2315">AK773</f>
        <v>0</v>
      </c>
      <c r="AL774" s="411">
        <f t="shared" ref="AL774" si="2316">AL773</f>
        <v>0</v>
      </c>
      <c r="AM774" s="297"/>
    </row>
    <row r="775" spans="1:39" ht="15.6"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hidden="1"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7">Z776</f>
        <v>0</v>
      </c>
      <c r="AA777" s="411">
        <f t="shared" ref="AA777" si="2318">AA776</f>
        <v>0</v>
      </c>
      <c r="AB777" s="411">
        <f t="shared" ref="AB777" si="2319">AB776</f>
        <v>0</v>
      </c>
      <c r="AC777" s="411">
        <f t="shared" ref="AC777" si="2320">AC776</f>
        <v>0</v>
      </c>
      <c r="AD777" s="411">
        <f t="shared" ref="AD777" si="2321">AD776</f>
        <v>0</v>
      </c>
      <c r="AE777" s="411">
        <f t="shared" ref="AE777" si="2322">AE776</f>
        <v>0</v>
      </c>
      <c r="AF777" s="411">
        <f t="shared" ref="AF777" si="2323">AF776</f>
        <v>0</v>
      </c>
      <c r="AG777" s="411">
        <f t="shared" ref="AG777" si="2324">AG776</f>
        <v>0</v>
      </c>
      <c r="AH777" s="411">
        <f t="shared" ref="AH777" si="2325">AH776</f>
        <v>0</v>
      </c>
      <c r="AI777" s="411">
        <f t="shared" ref="AI777" si="2326">AI776</f>
        <v>0</v>
      </c>
      <c r="AJ777" s="411">
        <f t="shared" ref="AJ777" si="2327">AJ776</f>
        <v>0</v>
      </c>
      <c r="AK777" s="411">
        <f t="shared" ref="AK777" si="2328">AK776</f>
        <v>0</v>
      </c>
      <c r="AL777" s="411">
        <f t="shared" ref="AL777" si="2329">AL776</f>
        <v>0</v>
      </c>
      <c r="AM777" s="297"/>
    </row>
    <row r="778" spans="1:39" ht="1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hidden="1" outlineLevel="1">
      <c r="A779" s="532">
        <v>4</v>
      </c>
      <c r="B779" s="520" t="s">
        <v>681</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hidden="1"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0">Z779</f>
        <v>0</v>
      </c>
      <c r="AA780" s="411">
        <f t="shared" ref="AA780" si="2331">AA779</f>
        <v>0</v>
      </c>
      <c r="AB780" s="411">
        <f t="shared" ref="AB780" si="2332">AB779</f>
        <v>0</v>
      </c>
      <c r="AC780" s="411">
        <f t="shared" ref="AC780" si="2333">AC779</f>
        <v>0</v>
      </c>
      <c r="AD780" s="411">
        <f t="shared" ref="AD780" si="2334">AD779</f>
        <v>0</v>
      </c>
      <c r="AE780" s="411">
        <f t="shared" ref="AE780" si="2335">AE779</f>
        <v>0</v>
      </c>
      <c r="AF780" s="411">
        <f t="shared" ref="AF780" si="2336">AF779</f>
        <v>0</v>
      </c>
      <c r="AG780" s="411">
        <f t="shared" ref="AG780" si="2337">AG779</f>
        <v>0</v>
      </c>
      <c r="AH780" s="411">
        <f t="shared" ref="AH780" si="2338">AH779</f>
        <v>0</v>
      </c>
      <c r="AI780" s="411">
        <f t="shared" ref="AI780" si="2339">AI779</f>
        <v>0</v>
      </c>
      <c r="AJ780" s="411">
        <f t="shared" ref="AJ780" si="2340">AJ779</f>
        <v>0</v>
      </c>
      <c r="AK780" s="411">
        <f t="shared" ref="AK780" si="2341">AK779</f>
        <v>0</v>
      </c>
      <c r="AL780" s="411">
        <f t="shared" ref="AL780" si="2342">AL779</f>
        <v>0</v>
      </c>
      <c r="AM780" s="297"/>
    </row>
    <row r="781" spans="1:39" ht="1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3">Z782</f>
        <v>0</v>
      </c>
      <c r="AA783" s="411">
        <f t="shared" ref="AA783" si="2344">AA782</f>
        <v>0</v>
      </c>
      <c r="AB783" s="411">
        <f t="shared" ref="AB783" si="2345">AB782</f>
        <v>0</v>
      </c>
      <c r="AC783" s="411">
        <f t="shared" ref="AC783" si="2346">AC782</f>
        <v>0</v>
      </c>
      <c r="AD783" s="411">
        <f t="shared" ref="AD783" si="2347">AD782</f>
        <v>0</v>
      </c>
      <c r="AE783" s="411">
        <f t="shared" ref="AE783" si="2348">AE782</f>
        <v>0</v>
      </c>
      <c r="AF783" s="411">
        <f t="shared" ref="AF783" si="2349">AF782</f>
        <v>0</v>
      </c>
      <c r="AG783" s="411">
        <f t="shared" ref="AG783" si="2350">AG782</f>
        <v>0</v>
      </c>
      <c r="AH783" s="411">
        <f t="shared" ref="AH783" si="2351">AH782</f>
        <v>0</v>
      </c>
      <c r="AI783" s="411">
        <f t="shared" ref="AI783" si="2352">AI782</f>
        <v>0</v>
      </c>
      <c r="AJ783" s="411">
        <f t="shared" ref="AJ783" si="2353">AJ782</f>
        <v>0</v>
      </c>
      <c r="AK783" s="411">
        <f t="shared" ref="AK783" si="2354">AK782</f>
        <v>0</v>
      </c>
      <c r="AL783" s="411">
        <f t="shared" ref="AL783" si="2355">AL782</f>
        <v>0</v>
      </c>
      <c r="AM783" s="297"/>
    </row>
    <row r="784" spans="1:39" ht="1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hidden="1"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6">Z786</f>
        <v>0</v>
      </c>
      <c r="AA787" s="411">
        <f t="shared" ref="AA787" si="2357">AA786</f>
        <v>0</v>
      </c>
      <c r="AB787" s="411">
        <f t="shared" ref="AB787" si="2358">AB786</f>
        <v>0</v>
      </c>
      <c r="AC787" s="411">
        <f t="shared" ref="AC787" si="2359">AC786</f>
        <v>0</v>
      </c>
      <c r="AD787" s="411">
        <f t="shared" ref="AD787" si="2360">AD786</f>
        <v>0</v>
      </c>
      <c r="AE787" s="411">
        <f t="shared" ref="AE787" si="2361">AE786</f>
        <v>0</v>
      </c>
      <c r="AF787" s="411">
        <f t="shared" ref="AF787" si="2362">AF786</f>
        <v>0</v>
      </c>
      <c r="AG787" s="411">
        <f t="shared" ref="AG787" si="2363">AG786</f>
        <v>0</v>
      </c>
      <c r="AH787" s="411">
        <f t="shared" ref="AH787" si="2364">AH786</f>
        <v>0</v>
      </c>
      <c r="AI787" s="411">
        <f t="shared" ref="AI787" si="2365">AI786</f>
        <v>0</v>
      </c>
      <c r="AJ787" s="411">
        <f t="shared" ref="AJ787" si="2366">AJ786</f>
        <v>0</v>
      </c>
      <c r="AK787" s="411">
        <f t="shared" ref="AK787" si="2367">AK786</f>
        <v>0</v>
      </c>
      <c r="AL787" s="411">
        <f t="shared" ref="AL787" si="2368">AL786</f>
        <v>0</v>
      </c>
      <c r="AM787" s="311"/>
    </row>
    <row r="788" spans="1:39" ht="1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hidden="1"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9">Z789</f>
        <v>0</v>
      </c>
      <c r="AA790" s="411">
        <f t="shared" ref="AA790" si="2370">AA789</f>
        <v>0</v>
      </c>
      <c r="AB790" s="411">
        <f t="shared" ref="AB790" si="2371">AB789</f>
        <v>0</v>
      </c>
      <c r="AC790" s="411">
        <f t="shared" ref="AC790" si="2372">AC789</f>
        <v>0</v>
      </c>
      <c r="AD790" s="411">
        <f t="shared" ref="AD790" si="2373">AD789</f>
        <v>0</v>
      </c>
      <c r="AE790" s="411">
        <f t="shared" ref="AE790" si="2374">AE789</f>
        <v>0</v>
      </c>
      <c r="AF790" s="411">
        <f t="shared" ref="AF790" si="2375">AF789</f>
        <v>0</v>
      </c>
      <c r="AG790" s="411">
        <f t="shared" ref="AG790" si="2376">AG789</f>
        <v>0</v>
      </c>
      <c r="AH790" s="411">
        <f t="shared" ref="AH790" si="2377">AH789</f>
        <v>0</v>
      </c>
      <c r="AI790" s="411">
        <f t="shared" ref="AI790" si="2378">AI789</f>
        <v>0</v>
      </c>
      <c r="AJ790" s="411">
        <f t="shared" ref="AJ790" si="2379">AJ789</f>
        <v>0</v>
      </c>
      <c r="AK790" s="411">
        <f t="shared" ref="AK790" si="2380">AK789</f>
        <v>0</v>
      </c>
      <c r="AL790" s="411">
        <f t="shared" ref="AL790" si="2381">AL789</f>
        <v>0</v>
      </c>
      <c r="AM790" s="311"/>
    </row>
    <row r="791" spans="1:39" ht="1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hidden="1"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2">Z792</f>
        <v>0</v>
      </c>
      <c r="AA793" s="411">
        <f t="shared" ref="AA793" si="2383">AA792</f>
        <v>0</v>
      </c>
      <c r="AB793" s="411">
        <f t="shared" ref="AB793" si="2384">AB792</f>
        <v>0</v>
      </c>
      <c r="AC793" s="411">
        <f t="shared" ref="AC793" si="2385">AC792</f>
        <v>0</v>
      </c>
      <c r="AD793" s="411">
        <f t="shared" ref="AD793" si="2386">AD792</f>
        <v>0</v>
      </c>
      <c r="AE793" s="411">
        <f t="shared" ref="AE793" si="2387">AE792</f>
        <v>0</v>
      </c>
      <c r="AF793" s="411">
        <f t="shared" ref="AF793" si="2388">AF792</f>
        <v>0</v>
      </c>
      <c r="AG793" s="411">
        <f t="shared" ref="AG793" si="2389">AG792</f>
        <v>0</v>
      </c>
      <c r="AH793" s="411">
        <f t="shared" ref="AH793" si="2390">AH792</f>
        <v>0</v>
      </c>
      <c r="AI793" s="411">
        <f t="shared" ref="AI793" si="2391">AI792</f>
        <v>0</v>
      </c>
      <c r="AJ793" s="411">
        <f t="shared" ref="AJ793" si="2392">AJ792</f>
        <v>0</v>
      </c>
      <c r="AK793" s="411">
        <f t="shared" ref="AK793" si="2393">AK792</f>
        <v>0</v>
      </c>
      <c r="AL793" s="411">
        <f t="shared" ref="AL793" si="2394">AL792</f>
        <v>0</v>
      </c>
      <c r="AM793" s="311"/>
    </row>
    <row r="794" spans="1:39" ht="1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hidden="1"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5">Z795</f>
        <v>0</v>
      </c>
      <c r="AA796" s="411">
        <f t="shared" ref="AA796" si="2396">AA795</f>
        <v>0</v>
      </c>
      <c r="AB796" s="411">
        <f t="shared" ref="AB796" si="2397">AB795</f>
        <v>0</v>
      </c>
      <c r="AC796" s="411">
        <f t="shared" ref="AC796" si="2398">AC795</f>
        <v>0</v>
      </c>
      <c r="AD796" s="411">
        <f t="shared" ref="AD796" si="2399">AD795</f>
        <v>0</v>
      </c>
      <c r="AE796" s="411">
        <f t="shared" ref="AE796" si="2400">AE795</f>
        <v>0</v>
      </c>
      <c r="AF796" s="411">
        <f t="shared" ref="AF796" si="2401">AF795</f>
        <v>0</v>
      </c>
      <c r="AG796" s="411">
        <f t="shared" ref="AG796" si="2402">AG795</f>
        <v>0</v>
      </c>
      <c r="AH796" s="411">
        <f t="shared" ref="AH796" si="2403">AH795</f>
        <v>0</v>
      </c>
      <c r="AI796" s="411">
        <f t="shared" ref="AI796" si="2404">AI795</f>
        <v>0</v>
      </c>
      <c r="AJ796" s="411">
        <f t="shared" ref="AJ796" si="2405">AJ795</f>
        <v>0</v>
      </c>
      <c r="AK796" s="411">
        <f t="shared" ref="AK796" si="2406">AK795</f>
        <v>0</v>
      </c>
      <c r="AL796" s="411">
        <f t="shared" ref="AL796" si="2407">AL795</f>
        <v>0</v>
      </c>
      <c r="AM796" s="311"/>
    </row>
    <row r="797" spans="1:39" ht="1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hidden="1"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8">Z798</f>
        <v>0</v>
      </c>
      <c r="AA799" s="411">
        <f t="shared" ref="AA799" si="2409">AA798</f>
        <v>0</v>
      </c>
      <c r="AB799" s="411">
        <f t="shared" ref="AB799" si="2410">AB798</f>
        <v>0</v>
      </c>
      <c r="AC799" s="411">
        <f t="shared" ref="AC799" si="2411">AC798</f>
        <v>0</v>
      </c>
      <c r="AD799" s="411">
        <f t="shared" ref="AD799" si="2412">AD798</f>
        <v>0</v>
      </c>
      <c r="AE799" s="411">
        <f t="shared" ref="AE799" si="2413">AE798</f>
        <v>0</v>
      </c>
      <c r="AF799" s="411">
        <f t="shared" ref="AF799" si="2414">AF798</f>
        <v>0</v>
      </c>
      <c r="AG799" s="411">
        <f t="shared" ref="AG799" si="2415">AG798</f>
        <v>0</v>
      </c>
      <c r="AH799" s="411">
        <f t="shared" ref="AH799" si="2416">AH798</f>
        <v>0</v>
      </c>
      <c r="AI799" s="411">
        <f t="shared" ref="AI799" si="2417">AI798</f>
        <v>0</v>
      </c>
      <c r="AJ799" s="411">
        <f t="shared" ref="AJ799" si="2418">AJ798</f>
        <v>0</v>
      </c>
      <c r="AK799" s="411">
        <f t="shared" ref="AK799" si="2419">AK798</f>
        <v>0</v>
      </c>
      <c r="AL799" s="411">
        <f t="shared" ref="AL799" si="2420">AL798</f>
        <v>0</v>
      </c>
      <c r="AM799" s="311"/>
    </row>
    <row r="800" spans="1:39" ht="1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hidden="1"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1">Z802</f>
        <v>0</v>
      </c>
      <c r="AA803" s="411">
        <f t="shared" ref="AA803" si="2422">AA802</f>
        <v>0</v>
      </c>
      <c r="AB803" s="411">
        <f t="shared" ref="AB803" si="2423">AB802</f>
        <v>0</v>
      </c>
      <c r="AC803" s="411">
        <f t="shared" ref="AC803" si="2424">AC802</f>
        <v>0</v>
      </c>
      <c r="AD803" s="411">
        <f t="shared" ref="AD803" si="2425">AD802</f>
        <v>0</v>
      </c>
      <c r="AE803" s="411">
        <f t="shared" ref="AE803" si="2426">AE802</f>
        <v>0</v>
      </c>
      <c r="AF803" s="411">
        <f t="shared" ref="AF803" si="2427">AF802</f>
        <v>0</v>
      </c>
      <c r="AG803" s="411">
        <f t="shared" ref="AG803" si="2428">AG802</f>
        <v>0</v>
      </c>
      <c r="AH803" s="411">
        <f t="shared" ref="AH803" si="2429">AH802</f>
        <v>0</v>
      </c>
      <c r="AI803" s="411">
        <f t="shared" ref="AI803" si="2430">AI802</f>
        <v>0</v>
      </c>
      <c r="AJ803" s="411">
        <f t="shared" ref="AJ803" si="2431">AJ802</f>
        <v>0</v>
      </c>
      <c r="AK803" s="411">
        <f t="shared" ref="AK803" si="2432">AK802</f>
        <v>0</v>
      </c>
      <c r="AL803" s="411">
        <f t="shared" ref="AL803" si="2433">AL802</f>
        <v>0</v>
      </c>
      <c r="AM803" s="297"/>
    </row>
    <row r="804" spans="1:39" ht="1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hidden="1"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4">Z805</f>
        <v>0</v>
      </c>
      <c r="AA806" s="411">
        <f t="shared" ref="AA806" si="2435">AA805</f>
        <v>0</v>
      </c>
      <c r="AB806" s="411">
        <f t="shared" ref="AB806" si="2436">AB805</f>
        <v>0</v>
      </c>
      <c r="AC806" s="411">
        <f t="shared" ref="AC806" si="2437">AC805</f>
        <v>0</v>
      </c>
      <c r="AD806" s="411">
        <f t="shared" ref="AD806" si="2438">AD805</f>
        <v>0</v>
      </c>
      <c r="AE806" s="411">
        <f t="shared" ref="AE806" si="2439">AE805</f>
        <v>0</v>
      </c>
      <c r="AF806" s="411">
        <f t="shared" ref="AF806" si="2440">AF805</f>
        <v>0</v>
      </c>
      <c r="AG806" s="411">
        <f t="shared" ref="AG806" si="2441">AG805</f>
        <v>0</v>
      </c>
      <c r="AH806" s="411">
        <f t="shared" ref="AH806" si="2442">AH805</f>
        <v>0</v>
      </c>
      <c r="AI806" s="411">
        <f t="shared" ref="AI806" si="2443">AI805</f>
        <v>0</v>
      </c>
      <c r="AJ806" s="411">
        <f t="shared" ref="AJ806" si="2444">AJ805</f>
        <v>0</v>
      </c>
      <c r="AK806" s="411">
        <f t="shared" ref="AK806" si="2445">AK805</f>
        <v>0</v>
      </c>
      <c r="AL806" s="411">
        <f t="shared" ref="AL806" si="2446">AL805</f>
        <v>0</v>
      </c>
      <c r="AM806" s="297"/>
    </row>
    <row r="807" spans="1:39" ht="1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hidden="1"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7">Z808</f>
        <v>0</v>
      </c>
      <c r="AA809" s="411">
        <f t="shared" ref="AA809" si="2448">AA808</f>
        <v>0</v>
      </c>
      <c r="AB809" s="411">
        <f t="shared" ref="AB809" si="2449">AB808</f>
        <v>0</v>
      </c>
      <c r="AC809" s="411">
        <f t="shared" ref="AC809" si="2450">AC808</f>
        <v>0</v>
      </c>
      <c r="AD809" s="411">
        <f t="shared" ref="AD809" si="2451">AD808</f>
        <v>0</v>
      </c>
      <c r="AE809" s="411">
        <f t="shared" ref="AE809" si="2452">AE808</f>
        <v>0</v>
      </c>
      <c r="AF809" s="411">
        <f t="shared" ref="AF809" si="2453">AF808</f>
        <v>0</v>
      </c>
      <c r="AG809" s="411">
        <f t="shared" ref="AG809" si="2454">AG808</f>
        <v>0</v>
      </c>
      <c r="AH809" s="411">
        <f t="shared" ref="AH809" si="2455">AH808</f>
        <v>0</v>
      </c>
      <c r="AI809" s="411">
        <f t="shared" ref="AI809" si="2456">AI808</f>
        <v>0</v>
      </c>
      <c r="AJ809" s="411">
        <f t="shared" ref="AJ809" si="2457">AJ808</f>
        <v>0</v>
      </c>
      <c r="AK809" s="411">
        <f t="shared" ref="AK809" si="2458">AK808</f>
        <v>0</v>
      </c>
      <c r="AL809" s="411">
        <f t="shared" ref="AL809" si="2459">AL808</f>
        <v>0</v>
      </c>
      <c r="AM809" s="306"/>
    </row>
    <row r="810" spans="1:39" ht="1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hidden="1"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0">Z812</f>
        <v>0</v>
      </c>
      <c r="AA813" s="411">
        <f t="shared" ref="AA813" si="2461">AA812</f>
        <v>0</v>
      </c>
      <c r="AB813" s="411">
        <f t="shared" ref="AB813" si="2462">AB812</f>
        <v>0</v>
      </c>
      <c r="AC813" s="411">
        <f t="shared" ref="AC813" si="2463">AC812</f>
        <v>0</v>
      </c>
      <c r="AD813" s="411">
        <f t="shared" ref="AD813" si="2464">AD812</f>
        <v>0</v>
      </c>
      <c r="AE813" s="411">
        <f t="shared" ref="AE813" si="2465">AE812</f>
        <v>0</v>
      </c>
      <c r="AF813" s="411">
        <f t="shared" ref="AF813" si="2466">AF812</f>
        <v>0</v>
      </c>
      <c r="AG813" s="411">
        <f t="shared" ref="AG813" si="2467">AG812</f>
        <v>0</v>
      </c>
      <c r="AH813" s="411">
        <f t="shared" ref="AH813" si="2468">AH812</f>
        <v>0</v>
      </c>
      <c r="AI813" s="411">
        <f t="shared" ref="AI813" si="2469">AI812</f>
        <v>0</v>
      </c>
      <c r="AJ813" s="411">
        <f t="shared" ref="AJ813" si="2470">AJ812</f>
        <v>0</v>
      </c>
      <c r="AK813" s="411">
        <f t="shared" ref="AK813" si="2471">AK812</f>
        <v>0</v>
      </c>
      <c r="AL813" s="411">
        <f t="shared" ref="AL813" si="2472">AL812</f>
        <v>0</v>
      </c>
      <c r="AM813" s="297"/>
    </row>
    <row r="814" spans="1:39" ht="1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hidden="1"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3">Z816</f>
        <v>0</v>
      </c>
      <c r="AA817" s="411">
        <f t="shared" si="2473"/>
        <v>0</v>
      </c>
      <c r="AB817" s="411">
        <f t="shared" si="2473"/>
        <v>0</v>
      </c>
      <c r="AC817" s="411">
        <f t="shared" si="2473"/>
        <v>0</v>
      </c>
      <c r="AD817" s="411">
        <f t="shared" si="2473"/>
        <v>0</v>
      </c>
      <c r="AE817" s="411">
        <f t="shared" si="2473"/>
        <v>0</v>
      </c>
      <c r="AF817" s="411">
        <f t="shared" si="2473"/>
        <v>0</v>
      </c>
      <c r="AG817" s="411">
        <f t="shared" si="2473"/>
        <v>0</v>
      </c>
      <c r="AH817" s="411">
        <f t="shared" si="2473"/>
        <v>0</v>
      </c>
      <c r="AI817" s="411">
        <f t="shared" si="2473"/>
        <v>0</v>
      </c>
      <c r="AJ817" s="411">
        <f t="shared" si="2473"/>
        <v>0</v>
      </c>
      <c r="AK817" s="411">
        <f t="shared" si="2473"/>
        <v>0</v>
      </c>
      <c r="AL817" s="411">
        <f t="shared" si="2473"/>
        <v>0</v>
      </c>
      <c r="AM817" s="297"/>
    </row>
    <row r="818" spans="1:39" ht="1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hidden="1"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4">Z819</f>
        <v>0</v>
      </c>
      <c r="AA820" s="411">
        <f t="shared" si="2474"/>
        <v>0</v>
      </c>
      <c r="AB820" s="411">
        <f t="shared" si="2474"/>
        <v>0</v>
      </c>
      <c r="AC820" s="411">
        <f t="shared" si="2474"/>
        <v>0</v>
      </c>
      <c r="AD820" s="411">
        <f t="shared" si="2474"/>
        <v>0</v>
      </c>
      <c r="AE820" s="411">
        <f t="shared" si="2474"/>
        <v>0</v>
      </c>
      <c r="AF820" s="411">
        <f t="shared" si="2474"/>
        <v>0</v>
      </c>
      <c r="AG820" s="411">
        <f t="shared" si="2474"/>
        <v>0</v>
      </c>
      <c r="AH820" s="411">
        <f t="shared" si="2474"/>
        <v>0</v>
      </c>
      <c r="AI820" s="411">
        <f t="shared" si="2474"/>
        <v>0</v>
      </c>
      <c r="AJ820" s="411">
        <f t="shared" si="2474"/>
        <v>0</v>
      </c>
      <c r="AK820" s="411">
        <f t="shared" si="2474"/>
        <v>0</v>
      </c>
      <c r="AL820" s="411">
        <f t="shared" si="2474"/>
        <v>0</v>
      </c>
      <c r="AM820" s="297"/>
    </row>
    <row r="821" spans="1:39" s="283" customFormat="1" ht="1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hidden="1"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5">Z823</f>
        <v>0</v>
      </c>
      <c r="AA824" s="411">
        <f t="shared" si="2475"/>
        <v>0</v>
      </c>
      <c r="AB824" s="411">
        <f t="shared" si="2475"/>
        <v>0</v>
      </c>
      <c r="AC824" s="411">
        <f t="shared" si="2475"/>
        <v>0</v>
      </c>
      <c r="AD824" s="411">
        <f t="shared" si="2475"/>
        <v>0</v>
      </c>
      <c r="AE824" s="411">
        <f t="shared" si="2475"/>
        <v>0</v>
      </c>
      <c r="AF824" s="411">
        <f t="shared" si="2475"/>
        <v>0</v>
      </c>
      <c r="AG824" s="411">
        <f t="shared" si="2475"/>
        <v>0</v>
      </c>
      <c r="AH824" s="411">
        <f t="shared" si="2475"/>
        <v>0</v>
      </c>
      <c r="AI824" s="411">
        <f t="shared" si="2475"/>
        <v>0</v>
      </c>
      <c r="AJ824" s="411">
        <f t="shared" si="2475"/>
        <v>0</v>
      </c>
      <c r="AK824" s="411">
        <f t="shared" si="2475"/>
        <v>0</v>
      </c>
      <c r="AL824" s="411">
        <f t="shared" si="2475"/>
        <v>0</v>
      </c>
      <c r="AM824" s="306"/>
    </row>
    <row r="825" spans="1:39" ht="1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hidden="1"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6">Z826</f>
        <v>0</v>
      </c>
      <c r="AA827" s="411">
        <f t="shared" si="2476"/>
        <v>0</v>
      </c>
      <c r="AB827" s="411">
        <f t="shared" si="2476"/>
        <v>0</v>
      </c>
      <c r="AC827" s="411">
        <f t="shared" si="2476"/>
        <v>0</v>
      </c>
      <c r="AD827" s="411">
        <f t="shared" si="2476"/>
        <v>0</v>
      </c>
      <c r="AE827" s="411">
        <f t="shared" si="2476"/>
        <v>0</v>
      </c>
      <c r="AF827" s="411">
        <f t="shared" si="2476"/>
        <v>0</v>
      </c>
      <c r="AG827" s="411">
        <f t="shared" si="2476"/>
        <v>0</v>
      </c>
      <c r="AH827" s="411">
        <f t="shared" si="2476"/>
        <v>0</v>
      </c>
      <c r="AI827" s="411">
        <f t="shared" si="2476"/>
        <v>0</v>
      </c>
      <c r="AJ827" s="411">
        <f t="shared" si="2476"/>
        <v>0</v>
      </c>
      <c r="AK827" s="411">
        <f t="shared" si="2476"/>
        <v>0</v>
      </c>
      <c r="AL827" s="411">
        <f t="shared" si="2476"/>
        <v>0</v>
      </c>
      <c r="AM827" s="306"/>
    </row>
    <row r="828" spans="1:39" ht="1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hidden="1"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7">Z829</f>
        <v>0</v>
      </c>
      <c r="AA830" s="411">
        <f t="shared" si="2477"/>
        <v>0</v>
      </c>
      <c r="AB830" s="411">
        <f t="shared" si="2477"/>
        <v>0</v>
      </c>
      <c r="AC830" s="411">
        <f t="shared" si="2477"/>
        <v>0</v>
      </c>
      <c r="AD830" s="411">
        <f t="shared" si="2477"/>
        <v>0</v>
      </c>
      <c r="AE830" s="411">
        <f t="shared" si="2477"/>
        <v>0</v>
      </c>
      <c r="AF830" s="411">
        <f t="shared" si="2477"/>
        <v>0</v>
      </c>
      <c r="AG830" s="411">
        <f t="shared" si="2477"/>
        <v>0</v>
      </c>
      <c r="AH830" s="411">
        <f t="shared" si="2477"/>
        <v>0</v>
      </c>
      <c r="AI830" s="411">
        <f t="shared" si="2477"/>
        <v>0</v>
      </c>
      <c r="AJ830" s="411">
        <f t="shared" si="2477"/>
        <v>0</v>
      </c>
      <c r="AK830" s="411">
        <f t="shared" si="2477"/>
        <v>0</v>
      </c>
      <c r="AL830" s="411">
        <f t="shared" si="2477"/>
        <v>0</v>
      </c>
      <c r="AM830" s="297"/>
    </row>
    <row r="831" spans="1:39" ht="1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hidden="1"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8">Z832</f>
        <v>0</v>
      </c>
      <c r="AA833" s="411">
        <f t="shared" si="2478"/>
        <v>0</v>
      </c>
      <c r="AB833" s="411">
        <f t="shared" si="2478"/>
        <v>0</v>
      </c>
      <c r="AC833" s="411">
        <f t="shared" si="2478"/>
        <v>0</v>
      </c>
      <c r="AD833" s="411">
        <f t="shared" si="2478"/>
        <v>0</v>
      </c>
      <c r="AE833" s="411">
        <f t="shared" si="2478"/>
        <v>0</v>
      </c>
      <c r="AF833" s="411">
        <f t="shared" si="2478"/>
        <v>0</v>
      </c>
      <c r="AG833" s="411">
        <f t="shared" si="2478"/>
        <v>0</v>
      </c>
      <c r="AH833" s="411">
        <f t="shared" si="2478"/>
        <v>0</v>
      </c>
      <c r="AI833" s="411">
        <f t="shared" si="2478"/>
        <v>0</v>
      </c>
      <c r="AJ833" s="411">
        <f t="shared" si="2478"/>
        <v>0</v>
      </c>
      <c r="AK833" s="411">
        <f t="shared" si="2478"/>
        <v>0</v>
      </c>
      <c r="AL833" s="411">
        <f t="shared" si="2478"/>
        <v>0</v>
      </c>
      <c r="AM833" s="306"/>
    </row>
    <row r="834" spans="1:39" ht="15.6"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hidden="1"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9">Z837</f>
        <v>0</v>
      </c>
      <c r="AA838" s="411">
        <f t="shared" ref="AA838" si="2480">AA837</f>
        <v>0</v>
      </c>
      <c r="AB838" s="411">
        <f t="shared" ref="AB838" si="2481">AB837</f>
        <v>0</v>
      </c>
      <c r="AC838" s="411">
        <f t="shared" ref="AC838" si="2482">AC837</f>
        <v>0</v>
      </c>
      <c r="AD838" s="411">
        <f t="shared" ref="AD838" si="2483">AD837</f>
        <v>0</v>
      </c>
      <c r="AE838" s="411">
        <f t="shared" ref="AE838" si="2484">AE837</f>
        <v>0</v>
      </c>
      <c r="AF838" s="411">
        <f t="shared" ref="AF838" si="2485">AF837</f>
        <v>0</v>
      </c>
      <c r="AG838" s="411">
        <f t="shared" ref="AG838" si="2486">AG837</f>
        <v>0</v>
      </c>
      <c r="AH838" s="411">
        <f t="shared" ref="AH838" si="2487">AH837</f>
        <v>0</v>
      </c>
      <c r="AI838" s="411">
        <f t="shared" ref="AI838" si="2488">AI837</f>
        <v>0</v>
      </c>
      <c r="AJ838" s="411">
        <f t="shared" ref="AJ838" si="2489">AJ837</f>
        <v>0</v>
      </c>
      <c r="AK838" s="411">
        <f t="shared" ref="AK838" si="2490">AK837</f>
        <v>0</v>
      </c>
      <c r="AL838" s="411">
        <f t="shared" ref="AL838" si="2491">AL837</f>
        <v>0</v>
      </c>
      <c r="AM838" s="306"/>
    </row>
    <row r="839" spans="1:39" ht="1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hidden="1"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2">Z840</f>
        <v>0</v>
      </c>
      <c r="AA841" s="411">
        <f t="shared" ref="AA841" si="2493">AA840</f>
        <v>0</v>
      </c>
      <c r="AB841" s="411">
        <f t="shared" ref="AB841" si="2494">AB840</f>
        <v>0</v>
      </c>
      <c r="AC841" s="411">
        <f t="shared" ref="AC841" si="2495">AC840</f>
        <v>0</v>
      </c>
      <c r="AD841" s="411">
        <f t="shared" ref="AD841" si="2496">AD840</f>
        <v>0</v>
      </c>
      <c r="AE841" s="411">
        <f t="shared" ref="AE841" si="2497">AE840</f>
        <v>0</v>
      </c>
      <c r="AF841" s="411">
        <f t="shared" ref="AF841" si="2498">AF840</f>
        <v>0</v>
      </c>
      <c r="AG841" s="411">
        <f t="shared" ref="AG841" si="2499">AG840</f>
        <v>0</v>
      </c>
      <c r="AH841" s="411">
        <f t="shared" ref="AH841" si="2500">AH840</f>
        <v>0</v>
      </c>
      <c r="AI841" s="411">
        <f t="shared" ref="AI841" si="2501">AI840</f>
        <v>0</v>
      </c>
      <c r="AJ841" s="411">
        <f t="shared" ref="AJ841" si="2502">AJ840</f>
        <v>0</v>
      </c>
      <c r="AK841" s="411">
        <f t="shared" ref="AK841" si="2503">AK840</f>
        <v>0</v>
      </c>
      <c r="AL841" s="411">
        <f t="shared" ref="AL841" si="2504">AL840</f>
        <v>0</v>
      </c>
      <c r="AM841" s="306"/>
    </row>
    <row r="842" spans="1:39" ht="1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hidden="1"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5">Z843</f>
        <v>0</v>
      </c>
      <c r="AA844" s="411">
        <f t="shared" ref="AA844" si="2506">AA843</f>
        <v>0</v>
      </c>
      <c r="AB844" s="411">
        <f t="shared" ref="AB844" si="2507">AB843</f>
        <v>0</v>
      </c>
      <c r="AC844" s="411">
        <f t="shared" ref="AC844" si="2508">AC843</f>
        <v>0</v>
      </c>
      <c r="AD844" s="411">
        <f t="shared" ref="AD844" si="2509">AD843</f>
        <v>0</v>
      </c>
      <c r="AE844" s="411">
        <f t="shared" ref="AE844" si="2510">AE843</f>
        <v>0</v>
      </c>
      <c r="AF844" s="411">
        <f t="shared" ref="AF844" si="2511">AF843</f>
        <v>0</v>
      </c>
      <c r="AG844" s="411">
        <f t="shared" ref="AG844" si="2512">AG843</f>
        <v>0</v>
      </c>
      <c r="AH844" s="411">
        <f t="shared" ref="AH844" si="2513">AH843</f>
        <v>0</v>
      </c>
      <c r="AI844" s="411">
        <f t="shared" ref="AI844" si="2514">AI843</f>
        <v>0</v>
      </c>
      <c r="AJ844" s="411">
        <f t="shared" ref="AJ844" si="2515">AJ843</f>
        <v>0</v>
      </c>
      <c r="AK844" s="411">
        <f t="shared" ref="AK844" si="2516">AK843</f>
        <v>0</v>
      </c>
      <c r="AL844" s="411">
        <f t="shared" ref="AL844" si="2517">AL843</f>
        <v>0</v>
      </c>
      <c r="AM844" s="306"/>
    </row>
    <row r="845" spans="1:39" ht="1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hidden="1"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8">Z846</f>
        <v>0</v>
      </c>
      <c r="AA847" s="411">
        <f t="shared" ref="AA847" si="2519">AA846</f>
        <v>0</v>
      </c>
      <c r="AB847" s="411">
        <f t="shared" ref="AB847" si="2520">AB846</f>
        <v>0</v>
      </c>
      <c r="AC847" s="411">
        <f t="shared" ref="AC847" si="2521">AC846</f>
        <v>0</v>
      </c>
      <c r="AD847" s="411">
        <f t="shared" ref="AD847" si="2522">AD846</f>
        <v>0</v>
      </c>
      <c r="AE847" s="411">
        <f t="shared" ref="AE847" si="2523">AE846</f>
        <v>0</v>
      </c>
      <c r="AF847" s="411">
        <f t="shared" ref="AF847" si="2524">AF846</f>
        <v>0</v>
      </c>
      <c r="AG847" s="411">
        <f t="shared" ref="AG847" si="2525">AG846</f>
        <v>0</v>
      </c>
      <c r="AH847" s="411">
        <f t="shared" ref="AH847" si="2526">AH846</f>
        <v>0</v>
      </c>
      <c r="AI847" s="411">
        <f t="shared" ref="AI847" si="2527">AI846</f>
        <v>0</v>
      </c>
      <c r="AJ847" s="411">
        <f t="shared" ref="AJ847" si="2528">AJ846</f>
        <v>0</v>
      </c>
      <c r="AK847" s="411">
        <f t="shared" ref="AK847" si="2529">AK846</f>
        <v>0</v>
      </c>
      <c r="AL847" s="411">
        <f t="shared" ref="AL847" si="2530">AL846</f>
        <v>0</v>
      </c>
      <c r="AM847" s="306"/>
    </row>
    <row r="848" spans="1:39" ht="1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hidden="1"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1">Z850</f>
        <v>0</v>
      </c>
      <c r="AA851" s="411">
        <f t="shared" ref="AA851" si="2532">AA850</f>
        <v>0</v>
      </c>
      <c r="AB851" s="411">
        <f t="shared" ref="AB851" si="2533">AB850</f>
        <v>0</v>
      </c>
      <c r="AC851" s="411">
        <f t="shared" ref="AC851" si="2534">AC850</f>
        <v>0</v>
      </c>
      <c r="AD851" s="411">
        <f t="shared" ref="AD851" si="2535">AD850</f>
        <v>0</v>
      </c>
      <c r="AE851" s="411">
        <f t="shared" ref="AE851" si="2536">AE850</f>
        <v>0</v>
      </c>
      <c r="AF851" s="411">
        <f t="shared" ref="AF851" si="2537">AF850</f>
        <v>0</v>
      </c>
      <c r="AG851" s="411">
        <f t="shared" ref="AG851" si="2538">AG850</f>
        <v>0</v>
      </c>
      <c r="AH851" s="411">
        <f t="shared" ref="AH851" si="2539">AH850</f>
        <v>0</v>
      </c>
      <c r="AI851" s="411">
        <f t="shared" ref="AI851" si="2540">AI850</f>
        <v>0</v>
      </c>
      <c r="AJ851" s="411">
        <f t="shared" ref="AJ851" si="2541">AJ850</f>
        <v>0</v>
      </c>
      <c r="AK851" s="411">
        <f t="shared" ref="AK851" si="2542">AK850</f>
        <v>0</v>
      </c>
      <c r="AL851" s="411">
        <f t="shared" ref="AL851" si="2543">AL850</f>
        <v>0</v>
      </c>
      <c r="AM851" s="306"/>
    </row>
    <row r="852" spans="1:39" ht="1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hidden="1"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4">Z853</f>
        <v>0</v>
      </c>
      <c r="AA854" s="411">
        <f t="shared" ref="AA854" si="2545">AA853</f>
        <v>0</v>
      </c>
      <c r="AB854" s="411">
        <f t="shared" ref="AB854" si="2546">AB853</f>
        <v>0</v>
      </c>
      <c r="AC854" s="411">
        <f t="shared" ref="AC854" si="2547">AC853</f>
        <v>0</v>
      </c>
      <c r="AD854" s="411">
        <f t="shared" ref="AD854" si="2548">AD853</f>
        <v>0</v>
      </c>
      <c r="AE854" s="411">
        <f t="shared" ref="AE854" si="2549">AE853</f>
        <v>0</v>
      </c>
      <c r="AF854" s="411">
        <f t="shared" ref="AF854" si="2550">AF853</f>
        <v>0</v>
      </c>
      <c r="AG854" s="411">
        <f t="shared" ref="AG854" si="2551">AG853</f>
        <v>0</v>
      </c>
      <c r="AH854" s="411">
        <f t="shared" ref="AH854" si="2552">AH853</f>
        <v>0</v>
      </c>
      <c r="AI854" s="411">
        <f t="shared" ref="AI854" si="2553">AI853</f>
        <v>0</v>
      </c>
      <c r="AJ854" s="411">
        <f t="shared" ref="AJ854" si="2554">AJ853</f>
        <v>0</v>
      </c>
      <c r="AK854" s="411">
        <f t="shared" ref="AK854" si="2555">AK853</f>
        <v>0</v>
      </c>
      <c r="AL854" s="411">
        <f t="shared" ref="AL854" si="2556">AL853</f>
        <v>0</v>
      </c>
      <c r="AM854" s="306"/>
    </row>
    <row r="855" spans="1:39" ht="1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hidden="1"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7">Z856</f>
        <v>0</v>
      </c>
      <c r="AA857" s="411">
        <f t="shared" ref="AA857" si="2558">AA856</f>
        <v>0</v>
      </c>
      <c r="AB857" s="411">
        <f t="shared" ref="AB857" si="2559">AB856</f>
        <v>0</v>
      </c>
      <c r="AC857" s="411">
        <f t="shared" ref="AC857" si="2560">AC856</f>
        <v>0</v>
      </c>
      <c r="AD857" s="411">
        <f t="shared" ref="AD857" si="2561">AD856</f>
        <v>0</v>
      </c>
      <c r="AE857" s="411">
        <f t="shared" ref="AE857" si="2562">AE856</f>
        <v>0</v>
      </c>
      <c r="AF857" s="411">
        <f t="shared" ref="AF857" si="2563">AF856</f>
        <v>0</v>
      </c>
      <c r="AG857" s="411">
        <f t="shared" ref="AG857" si="2564">AG856</f>
        <v>0</v>
      </c>
      <c r="AH857" s="411">
        <f t="shared" ref="AH857" si="2565">AH856</f>
        <v>0</v>
      </c>
      <c r="AI857" s="411">
        <f t="shared" ref="AI857" si="2566">AI856</f>
        <v>0</v>
      </c>
      <c r="AJ857" s="411">
        <f t="shared" ref="AJ857" si="2567">AJ856</f>
        <v>0</v>
      </c>
      <c r="AK857" s="411">
        <f t="shared" ref="AK857" si="2568">AK856</f>
        <v>0</v>
      </c>
      <c r="AL857" s="411">
        <f t="shared" ref="AL857" si="2569">AL856</f>
        <v>0</v>
      </c>
      <c r="AM857" s="306"/>
    </row>
    <row r="858" spans="1:39" ht="1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hidden="1"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0">Z859</f>
        <v>0</v>
      </c>
      <c r="AA860" s="411">
        <f t="shared" ref="AA860" si="2571">AA859</f>
        <v>0</v>
      </c>
      <c r="AB860" s="411">
        <f t="shared" ref="AB860" si="2572">AB859</f>
        <v>0</v>
      </c>
      <c r="AC860" s="411">
        <f t="shared" ref="AC860" si="2573">AC859</f>
        <v>0</v>
      </c>
      <c r="AD860" s="411">
        <f t="shared" ref="AD860" si="2574">AD859</f>
        <v>0</v>
      </c>
      <c r="AE860" s="411">
        <f t="shared" ref="AE860" si="2575">AE859</f>
        <v>0</v>
      </c>
      <c r="AF860" s="411">
        <f t="shared" ref="AF860" si="2576">AF859</f>
        <v>0</v>
      </c>
      <c r="AG860" s="411">
        <f t="shared" ref="AG860" si="2577">AG859</f>
        <v>0</v>
      </c>
      <c r="AH860" s="411">
        <f t="shared" ref="AH860" si="2578">AH859</f>
        <v>0</v>
      </c>
      <c r="AI860" s="411">
        <f t="shared" ref="AI860" si="2579">AI859</f>
        <v>0</v>
      </c>
      <c r="AJ860" s="411">
        <f t="shared" ref="AJ860" si="2580">AJ859</f>
        <v>0</v>
      </c>
      <c r="AK860" s="411">
        <f t="shared" ref="AK860" si="2581">AK859</f>
        <v>0</v>
      </c>
      <c r="AL860" s="411">
        <f t="shared" ref="AL860" si="2582">AL859</f>
        <v>0</v>
      </c>
      <c r="AM860" s="306"/>
    </row>
    <row r="861" spans="1:39" ht="1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hidden="1"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3">Z862</f>
        <v>0</v>
      </c>
      <c r="AA863" s="411">
        <f t="shared" ref="AA863" si="2584">AA862</f>
        <v>0</v>
      </c>
      <c r="AB863" s="411">
        <f t="shared" ref="AB863" si="2585">AB862</f>
        <v>0</v>
      </c>
      <c r="AC863" s="411">
        <f t="shared" ref="AC863" si="2586">AC862</f>
        <v>0</v>
      </c>
      <c r="AD863" s="411">
        <f t="shared" ref="AD863" si="2587">AD862</f>
        <v>0</v>
      </c>
      <c r="AE863" s="411">
        <f t="shared" ref="AE863" si="2588">AE862</f>
        <v>0</v>
      </c>
      <c r="AF863" s="411">
        <f t="shared" ref="AF863" si="2589">AF862</f>
        <v>0</v>
      </c>
      <c r="AG863" s="411">
        <f t="shared" ref="AG863" si="2590">AG862</f>
        <v>0</v>
      </c>
      <c r="AH863" s="411">
        <f t="shared" ref="AH863" si="2591">AH862</f>
        <v>0</v>
      </c>
      <c r="AI863" s="411">
        <f t="shared" ref="AI863" si="2592">AI862</f>
        <v>0</v>
      </c>
      <c r="AJ863" s="411">
        <f t="shared" ref="AJ863" si="2593">AJ862</f>
        <v>0</v>
      </c>
      <c r="AK863" s="411">
        <f t="shared" ref="AK863" si="2594">AK862</f>
        <v>0</v>
      </c>
      <c r="AL863" s="411">
        <f t="shared" ref="AL863" si="2595">AL862</f>
        <v>0</v>
      </c>
      <c r="AM863" s="306"/>
    </row>
    <row r="864" spans="1:39" ht="1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hidden="1"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6">Z865</f>
        <v>0</v>
      </c>
      <c r="AA866" s="411">
        <f t="shared" ref="AA866" si="2597">AA865</f>
        <v>0</v>
      </c>
      <c r="AB866" s="411">
        <f t="shared" ref="AB866" si="2598">AB865</f>
        <v>0</v>
      </c>
      <c r="AC866" s="411">
        <f t="shared" ref="AC866" si="2599">AC865</f>
        <v>0</v>
      </c>
      <c r="AD866" s="411">
        <f t="shared" ref="AD866" si="2600">AD865</f>
        <v>0</v>
      </c>
      <c r="AE866" s="411">
        <f t="shared" ref="AE866" si="2601">AE865</f>
        <v>0</v>
      </c>
      <c r="AF866" s="411">
        <f t="shared" ref="AF866" si="2602">AF865</f>
        <v>0</v>
      </c>
      <c r="AG866" s="411">
        <f t="shared" ref="AG866" si="2603">AG865</f>
        <v>0</v>
      </c>
      <c r="AH866" s="411">
        <f t="shared" ref="AH866" si="2604">AH865</f>
        <v>0</v>
      </c>
      <c r="AI866" s="411">
        <f t="shared" ref="AI866" si="2605">AI865</f>
        <v>0</v>
      </c>
      <c r="AJ866" s="411">
        <f t="shared" ref="AJ866" si="2606">AJ865</f>
        <v>0</v>
      </c>
      <c r="AK866" s="411">
        <f t="shared" ref="AK866" si="2607">AK865</f>
        <v>0</v>
      </c>
      <c r="AL866" s="411">
        <f t="shared" ref="AL866" si="2608">AL865</f>
        <v>0</v>
      </c>
      <c r="AM866" s="306"/>
    </row>
    <row r="867" spans="1:39" ht="1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hidden="1"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9">Z868</f>
        <v>0</v>
      </c>
      <c r="AA869" s="411">
        <f t="shared" ref="AA869" si="2610">AA868</f>
        <v>0</v>
      </c>
      <c r="AB869" s="411">
        <f t="shared" ref="AB869" si="2611">AB868</f>
        <v>0</v>
      </c>
      <c r="AC869" s="411">
        <f t="shared" ref="AC869" si="2612">AC868</f>
        <v>0</v>
      </c>
      <c r="AD869" s="411">
        <f t="shared" ref="AD869" si="2613">AD868</f>
        <v>0</v>
      </c>
      <c r="AE869" s="411">
        <f t="shared" ref="AE869" si="2614">AE868</f>
        <v>0</v>
      </c>
      <c r="AF869" s="411">
        <f t="shared" ref="AF869" si="2615">AF868</f>
        <v>0</v>
      </c>
      <c r="AG869" s="411">
        <f t="shared" ref="AG869" si="2616">AG868</f>
        <v>0</v>
      </c>
      <c r="AH869" s="411">
        <f t="shared" ref="AH869" si="2617">AH868</f>
        <v>0</v>
      </c>
      <c r="AI869" s="411">
        <f t="shared" ref="AI869" si="2618">AI868</f>
        <v>0</v>
      </c>
      <c r="AJ869" s="411">
        <f t="shared" ref="AJ869" si="2619">AJ868</f>
        <v>0</v>
      </c>
      <c r="AK869" s="411">
        <f t="shared" ref="AK869" si="2620">AK868</f>
        <v>0</v>
      </c>
      <c r="AL869" s="411">
        <f t="shared" ref="AL869" si="2621">AL868</f>
        <v>0</v>
      </c>
      <c r="AM869" s="306"/>
    </row>
    <row r="870" spans="1:39" ht="1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hidden="1"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2">Z871</f>
        <v>0</v>
      </c>
      <c r="AA872" s="411">
        <f t="shared" ref="AA872" si="2623">AA871</f>
        <v>0</v>
      </c>
      <c r="AB872" s="411">
        <f t="shared" ref="AB872" si="2624">AB871</f>
        <v>0</v>
      </c>
      <c r="AC872" s="411">
        <f t="shared" ref="AC872" si="2625">AC871</f>
        <v>0</v>
      </c>
      <c r="AD872" s="411">
        <f t="shared" ref="AD872" si="2626">AD871</f>
        <v>0</v>
      </c>
      <c r="AE872" s="411">
        <f t="shared" ref="AE872" si="2627">AE871</f>
        <v>0</v>
      </c>
      <c r="AF872" s="411">
        <f t="shared" ref="AF872" si="2628">AF871</f>
        <v>0</v>
      </c>
      <c r="AG872" s="411">
        <f t="shared" ref="AG872" si="2629">AG871</f>
        <v>0</v>
      </c>
      <c r="AH872" s="411">
        <f t="shared" ref="AH872" si="2630">AH871</f>
        <v>0</v>
      </c>
      <c r="AI872" s="411">
        <f t="shared" ref="AI872" si="2631">AI871</f>
        <v>0</v>
      </c>
      <c r="AJ872" s="411">
        <f t="shared" ref="AJ872" si="2632">AJ871</f>
        <v>0</v>
      </c>
      <c r="AK872" s="411">
        <f t="shared" ref="AK872" si="2633">AK871</f>
        <v>0</v>
      </c>
      <c r="AL872" s="411">
        <f>AL871</f>
        <v>0</v>
      </c>
      <c r="AM872" s="306"/>
    </row>
    <row r="873" spans="1:39" ht="1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hidden="1"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4">Z875</f>
        <v>0</v>
      </c>
      <c r="AA876" s="411">
        <f t="shared" ref="AA876" si="2635">AA875</f>
        <v>0</v>
      </c>
      <c r="AB876" s="411">
        <f t="shared" ref="AB876" si="2636">AB875</f>
        <v>0</v>
      </c>
      <c r="AC876" s="411">
        <f t="shared" ref="AC876" si="2637">AC875</f>
        <v>0</v>
      </c>
      <c r="AD876" s="411">
        <f t="shared" ref="AD876" si="2638">AD875</f>
        <v>0</v>
      </c>
      <c r="AE876" s="411">
        <f t="shared" ref="AE876" si="2639">AE875</f>
        <v>0</v>
      </c>
      <c r="AF876" s="411">
        <f t="shared" ref="AF876" si="2640">AF875</f>
        <v>0</v>
      </c>
      <c r="AG876" s="411">
        <f t="shared" ref="AG876" si="2641">AG875</f>
        <v>0</v>
      </c>
      <c r="AH876" s="411">
        <f t="shared" ref="AH876" si="2642">AH875</f>
        <v>0</v>
      </c>
      <c r="AI876" s="411">
        <f t="shared" ref="AI876" si="2643">AI875</f>
        <v>0</v>
      </c>
      <c r="AJ876" s="411">
        <f t="shared" ref="AJ876" si="2644">AJ875</f>
        <v>0</v>
      </c>
      <c r="AK876" s="411">
        <f t="shared" ref="AK876" si="2645">AK875</f>
        <v>0</v>
      </c>
      <c r="AL876" s="411">
        <f t="shared" ref="AL876" si="2646">AL875</f>
        <v>0</v>
      </c>
      <c r="AM876" s="306"/>
    </row>
    <row r="877" spans="1:39" ht="1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hidden="1"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7">Z878</f>
        <v>0</v>
      </c>
      <c r="AA879" s="411">
        <f t="shared" ref="AA879" si="2648">AA878</f>
        <v>0</v>
      </c>
      <c r="AB879" s="411">
        <f t="shared" ref="AB879" si="2649">AB878</f>
        <v>0</v>
      </c>
      <c r="AC879" s="411">
        <f t="shared" ref="AC879" si="2650">AC878</f>
        <v>0</v>
      </c>
      <c r="AD879" s="411">
        <f t="shared" ref="AD879" si="2651">AD878</f>
        <v>0</v>
      </c>
      <c r="AE879" s="411">
        <f t="shared" ref="AE879" si="2652">AE878</f>
        <v>0</v>
      </c>
      <c r="AF879" s="411">
        <f t="shared" ref="AF879" si="2653">AF878</f>
        <v>0</v>
      </c>
      <c r="AG879" s="411">
        <f t="shared" ref="AG879" si="2654">AG878</f>
        <v>0</v>
      </c>
      <c r="AH879" s="411">
        <f t="shared" ref="AH879" si="2655">AH878</f>
        <v>0</v>
      </c>
      <c r="AI879" s="411">
        <f t="shared" ref="AI879" si="2656">AI878</f>
        <v>0</v>
      </c>
      <c r="AJ879" s="411">
        <f t="shared" ref="AJ879" si="2657">AJ878</f>
        <v>0</v>
      </c>
      <c r="AK879" s="411">
        <f t="shared" ref="AK879" si="2658">AK878</f>
        <v>0</v>
      </c>
      <c r="AL879" s="411">
        <f t="shared" ref="AL879" si="2659">AL878</f>
        <v>0</v>
      </c>
      <c r="AM879" s="306"/>
    </row>
    <row r="880" spans="1:39" ht="1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hidden="1"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0">Z881</f>
        <v>0</v>
      </c>
      <c r="AA882" s="411">
        <f t="shared" ref="AA882" si="2661">AA881</f>
        <v>0</v>
      </c>
      <c r="AB882" s="411">
        <f t="shared" ref="AB882" si="2662">AB881</f>
        <v>0</v>
      </c>
      <c r="AC882" s="411">
        <f t="shared" ref="AC882" si="2663">AC881</f>
        <v>0</v>
      </c>
      <c r="AD882" s="411">
        <f t="shared" ref="AD882" si="2664">AD881</f>
        <v>0</v>
      </c>
      <c r="AE882" s="411">
        <f t="shared" ref="AE882" si="2665">AE881</f>
        <v>0</v>
      </c>
      <c r="AF882" s="411">
        <f t="shared" ref="AF882" si="2666">AF881</f>
        <v>0</v>
      </c>
      <c r="AG882" s="411">
        <f t="shared" ref="AG882" si="2667">AG881</f>
        <v>0</v>
      </c>
      <c r="AH882" s="411">
        <f t="shared" ref="AH882" si="2668">AH881</f>
        <v>0</v>
      </c>
      <c r="AI882" s="411">
        <f t="shared" ref="AI882" si="2669">AI881</f>
        <v>0</v>
      </c>
      <c r="AJ882" s="411">
        <f t="shared" ref="AJ882" si="2670">AJ881</f>
        <v>0</v>
      </c>
      <c r="AK882" s="411">
        <f t="shared" ref="AK882" si="2671">AK881</f>
        <v>0</v>
      </c>
      <c r="AL882" s="411">
        <f t="shared" ref="AL882" si="2672">AL881</f>
        <v>0</v>
      </c>
      <c r="AM882" s="306"/>
    </row>
    <row r="883" spans="1:39" ht="1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hidden="1"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3">Z885</f>
        <v>0</v>
      </c>
      <c r="AA886" s="411">
        <f t="shared" ref="AA886" si="2674">AA885</f>
        <v>0</v>
      </c>
      <c r="AB886" s="411">
        <f t="shared" ref="AB886" si="2675">AB885</f>
        <v>0</v>
      </c>
      <c r="AC886" s="411">
        <f t="shared" ref="AC886" si="2676">AC885</f>
        <v>0</v>
      </c>
      <c r="AD886" s="411">
        <f t="shared" ref="AD886" si="2677">AD885</f>
        <v>0</v>
      </c>
      <c r="AE886" s="411">
        <f t="shared" ref="AE886" si="2678">AE885</f>
        <v>0</v>
      </c>
      <c r="AF886" s="411">
        <f t="shared" ref="AF886" si="2679">AF885</f>
        <v>0</v>
      </c>
      <c r="AG886" s="411">
        <f t="shared" ref="AG886" si="2680">AG885</f>
        <v>0</v>
      </c>
      <c r="AH886" s="411">
        <f t="shared" ref="AH886" si="2681">AH885</f>
        <v>0</v>
      </c>
      <c r="AI886" s="411">
        <f t="shared" ref="AI886" si="2682">AI885</f>
        <v>0</v>
      </c>
      <c r="AJ886" s="411">
        <f t="shared" ref="AJ886" si="2683">AJ885</f>
        <v>0</v>
      </c>
      <c r="AK886" s="411">
        <f t="shared" ref="AK886" si="2684">AK885</f>
        <v>0</v>
      </c>
      <c r="AL886" s="411">
        <f t="shared" ref="AL886" si="2685">AL885</f>
        <v>0</v>
      </c>
      <c r="AM886" s="306"/>
    </row>
    <row r="887" spans="1:39" ht="1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hidden="1"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6">Z888</f>
        <v>0</v>
      </c>
      <c r="AA889" s="411">
        <f t="shared" ref="AA889" si="2687">AA888</f>
        <v>0</v>
      </c>
      <c r="AB889" s="411">
        <f t="shared" ref="AB889" si="2688">AB888</f>
        <v>0</v>
      </c>
      <c r="AC889" s="411">
        <f t="shared" ref="AC889" si="2689">AC888</f>
        <v>0</v>
      </c>
      <c r="AD889" s="411">
        <f t="shared" ref="AD889" si="2690">AD888</f>
        <v>0</v>
      </c>
      <c r="AE889" s="411">
        <f t="shared" ref="AE889" si="2691">AE888</f>
        <v>0</v>
      </c>
      <c r="AF889" s="411">
        <f t="shared" ref="AF889" si="2692">AF888</f>
        <v>0</v>
      </c>
      <c r="AG889" s="411">
        <f t="shared" ref="AG889" si="2693">AG888</f>
        <v>0</v>
      </c>
      <c r="AH889" s="411">
        <f t="shared" ref="AH889" si="2694">AH888</f>
        <v>0</v>
      </c>
      <c r="AI889" s="411">
        <f t="shared" ref="AI889" si="2695">AI888</f>
        <v>0</v>
      </c>
      <c r="AJ889" s="411">
        <f t="shared" ref="AJ889" si="2696">AJ888</f>
        <v>0</v>
      </c>
      <c r="AK889" s="411">
        <f t="shared" ref="AK889" si="2697">AK888</f>
        <v>0</v>
      </c>
      <c r="AL889" s="411">
        <f t="shared" ref="AL889" si="2698">AL888</f>
        <v>0</v>
      </c>
      <c r="AM889" s="306"/>
    </row>
    <row r="890" spans="1:39" ht="1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hidden="1"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9">Z891</f>
        <v>0</v>
      </c>
      <c r="AA892" s="411">
        <f t="shared" ref="AA892" si="2700">AA891</f>
        <v>0</v>
      </c>
      <c r="AB892" s="411">
        <f t="shared" ref="AB892" si="2701">AB891</f>
        <v>0</v>
      </c>
      <c r="AC892" s="411">
        <f t="shared" ref="AC892" si="2702">AC891</f>
        <v>0</v>
      </c>
      <c r="AD892" s="411">
        <f t="shared" ref="AD892" si="2703">AD891</f>
        <v>0</v>
      </c>
      <c r="AE892" s="411">
        <f t="shared" ref="AE892" si="2704">AE891</f>
        <v>0</v>
      </c>
      <c r="AF892" s="411">
        <f t="shared" ref="AF892" si="2705">AF891</f>
        <v>0</v>
      </c>
      <c r="AG892" s="411">
        <f t="shared" ref="AG892" si="2706">AG891</f>
        <v>0</v>
      </c>
      <c r="AH892" s="411">
        <f t="shared" ref="AH892" si="2707">AH891</f>
        <v>0</v>
      </c>
      <c r="AI892" s="411">
        <f t="shared" ref="AI892" si="2708">AI891</f>
        <v>0</v>
      </c>
      <c r="AJ892" s="411">
        <f t="shared" ref="AJ892" si="2709">AJ891</f>
        <v>0</v>
      </c>
      <c r="AK892" s="411">
        <f t="shared" ref="AK892" si="2710">AK891</f>
        <v>0</v>
      </c>
      <c r="AL892" s="411">
        <f t="shared" ref="AL892" si="2711">AL891</f>
        <v>0</v>
      </c>
      <c r="AM892" s="306"/>
    </row>
    <row r="893" spans="1:39" ht="1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hidden="1"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2">Z894</f>
        <v>0</v>
      </c>
      <c r="AA895" s="411">
        <f t="shared" ref="AA895" si="2713">AA894</f>
        <v>0</v>
      </c>
      <c r="AB895" s="411">
        <f t="shared" ref="AB895" si="2714">AB894</f>
        <v>0</v>
      </c>
      <c r="AC895" s="411">
        <f t="shared" ref="AC895" si="2715">AC894</f>
        <v>0</v>
      </c>
      <c r="AD895" s="411">
        <f t="shared" ref="AD895" si="2716">AD894</f>
        <v>0</v>
      </c>
      <c r="AE895" s="411">
        <f t="shared" ref="AE895" si="2717">AE894</f>
        <v>0</v>
      </c>
      <c r="AF895" s="411">
        <f t="shared" ref="AF895" si="2718">AF894</f>
        <v>0</v>
      </c>
      <c r="AG895" s="411">
        <f t="shared" ref="AG895" si="2719">AG894</f>
        <v>0</v>
      </c>
      <c r="AH895" s="411">
        <f t="shared" ref="AH895" si="2720">AH894</f>
        <v>0</v>
      </c>
      <c r="AI895" s="411">
        <f t="shared" ref="AI895" si="2721">AI894</f>
        <v>0</v>
      </c>
      <c r="AJ895" s="411">
        <f t="shared" ref="AJ895" si="2722">AJ894</f>
        <v>0</v>
      </c>
      <c r="AK895" s="411">
        <f t="shared" ref="AK895" si="2723">AK894</f>
        <v>0</v>
      </c>
      <c r="AL895" s="411">
        <f t="shared" ref="AL895" si="2724">AL894</f>
        <v>0</v>
      </c>
      <c r="AM895" s="306"/>
    </row>
    <row r="896" spans="1:39" ht="1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hidden="1"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5">Z897</f>
        <v>0</v>
      </c>
      <c r="AA898" s="411">
        <f t="shared" ref="AA898" si="2726">AA897</f>
        <v>0</v>
      </c>
      <c r="AB898" s="411">
        <f t="shared" ref="AB898" si="2727">AB897</f>
        <v>0</v>
      </c>
      <c r="AC898" s="411">
        <f t="shared" ref="AC898" si="2728">AC897</f>
        <v>0</v>
      </c>
      <c r="AD898" s="411">
        <f t="shared" ref="AD898" si="2729">AD897</f>
        <v>0</v>
      </c>
      <c r="AE898" s="411">
        <f t="shared" ref="AE898" si="2730">AE897</f>
        <v>0</v>
      </c>
      <c r="AF898" s="411">
        <f t="shared" ref="AF898" si="2731">AF897</f>
        <v>0</v>
      </c>
      <c r="AG898" s="411">
        <f t="shared" ref="AG898" si="2732">AG897</f>
        <v>0</v>
      </c>
      <c r="AH898" s="411">
        <f t="shared" ref="AH898" si="2733">AH897</f>
        <v>0</v>
      </c>
      <c r="AI898" s="411">
        <f t="shared" ref="AI898" si="2734">AI897</f>
        <v>0</v>
      </c>
      <c r="AJ898" s="411">
        <f t="shared" ref="AJ898" si="2735">AJ897</f>
        <v>0</v>
      </c>
      <c r="AK898" s="411">
        <f t="shared" ref="AK898" si="2736">AK897</f>
        <v>0</v>
      </c>
      <c r="AL898" s="411">
        <f t="shared" ref="AL898" si="2737">AL897</f>
        <v>0</v>
      </c>
      <c r="AM898" s="306"/>
    </row>
    <row r="899" spans="1:39" ht="1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hidden="1"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8">Z900</f>
        <v>0</v>
      </c>
      <c r="AA901" s="411">
        <f t="shared" ref="AA901" si="2739">AA900</f>
        <v>0</v>
      </c>
      <c r="AB901" s="411">
        <f t="shared" ref="AB901" si="2740">AB900</f>
        <v>0</v>
      </c>
      <c r="AC901" s="411">
        <f t="shared" ref="AC901" si="2741">AC900</f>
        <v>0</v>
      </c>
      <c r="AD901" s="411">
        <f t="shared" ref="AD901" si="2742">AD900</f>
        <v>0</v>
      </c>
      <c r="AE901" s="411">
        <f t="shared" ref="AE901" si="2743">AE900</f>
        <v>0</v>
      </c>
      <c r="AF901" s="411">
        <f t="shared" ref="AF901" si="2744">AF900</f>
        <v>0</v>
      </c>
      <c r="AG901" s="411">
        <f t="shared" ref="AG901" si="2745">AG900</f>
        <v>0</v>
      </c>
      <c r="AH901" s="411">
        <f t="shared" ref="AH901" si="2746">AH900</f>
        <v>0</v>
      </c>
      <c r="AI901" s="411">
        <f t="shared" ref="AI901" si="2747">AI900</f>
        <v>0</v>
      </c>
      <c r="AJ901" s="411">
        <f t="shared" ref="AJ901" si="2748">AJ900</f>
        <v>0</v>
      </c>
      <c r="AK901" s="411">
        <f t="shared" ref="AK901" si="2749">AK900</f>
        <v>0</v>
      </c>
      <c r="AL901" s="411">
        <f t="shared" ref="AL901" si="2750">AL900</f>
        <v>0</v>
      </c>
      <c r="AM901" s="306"/>
    </row>
    <row r="902" spans="1:39" ht="1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hidden="1"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1">Z903</f>
        <v>0</v>
      </c>
      <c r="AA904" s="411">
        <f t="shared" ref="AA904" si="2752">AA903</f>
        <v>0</v>
      </c>
      <c r="AB904" s="411">
        <f t="shared" ref="AB904" si="2753">AB903</f>
        <v>0</v>
      </c>
      <c r="AC904" s="411">
        <f t="shared" ref="AC904" si="2754">AC903</f>
        <v>0</v>
      </c>
      <c r="AD904" s="411">
        <f t="shared" ref="AD904" si="2755">AD903</f>
        <v>0</v>
      </c>
      <c r="AE904" s="411">
        <f t="shared" ref="AE904" si="2756">AE903</f>
        <v>0</v>
      </c>
      <c r="AF904" s="411">
        <f t="shared" ref="AF904" si="2757">AF903</f>
        <v>0</v>
      </c>
      <c r="AG904" s="411">
        <f t="shared" ref="AG904" si="2758">AG903</f>
        <v>0</v>
      </c>
      <c r="AH904" s="411">
        <f t="shared" ref="AH904" si="2759">AH903</f>
        <v>0</v>
      </c>
      <c r="AI904" s="411">
        <f t="shared" ref="AI904" si="2760">AI903</f>
        <v>0</v>
      </c>
      <c r="AJ904" s="411">
        <f t="shared" ref="AJ904" si="2761">AJ903</f>
        <v>0</v>
      </c>
      <c r="AK904" s="411">
        <f t="shared" ref="AK904" si="2762">AK903</f>
        <v>0</v>
      </c>
      <c r="AL904" s="411">
        <f t="shared" ref="AL904" si="2763">AL903</f>
        <v>0</v>
      </c>
      <c r="AM904" s="306"/>
    </row>
    <row r="905" spans="1:39" ht="1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hidden="1"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4">Z906</f>
        <v>0</v>
      </c>
      <c r="AA907" s="411">
        <f t="shared" ref="AA907" si="2765">AA906</f>
        <v>0</v>
      </c>
      <c r="AB907" s="411">
        <f t="shared" ref="AB907" si="2766">AB906</f>
        <v>0</v>
      </c>
      <c r="AC907" s="411">
        <f t="shared" ref="AC907" si="2767">AC906</f>
        <v>0</v>
      </c>
      <c r="AD907" s="411">
        <f t="shared" ref="AD907" si="2768">AD906</f>
        <v>0</v>
      </c>
      <c r="AE907" s="411">
        <f t="shared" ref="AE907" si="2769">AE906</f>
        <v>0</v>
      </c>
      <c r="AF907" s="411">
        <f t="shared" ref="AF907" si="2770">AF906</f>
        <v>0</v>
      </c>
      <c r="AG907" s="411">
        <f t="shared" ref="AG907" si="2771">AG906</f>
        <v>0</v>
      </c>
      <c r="AH907" s="411">
        <f t="shared" ref="AH907" si="2772">AH906</f>
        <v>0</v>
      </c>
      <c r="AI907" s="411">
        <f t="shared" ref="AI907" si="2773">AI906</f>
        <v>0</v>
      </c>
      <c r="AJ907" s="411">
        <f t="shared" ref="AJ907" si="2774">AJ906</f>
        <v>0</v>
      </c>
      <c r="AK907" s="411">
        <f t="shared" ref="AK907" si="2775">AK906</f>
        <v>0</v>
      </c>
      <c r="AL907" s="411">
        <f t="shared" ref="AL907" si="2776">AL906</f>
        <v>0</v>
      </c>
      <c r="AM907" s="306"/>
    </row>
    <row r="908" spans="1:39" ht="1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hidden="1"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7">Z909</f>
        <v>0</v>
      </c>
      <c r="AA910" s="411">
        <f t="shared" ref="AA910" si="2778">AA909</f>
        <v>0</v>
      </c>
      <c r="AB910" s="411">
        <f t="shared" ref="AB910" si="2779">AB909</f>
        <v>0</v>
      </c>
      <c r="AC910" s="411">
        <f t="shared" ref="AC910" si="2780">AC909</f>
        <v>0</v>
      </c>
      <c r="AD910" s="411">
        <f t="shared" ref="AD910" si="2781">AD909</f>
        <v>0</v>
      </c>
      <c r="AE910" s="411">
        <f t="shared" ref="AE910" si="2782">AE909</f>
        <v>0</v>
      </c>
      <c r="AF910" s="411">
        <f t="shared" ref="AF910" si="2783">AF909</f>
        <v>0</v>
      </c>
      <c r="AG910" s="411">
        <f t="shared" ref="AG910" si="2784">AG909</f>
        <v>0</v>
      </c>
      <c r="AH910" s="411">
        <f t="shared" ref="AH910" si="2785">AH909</f>
        <v>0</v>
      </c>
      <c r="AI910" s="411">
        <f t="shared" ref="AI910" si="2786">AI909</f>
        <v>0</v>
      </c>
      <c r="AJ910" s="411">
        <f t="shared" ref="AJ910" si="2787">AJ909</f>
        <v>0</v>
      </c>
      <c r="AK910" s="411">
        <f t="shared" ref="AK910" si="2788">AK909</f>
        <v>0</v>
      </c>
      <c r="AL910" s="411">
        <f t="shared" ref="AL910" si="2789">AL909</f>
        <v>0</v>
      </c>
      <c r="AM910" s="306"/>
    </row>
    <row r="911" spans="1:39" ht="1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hidden="1"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90">Z912</f>
        <v>0</v>
      </c>
      <c r="AA913" s="411">
        <f t="shared" ref="AA913" si="2791">AA912</f>
        <v>0</v>
      </c>
      <c r="AB913" s="411">
        <f t="shared" ref="AB913" si="2792">AB912</f>
        <v>0</v>
      </c>
      <c r="AC913" s="411">
        <f t="shared" ref="AC913" si="2793">AC912</f>
        <v>0</v>
      </c>
      <c r="AD913" s="411">
        <f t="shared" ref="AD913" si="2794">AD912</f>
        <v>0</v>
      </c>
      <c r="AE913" s="411">
        <f t="shared" ref="AE913" si="2795">AE912</f>
        <v>0</v>
      </c>
      <c r="AF913" s="411">
        <f t="shared" ref="AF913" si="2796">AF912</f>
        <v>0</v>
      </c>
      <c r="AG913" s="411">
        <f t="shared" ref="AG913" si="2797">AG912</f>
        <v>0</v>
      </c>
      <c r="AH913" s="411">
        <f t="shared" ref="AH913" si="2798">AH912</f>
        <v>0</v>
      </c>
      <c r="AI913" s="411">
        <f t="shared" ref="AI913" si="2799">AI912</f>
        <v>0</v>
      </c>
      <c r="AJ913" s="411">
        <f t="shared" ref="AJ913" si="2800">AJ912</f>
        <v>0</v>
      </c>
      <c r="AK913" s="411">
        <f t="shared" ref="AK913" si="2801">AK912</f>
        <v>0</v>
      </c>
      <c r="AL913" s="411">
        <f t="shared" ref="AL913" si="2802">AL912</f>
        <v>0</v>
      </c>
      <c r="AM913" s="306"/>
    </row>
    <row r="914" spans="1:39" ht="1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hidden="1"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3">Z915</f>
        <v>0</v>
      </c>
      <c r="AA916" s="411">
        <f t="shared" ref="AA916" si="2804">AA915</f>
        <v>0</v>
      </c>
      <c r="AB916" s="411">
        <f t="shared" ref="AB916" si="2805">AB915</f>
        <v>0</v>
      </c>
      <c r="AC916" s="411">
        <f t="shared" ref="AC916" si="2806">AC915</f>
        <v>0</v>
      </c>
      <c r="AD916" s="411">
        <f t="shared" ref="AD916" si="2807">AD915</f>
        <v>0</v>
      </c>
      <c r="AE916" s="411">
        <f t="shared" ref="AE916" si="2808">AE915</f>
        <v>0</v>
      </c>
      <c r="AF916" s="411">
        <f t="shared" ref="AF916" si="2809">AF915</f>
        <v>0</v>
      </c>
      <c r="AG916" s="411">
        <f t="shared" ref="AG916" si="2810">AG915</f>
        <v>0</v>
      </c>
      <c r="AH916" s="411">
        <f t="shared" ref="AH916" si="2811">AH915</f>
        <v>0</v>
      </c>
      <c r="AI916" s="411">
        <f t="shared" ref="AI916" si="2812">AI915</f>
        <v>0</v>
      </c>
      <c r="AJ916" s="411">
        <f t="shared" ref="AJ916" si="2813">AJ915</f>
        <v>0</v>
      </c>
      <c r="AK916" s="411">
        <f t="shared" ref="AK916" si="2814">AK915</f>
        <v>0</v>
      </c>
      <c r="AL916" s="411">
        <f t="shared" ref="AL916" si="2815">AL915</f>
        <v>0</v>
      </c>
      <c r="AM916" s="306"/>
    </row>
    <row r="917" spans="1:39" ht="1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hidden="1"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6">Z918</f>
        <v>0</v>
      </c>
      <c r="AA919" s="411">
        <f t="shared" ref="AA919" si="2817">AA918</f>
        <v>0</v>
      </c>
      <c r="AB919" s="411">
        <f t="shared" ref="AB919" si="2818">AB918</f>
        <v>0</v>
      </c>
      <c r="AC919" s="411">
        <f t="shared" ref="AC919" si="2819">AC918</f>
        <v>0</v>
      </c>
      <c r="AD919" s="411">
        <f t="shared" ref="AD919" si="2820">AD918</f>
        <v>0</v>
      </c>
      <c r="AE919" s="411">
        <f t="shared" ref="AE919" si="2821">AE918</f>
        <v>0</v>
      </c>
      <c r="AF919" s="411">
        <f t="shared" ref="AF919" si="2822">AF918</f>
        <v>0</v>
      </c>
      <c r="AG919" s="411">
        <f t="shared" ref="AG919" si="2823">AG918</f>
        <v>0</v>
      </c>
      <c r="AH919" s="411">
        <f t="shared" ref="AH919" si="2824">AH918</f>
        <v>0</v>
      </c>
      <c r="AI919" s="411">
        <f t="shared" ref="AI919" si="2825">AI918</f>
        <v>0</v>
      </c>
      <c r="AJ919" s="411">
        <f t="shared" ref="AJ919" si="2826">AJ918</f>
        <v>0</v>
      </c>
      <c r="AK919" s="411">
        <f t="shared" ref="AK919" si="2827">AK918</f>
        <v>0</v>
      </c>
      <c r="AL919" s="411">
        <f t="shared" ref="AL919" si="2828">AL918</f>
        <v>0</v>
      </c>
      <c r="AM919" s="306"/>
    </row>
    <row r="920" spans="1:39" ht="1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hidden="1"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9">Z921</f>
        <v>0</v>
      </c>
      <c r="AA922" s="411">
        <f t="shared" ref="AA922" si="2830">AA921</f>
        <v>0</v>
      </c>
      <c r="AB922" s="411">
        <f t="shared" ref="AB922" si="2831">AB921</f>
        <v>0</v>
      </c>
      <c r="AC922" s="411">
        <f t="shared" ref="AC922" si="2832">AC921</f>
        <v>0</v>
      </c>
      <c r="AD922" s="411">
        <f t="shared" ref="AD922" si="2833">AD921</f>
        <v>0</v>
      </c>
      <c r="AE922" s="411">
        <f t="shared" ref="AE922" si="2834">AE921</f>
        <v>0</v>
      </c>
      <c r="AF922" s="411">
        <f t="shared" ref="AF922" si="2835">AF921</f>
        <v>0</v>
      </c>
      <c r="AG922" s="411">
        <f t="shared" ref="AG922" si="2836">AG921</f>
        <v>0</v>
      </c>
      <c r="AH922" s="411">
        <f t="shared" ref="AH922" si="2837">AH921</f>
        <v>0</v>
      </c>
      <c r="AI922" s="411">
        <f t="shared" ref="AI922" si="2838">AI921</f>
        <v>0</v>
      </c>
      <c r="AJ922" s="411">
        <f t="shared" ref="AJ922" si="2839">AJ921</f>
        <v>0</v>
      </c>
      <c r="AK922" s="411">
        <f t="shared" ref="AK922" si="2840">AK921</f>
        <v>0</v>
      </c>
      <c r="AL922" s="411">
        <f t="shared" ref="AL922" si="2841">AL921</f>
        <v>0</v>
      </c>
      <c r="AM922" s="306"/>
    </row>
    <row r="923" spans="1:39" ht="1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hidden="1"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2">Z924</f>
        <v>0</v>
      </c>
      <c r="AA925" s="411">
        <f t="shared" ref="AA925" si="2843">AA924</f>
        <v>0</v>
      </c>
      <c r="AB925" s="411">
        <f t="shared" ref="AB925" si="2844">AB924</f>
        <v>0</v>
      </c>
      <c r="AC925" s="411">
        <f t="shared" ref="AC925" si="2845">AC924</f>
        <v>0</v>
      </c>
      <c r="AD925" s="411">
        <f t="shared" ref="AD925" si="2846">AD924</f>
        <v>0</v>
      </c>
      <c r="AE925" s="411">
        <f t="shared" ref="AE925" si="2847">AE924</f>
        <v>0</v>
      </c>
      <c r="AF925" s="411">
        <f t="shared" ref="AF925" si="2848">AF924</f>
        <v>0</v>
      </c>
      <c r="AG925" s="411">
        <f t="shared" ref="AG925" si="2849">AG924</f>
        <v>0</v>
      </c>
      <c r="AH925" s="411">
        <f t="shared" ref="AH925" si="2850">AH924</f>
        <v>0</v>
      </c>
      <c r="AI925" s="411">
        <f t="shared" ref="AI925" si="2851">AI924</f>
        <v>0</v>
      </c>
      <c r="AJ925" s="411">
        <f t="shared" ref="AJ925" si="2852">AJ924</f>
        <v>0</v>
      </c>
      <c r="AK925" s="411">
        <f t="shared" ref="AK925" si="2853">AK924</f>
        <v>0</v>
      </c>
      <c r="AL925" s="411">
        <f t="shared" ref="AL925" si="2854">AL924</f>
        <v>0</v>
      </c>
      <c r="AM925" s="306"/>
    </row>
    <row r="926" spans="1:39" ht="1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3.2000000000000002E-3</v>
      </c>
      <c r="Z930" s="341">
        <f>HLOOKUP(Z$35,'3.  Distribution Rates'!$C$122:$P$133,11,FALSE)</f>
        <v>1.7899999999999999E-2</v>
      </c>
      <c r="AA930" s="341">
        <f>HLOOKUP(AA$35,'3.  Distribution Rates'!$C$122:$P$133,11,FALSE)</f>
        <v>3.9693999999999998</v>
      </c>
      <c r="AB930" s="341">
        <f>HLOOKUP(AB$35,'3.  Distribution Rates'!$C$122:$P$133,11,FALSE)</f>
        <v>1.47E-2</v>
      </c>
      <c r="AC930" s="341">
        <f>HLOOKUP(AC$35,'3.  Distribution Rates'!$C$122:$P$133,11,FALSE)</f>
        <v>20.5456</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5">SUM(Y931:AL931)</f>
        <v>0</v>
      </c>
    </row>
    <row r="932" spans="2:39" ht="15">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5"/>
        <v>0</v>
      </c>
    </row>
    <row r="933" spans="2:39" ht="15">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5"/>
        <v>0</v>
      </c>
    </row>
    <row r="934" spans="2:39" ht="15">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5"/>
        <v>0</v>
      </c>
    </row>
    <row r="935" spans="2:39" ht="15">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6">Y211*Y930</f>
        <v>324.20480000000003</v>
      </c>
      <c r="Z935" s="378">
        <f t="shared" si="2856"/>
        <v>686.55449999999996</v>
      </c>
      <c r="AA935" s="378">
        <f t="shared" si="2856"/>
        <v>0</v>
      </c>
      <c r="AB935" s="378">
        <f t="shared" si="2856"/>
        <v>0</v>
      </c>
      <c r="AC935" s="378">
        <f t="shared" si="2856"/>
        <v>0</v>
      </c>
      <c r="AD935" s="378">
        <f t="shared" si="2856"/>
        <v>0</v>
      </c>
      <c r="AE935" s="378">
        <f t="shared" si="2856"/>
        <v>0</v>
      </c>
      <c r="AF935" s="378">
        <f t="shared" si="2856"/>
        <v>0</v>
      </c>
      <c r="AG935" s="378">
        <f t="shared" si="2856"/>
        <v>0</v>
      </c>
      <c r="AH935" s="378">
        <f t="shared" si="2856"/>
        <v>0</v>
      </c>
      <c r="AI935" s="378">
        <f t="shared" si="2856"/>
        <v>0</v>
      </c>
      <c r="AJ935" s="378">
        <f t="shared" si="2856"/>
        <v>0</v>
      </c>
      <c r="AK935" s="378">
        <f t="shared" si="2856"/>
        <v>0</v>
      </c>
      <c r="AL935" s="378">
        <f t="shared" si="2856"/>
        <v>0</v>
      </c>
      <c r="AM935" s="629">
        <f t="shared" si="2855"/>
        <v>1010.7592999999999</v>
      </c>
    </row>
    <row r="936" spans="2:39" ht="15">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7">Y394*Y930</f>
        <v>1107.5264</v>
      </c>
      <c r="Z936" s="378">
        <f t="shared" si="2857"/>
        <v>7565.9362000000001</v>
      </c>
      <c r="AA936" s="378">
        <f t="shared" si="2857"/>
        <v>0</v>
      </c>
      <c r="AB936" s="378">
        <f t="shared" si="2857"/>
        <v>0</v>
      </c>
      <c r="AC936" s="378">
        <f t="shared" si="2857"/>
        <v>0</v>
      </c>
      <c r="AD936" s="378">
        <f t="shared" si="2857"/>
        <v>0</v>
      </c>
      <c r="AE936" s="378">
        <f t="shared" si="2857"/>
        <v>0</v>
      </c>
      <c r="AF936" s="378">
        <f t="shared" si="2857"/>
        <v>0</v>
      </c>
      <c r="AG936" s="378">
        <f t="shared" si="2857"/>
        <v>0</v>
      </c>
      <c r="AH936" s="378">
        <f t="shared" si="2857"/>
        <v>0</v>
      </c>
      <c r="AI936" s="378">
        <f t="shared" si="2857"/>
        <v>0</v>
      </c>
      <c r="AJ936" s="378">
        <f t="shared" si="2857"/>
        <v>0</v>
      </c>
      <c r="AK936" s="378">
        <f t="shared" si="2857"/>
        <v>0</v>
      </c>
      <c r="AL936" s="378">
        <f t="shared" si="2857"/>
        <v>0</v>
      </c>
      <c r="AM936" s="629">
        <f t="shared" si="2855"/>
        <v>8673.4626000000007</v>
      </c>
    </row>
    <row r="937" spans="2:39" ht="15">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8">Y577*Y930</f>
        <v>1370.2592</v>
      </c>
      <c r="Z937" s="378">
        <f t="shared" si="2858"/>
        <v>806.80669999999998</v>
      </c>
      <c r="AA937" s="378">
        <f t="shared" si="2858"/>
        <v>0</v>
      </c>
      <c r="AB937" s="378">
        <f t="shared" si="2858"/>
        <v>0</v>
      </c>
      <c r="AC937" s="378">
        <f t="shared" si="2858"/>
        <v>0</v>
      </c>
      <c r="AD937" s="378">
        <f t="shared" si="2858"/>
        <v>0</v>
      </c>
      <c r="AE937" s="378">
        <f t="shared" si="2858"/>
        <v>0</v>
      </c>
      <c r="AF937" s="378">
        <f t="shared" si="2858"/>
        <v>0</v>
      </c>
      <c r="AG937" s="378">
        <f t="shared" si="2858"/>
        <v>0</v>
      </c>
      <c r="AH937" s="378">
        <f t="shared" si="2858"/>
        <v>0</v>
      </c>
      <c r="AI937" s="378">
        <f t="shared" si="2858"/>
        <v>0</v>
      </c>
      <c r="AJ937" s="378">
        <f t="shared" si="2858"/>
        <v>0</v>
      </c>
      <c r="AK937" s="378">
        <f t="shared" si="2858"/>
        <v>0</v>
      </c>
      <c r="AL937" s="378">
        <f t="shared" si="2858"/>
        <v>0</v>
      </c>
      <c r="AM937" s="629">
        <f t="shared" si="2855"/>
        <v>2177.0659000000001</v>
      </c>
    </row>
    <row r="938" spans="2:39" ht="15">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9">Y760*Y930</f>
        <v>313.03433655749336</v>
      </c>
      <c r="Z938" s="378">
        <f t="shared" si="2859"/>
        <v>461.36021518450741</v>
      </c>
      <c r="AA938" s="378">
        <f t="shared" si="2859"/>
        <v>0</v>
      </c>
      <c r="AB938" s="378">
        <f t="shared" si="2859"/>
        <v>0</v>
      </c>
      <c r="AC938" s="378">
        <f t="shared" si="2859"/>
        <v>0</v>
      </c>
      <c r="AD938" s="378">
        <f t="shared" si="2859"/>
        <v>0</v>
      </c>
      <c r="AE938" s="378">
        <f t="shared" si="2859"/>
        <v>0</v>
      </c>
      <c r="AF938" s="378">
        <f t="shared" si="2859"/>
        <v>0</v>
      </c>
      <c r="AG938" s="378">
        <f t="shared" si="2859"/>
        <v>0</v>
      </c>
      <c r="AH938" s="378">
        <f t="shared" si="2859"/>
        <v>0</v>
      </c>
      <c r="AI938" s="378">
        <f t="shared" si="2859"/>
        <v>0</v>
      </c>
      <c r="AJ938" s="378">
        <f t="shared" si="2859"/>
        <v>0</v>
      </c>
      <c r="AK938" s="378">
        <f t="shared" si="2859"/>
        <v>0</v>
      </c>
      <c r="AL938" s="378">
        <f t="shared" si="2859"/>
        <v>0</v>
      </c>
      <c r="AM938" s="629">
        <f t="shared" si="2855"/>
        <v>774.39455174200077</v>
      </c>
    </row>
    <row r="939" spans="2:39" ht="15">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0">Z927*Z930</f>
        <v>0</v>
      </c>
      <c r="AA939" s="378">
        <f t="shared" si="2860"/>
        <v>0</v>
      </c>
      <c r="AB939" s="378">
        <f t="shared" si="2860"/>
        <v>0</v>
      </c>
      <c r="AC939" s="378">
        <f t="shared" si="2860"/>
        <v>0</v>
      </c>
      <c r="AD939" s="378">
        <f t="shared" si="2860"/>
        <v>0</v>
      </c>
      <c r="AE939" s="378">
        <f t="shared" si="2860"/>
        <v>0</v>
      </c>
      <c r="AF939" s="378">
        <f t="shared" si="2860"/>
        <v>0</v>
      </c>
      <c r="AG939" s="378">
        <f t="shared" si="2860"/>
        <v>0</v>
      </c>
      <c r="AH939" s="378">
        <f t="shared" si="2860"/>
        <v>0</v>
      </c>
      <c r="AI939" s="378">
        <f t="shared" si="2860"/>
        <v>0</v>
      </c>
      <c r="AJ939" s="378">
        <f t="shared" si="2860"/>
        <v>0</v>
      </c>
      <c r="AK939" s="378">
        <f t="shared" si="2860"/>
        <v>0</v>
      </c>
      <c r="AL939" s="378">
        <f t="shared" si="2860"/>
        <v>0</v>
      </c>
      <c r="AM939" s="629">
        <f t="shared" si="2855"/>
        <v>0</v>
      </c>
    </row>
    <row r="940" spans="2:39" ht="15.6">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3115.0247365574933</v>
      </c>
      <c r="Z940" s="346">
        <f t="shared" ref="Z940:AE940" si="2861">SUM(Z931:Z939)</f>
        <v>9520.6576151845074</v>
      </c>
      <c r="AA940" s="346">
        <f t="shared" si="2861"/>
        <v>0</v>
      </c>
      <c r="AB940" s="346">
        <f t="shared" si="2861"/>
        <v>0</v>
      </c>
      <c r="AC940" s="346">
        <f t="shared" si="2861"/>
        <v>0</v>
      </c>
      <c r="AD940" s="346">
        <f t="shared" si="2861"/>
        <v>0</v>
      </c>
      <c r="AE940" s="346">
        <f t="shared" si="2861"/>
        <v>0</v>
      </c>
      <c r="AF940" s="346">
        <f>SUM(AF931:AF939)</f>
        <v>0</v>
      </c>
      <c r="AG940" s="346">
        <f t="shared" ref="AG940:AL940" si="2862">SUM(AG931:AG939)</f>
        <v>0</v>
      </c>
      <c r="AH940" s="346">
        <f t="shared" si="2862"/>
        <v>0</v>
      </c>
      <c r="AI940" s="346">
        <f t="shared" si="2862"/>
        <v>0</v>
      </c>
      <c r="AJ940" s="346">
        <f t="shared" si="2862"/>
        <v>0</v>
      </c>
      <c r="AK940" s="346">
        <f t="shared" si="2862"/>
        <v>0</v>
      </c>
      <c r="AL940" s="346">
        <f t="shared" si="2862"/>
        <v>0</v>
      </c>
      <c r="AM940" s="407">
        <f>SUM(AM931:AM939)</f>
        <v>12635.682351742002</v>
      </c>
    </row>
    <row r="941" spans="2:39" ht="15.6">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3">Z928*Z930</f>
        <v>0</v>
      </c>
      <c r="AA941" s="347">
        <f t="shared" si="2863"/>
        <v>0</v>
      </c>
      <c r="AB941" s="347">
        <f t="shared" si="2863"/>
        <v>0</v>
      </c>
      <c r="AC941" s="347">
        <f t="shared" si="2863"/>
        <v>0</v>
      </c>
      <c r="AD941" s="347">
        <f t="shared" si="2863"/>
        <v>0</v>
      </c>
      <c r="AE941" s="347">
        <f t="shared" si="2863"/>
        <v>0</v>
      </c>
      <c r="AF941" s="347">
        <f>AF928*AF930</f>
        <v>0</v>
      </c>
      <c r="AG941" s="347">
        <f t="shared" ref="AG941:AL941" si="2864">AG928*AG930</f>
        <v>0</v>
      </c>
      <c r="AH941" s="347">
        <f t="shared" si="2864"/>
        <v>0</v>
      </c>
      <c r="AI941" s="347">
        <f t="shared" si="2864"/>
        <v>0</v>
      </c>
      <c r="AJ941" s="347">
        <f t="shared" si="2864"/>
        <v>0</v>
      </c>
      <c r="AK941" s="347">
        <f t="shared" si="2864"/>
        <v>0</v>
      </c>
      <c r="AL941" s="347">
        <f t="shared" si="2864"/>
        <v>0</v>
      </c>
      <c r="AM941" s="407">
        <f>SUM(Y941:AL941)</f>
        <v>0</v>
      </c>
    </row>
    <row r="942" spans="2:39" ht="15.6">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12635.682351742002</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5">IF(AA768="kw",SUMPRODUCT($N$770:$N$925,$P$770:$P$925,AA770:AA925),SUMPRODUCT($E$770:$E$925,AA770:AA925))</f>
        <v>0</v>
      </c>
      <c r="AB944" s="326">
        <f t="shared" si="2865"/>
        <v>0</v>
      </c>
      <c r="AC944" s="326">
        <f t="shared" si="2865"/>
        <v>0</v>
      </c>
      <c r="AD944" s="326">
        <f t="shared" si="2865"/>
        <v>0</v>
      </c>
      <c r="AE944" s="326">
        <f t="shared" si="2865"/>
        <v>0</v>
      </c>
      <c r="AF944" s="326">
        <f t="shared" si="2865"/>
        <v>0</v>
      </c>
      <c r="AG944" s="326">
        <f t="shared" si="2865"/>
        <v>0</v>
      </c>
      <c r="AH944" s="326">
        <f t="shared" si="2865"/>
        <v>0</v>
      </c>
      <c r="AI944" s="326">
        <f t="shared" si="2865"/>
        <v>0</v>
      </c>
      <c r="AJ944" s="326">
        <f t="shared" si="2865"/>
        <v>0</v>
      </c>
      <c r="AK944" s="326">
        <f t="shared" si="2865"/>
        <v>0</v>
      </c>
      <c r="AL944" s="326">
        <f t="shared" si="2865"/>
        <v>0</v>
      </c>
      <c r="AM944" s="386"/>
    </row>
    <row r="945" spans="1:39" ht="18.75" customHeight="1">
      <c r="B945" s="368" t="s">
        <v>591</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342</v>
      </c>
      <c r="C948" s="281"/>
      <c r="D948" s="590" t="s">
        <v>529</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4" t="s">
        <v>211</v>
      </c>
      <c r="C949" s="816" t="s">
        <v>33</v>
      </c>
      <c r="D949" s="284" t="s">
        <v>423</v>
      </c>
      <c r="E949" s="818" t="s">
        <v>209</v>
      </c>
      <c r="F949" s="819"/>
      <c r="G949" s="819"/>
      <c r="H949" s="819"/>
      <c r="I949" s="819"/>
      <c r="J949" s="819"/>
      <c r="K949" s="819"/>
      <c r="L949" s="819"/>
      <c r="M949" s="820"/>
      <c r="N949" s="821" t="s">
        <v>213</v>
      </c>
      <c r="O949" s="284" t="s">
        <v>424</v>
      </c>
      <c r="P949" s="818" t="s">
        <v>212</v>
      </c>
      <c r="Q949" s="819"/>
      <c r="R949" s="819"/>
      <c r="S949" s="819"/>
      <c r="T949" s="819"/>
      <c r="U949" s="819"/>
      <c r="V949" s="819"/>
      <c r="W949" s="819"/>
      <c r="X949" s="820"/>
      <c r="Y949" s="811" t="s">
        <v>244</v>
      </c>
      <c r="Z949" s="812"/>
      <c r="AA949" s="812"/>
      <c r="AB949" s="812"/>
      <c r="AC949" s="812"/>
      <c r="AD949" s="812"/>
      <c r="AE949" s="812"/>
      <c r="AF949" s="812"/>
      <c r="AG949" s="812"/>
      <c r="AH949" s="812"/>
      <c r="AI949" s="812"/>
      <c r="AJ949" s="812"/>
      <c r="AK949" s="812"/>
      <c r="AL949" s="812"/>
      <c r="AM949" s="813"/>
    </row>
    <row r="950" spans="1:39" ht="65.25" customHeight="1">
      <c r="B950" s="815"/>
      <c r="C950" s="817"/>
      <c r="D950" s="285">
        <v>2020</v>
      </c>
      <c r="E950" s="285">
        <v>2021</v>
      </c>
      <c r="F950" s="285">
        <v>2022</v>
      </c>
      <c r="G950" s="285">
        <v>2023</v>
      </c>
      <c r="H950" s="285">
        <v>2024</v>
      </c>
      <c r="I950" s="285">
        <v>2025</v>
      </c>
      <c r="J950" s="285">
        <v>2026</v>
      </c>
      <c r="K950" s="285">
        <v>2027</v>
      </c>
      <c r="L950" s="285">
        <v>2028</v>
      </c>
      <c r="M950" s="285">
        <v>2029</v>
      </c>
      <c r="N950" s="822"/>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GS&gt;50-4999kW</v>
      </c>
      <c r="AB950" s="285" t="str">
        <f>'1.  LRAMVA Summary'!G52</f>
        <v>USL</v>
      </c>
      <c r="AC950" s="285" t="str">
        <f>'1.  LRAMVA Summary'!H52</f>
        <v xml:space="preserve">Street Lighting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6">Z953</f>
        <v>0</v>
      </c>
      <c r="AA954" s="411">
        <f t="shared" ref="AA954" si="2867">AA953</f>
        <v>0</v>
      </c>
      <c r="AB954" s="411">
        <f t="shared" ref="AB954" si="2868">AB953</f>
        <v>0</v>
      </c>
      <c r="AC954" s="411">
        <f t="shared" ref="AC954" si="2869">AC953</f>
        <v>0</v>
      </c>
      <c r="AD954" s="411">
        <f t="shared" ref="AD954" si="2870">AD953</f>
        <v>0</v>
      </c>
      <c r="AE954" s="411">
        <f t="shared" ref="AE954" si="2871">AE953</f>
        <v>0</v>
      </c>
      <c r="AF954" s="411">
        <f t="shared" ref="AF954" si="2872">AF953</f>
        <v>0</v>
      </c>
      <c r="AG954" s="411">
        <f t="shared" ref="AG954" si="2873">AG953</f>
        <v>0</v>
      </c>
      <c r="AH954" s="411">
        <f t="shared" ref="AH954" si="2874">AH953</f>
        <v>0</v>
      </c>
      <c r="AI954" s="411">
        <f t="shared" ref="AI954" si="2875">AI953</f>
        <v>0</v>
      </c>
      <c r="AJ954" s="411">
        <f t="shared" ref="AJ954" si="2876">AJ953</f>
        <v>0</v>
      </c>
      <c r="AK954" s="411">
        <f t="shared" ref="AK954" si="2877">AK953</f>
        <v>0</v>
      </c>
      <c r="AL954" s="411">
        <f t="shared" ref="AL954" si="2878">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9">Z956</f>
        <v>0</v>
      </c>
      <c r="AA957" s="411">
        <f t="shared" ref="AA957" si="2880">AA956</f>
        <v>0</v>
      </c>
      <c r="AB957" s="411">
        <f t="shared" ref="AB957" si="2881">AB956</f>
        <v>0</v>
      </c>
      <c r="AC957" s="411">
        <f t="shared" ref="AC957" si="2882">AC956</f>
        <v>0</v>
      </c>
      <c r="AD957" s="411">
        <f t="shared" ref="AD957" si="2883">AD956</f>
        <v>0</v>
      </c>
      <c r="AE957" s="411">
        <f t="shared" ref="AE957" si="2884">AE956</f>
        <v>0</v>
      </c>
      <c r="AF957" s="411">
        <f t="shared" ref="AF957" si="2885">AF956</f>
        <v>0</v>
      </c>
      <c r="AG957" s="411">
        <f t="shared" ref="AG957" si="2886">AG956</f>
        <v>0</v>
      </c>
      <c r="AH957" s="411">
        <f t="shared" ref="AH957" si="2887">AH956</f>
        <v>0</v>
      </c>
      <c r="AI957" s="411">
        <f t="shared" ref="AI957" si="2888">AI956</f>
        <v>0</v>
      </c>
      <c r="AJ957" s="411">
        <f t="shared" ref="AJ957" si="2889">AJ956</f>
        <v>0</v>
      </c>
      <c r="AK957" s="411">
        <f t="shared" ref="AK957" si="2890">AK956</f>
        <v>0</v>
      </c>
      <c r="AL957" s="411">
        <f t="shared" ref="AL957" si="2891">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2">Z959</f>
        <v>0</v>
      </c>
      <c r="AA960" s="411">
        <f t="shared" ref="AA960" si="2893">AA959</f>
        <v>0</v>
      </c>
      <c r="AB960" s="411">
        <f t="shared" ref="AB960" si="2894">AB959</f>
        <v>0</v>
      </c>
      <c r="AC960" s="411">
        <f t="shared" ref="AC960" si="2895">AC959</f>
        <v>0</v>
      </c>
      <c r="AD960" s="411">
        <f t="shared" ref="AD960" si="2896">AD959</f>
        <v>0</v>
      </c>
      <c r="AE960" s="411">
        <f t="shared" ref="AE960" si="2897">AE959</f>
        <v>0</v>
      </c>
      <c r="AF960" s="411">
        <f t="shared" ref="AF960" si="2898">AF959</f>
        <v>0</v>
      </c>
      <c r="AG960" s="411">
        <f t="shared" ref="AG960" si="2899">AG959</f>
        <v>0</v>
      </c>
      <c r="AH960" s="411">
        <f t="shared" ref="AH960" si="2900">AH959</f>
        <v>0</v>
      </c>
      <c r="AI960" s="411">
        <f t="shared" ref="AI960" si="2901">AI959</f>
        <v>0</v>
      </c>
      <c r="AJ960" s="411">
        <f t="shared" ref="AJ960" si="2902">AJ959</f>
        <v>0</v>
      </c>
      <c r="AK960" s="411">
        <f t="shared" ref="AK960" si="2903">AK959</f>
        <v>0</v>
      </c>
      <c r="AL960" s="411">
        <f t="shared" ref="AL960" si="2904">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681</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5">Z962</f>
        <v>0</v>
      </c>
      <c r="AA963" s="411">
        <f t="shared" ref="AA963" si="2906">AA962</f>
        <v>0</v>
      </c>
      <c r="AB963" s="411">
        <f t="shared" ref="AB963" si="2907">AB962</f>
        <v>0</v>
      </c>
      <c r="AC963" s="411">
        <f t="shared" ref="AC963" si="2908">AC962</f>
        <v>0</v>
      </c>
      <c r="AD963" s="411">
        <f t="shared" ref="AD963" si="2909">AD962</f>
        <v>0</v>
      </c>
      <c r="AE963" s="411">
        <f t="shared" ref="AE963" si="2910">AE962</f>
        <v>0</v>
      </c>
      <c r="AF963" s="411">
        <f t="shared" ref="AF963" si="2911">AF962</f>
        <v>0</v>
      </c>
      <c r="AG963" s="411">
        <f t="shared" ref="AG963" si="2912">AG962</f>
        <v>0</v>
      </c>
      <c r="AH963" s="411">
        <f t="shared" ref="AH963" si="2913">AH962</f>
        <v>0</v>
      </c>
      <c r="AI963" s="411">
        <f t="shared" ref="AI963" si="2914">AI962</f>
        <v>0</v>
      </c>
      <c r="AJ963" s="411">
        <f t="shared" ref="AJ963" si="2915">AJ962</f>
        <v>0</v>
      </c>
      <c r="AK963" s="411">
        <f t="shared" ref="AK963" si="2916">AK962</f>
        <v>0</v>
      </c>
      <c r="AL963" s="411">
        <f t="shared" ref="AL963" si="2917">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8">Z965</f>
        <v>0</v>
      </c>
      <c r="AA966" s="411">
        <f t="shared" ref="AA966" si="2919">AA965</f>
        <v>0</v>
      </c>
      <c r="AB966" s="411">
        <f t="shared" ref="AB966" si="2920">AB965</f>
        <v>0</v>
      </c>
      <c r="AC966" s="411">
        <f t="shared" ref="AC966" si="2921">AC965</f>
        <v>0</v>
      </c>
      <c r="AD966" s="411">
        <f t="shared" ref="AD966" si="2922">AD965</f>
        <v>0</v>
      </c>
      <c r="AE966" s="411">
        <f t="shared" ref="AE966" si="2923">AE965</f>
        <v>0</v>
      </c>
      <c r="AF966" s="411">
        <f t="shared" ref="AF966" si="2924">AF965</f>
        <v>0</v>
      </c>
      <c r="AG966" s="411">
        <f t="shared" ref="AG966" si="2925">AG965</f>
        <v>0</v>
      </c>
      <c r="AH966" s="411">
        <f t="shared" ref="AH966" si="2926">AH965</f>
        <v>0</v>
      </c>
      <c r="AI966" s="411">
        <f t="shared" ref="AI966" si="2927">AI965</f>
        <v>0</v>
      </c>
      <c r="AJ966" s="411">
        <f t="shared" ref="AJ966" si="2928">AJ965</f>
        <v>0</v>
      </c>
      <c r="AK966" s="411">
        <f t="shared" ref="AK966" si="2929">AK965</f>
        <v>0</v>
      </c>
      <c r="AL966" s="411">
        <f t="shared" ref="AL966" si="2930">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1">Z969</f>
        <v>0</v>
      </c>
      <c r="AA970" s="411">
        <f t="shared" ref="AA970" si="2932">AA969</f>
        <v>0</v>
      </c>
      <c r="AB970" s="411">
        <f t="shared" ref="AB970" si="2933">AB969</f>
        <v>0</v>
      </c>
      <c r="AC970" s="411">
        <f t="shared" ref="AC970" si="2934">AC969</f>
        <v>0</v>
      </c>
      <c r="AD970" s="411">
        <f t="shared" ref="AD970" si="2935">AD969</f>
        <v>0</v>
      </c>
      <c r="AE970" s="411">
        <f t="shared" ref="AE970" si="2936">AE969</f>
        <v>0</v>
      </c>
      <c r="AF970" s="411">
        <f t="shared" ref="AF970" si="2937">AF969</f>
        <v>0</v>
      </c>
      <c r="AG970" s="411">
        <f t="shared" ref="AG970" si="2938">AG969</f>
        <v>0</v>
      </c>
      <c r="AH970" s="411">
        <f t="shared" ref="AH970" si="2939">AH969</f>
        <v>0</v>
      </c>
      <c r="AI970" s="411">
        <f t="shared" ref="AI970" si="2940">AI969</f>
        <v>0</v>
      </c>
      <c r="AJ970" s="411">
        <f t="shared" ref="AJ970" si="2941">AJ969</f>
        <v>0</v>
      </c>
      <c r="AK970" s="411">
        <f t="shared" ref="AK970" si="2942">AK969</f>
        <v>0</v>
      </c>
      <c r="AL970" s="411">
        <f t="shared" ref="AL970" si="2943">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4">Z972</f>
        <v>0</v>
      </c>
      <c r="AA973" s="411">
        <f t="shared" ref="AA973" si="2945">AA972</f>
        <v>0</v>
      </c>
      <c r="AB973" s="411">
        <f t="shared" ref="AB973" si="2946">AB972</f>
        <v>0</v>
      </c>
      <c r="AC973" s="411">
        <f t="shared" ref="AC973" si="2947">AC972</f>
        <v>0</v>
      </c>
      <c r="AD973" s="411">
        <f t="shared" ref="AD973" si="2948">AD972</f>
        <v>0</v>
      </c>
      <c r="AE973" s="411">
        <f t="shared" ref="AE973" si="2949">AE972</f>
        <v>0</v>
      </c>
      <c r="AF973" s="411">
        <f t="shared" ref="AF973" si="2950">AF972</f>
        <v>0</v>
      </c>
      <c r="AG973" s="411">
        <f t="shared" ref="AG973" si="2951">AG972</f>
        <v>0</v>
      </c>
      <c r="AH973" s="411">
        <f t="shared" ref="AH973" si="2952">AH972</f>
        <v>0</v>
      </c>
      <c r="AI973" s="411">
        <f t="shared" ref="AI973" si="2953">AI972</f>
        <v>0</v>
      </c>
      <c r="AJ973" s="411">
        <f t="shared" ref="AJ973" si="2954">AJ972</f>
        <v>0</v>
      </c>
      <c r="AK973" s="411">
        <f t="shared" ref="AK973" si="2955">AK972</f>
        <v>0</v>
      </c>
      <c r="AL973" s="411">
        <f t="shared" ref="AL973" si="2956">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7">Z975</f>
        <v>0</v>
      </c>
      <c r="AA976" s="411">
        <f t="shared" ref="AA976" si="2958">AA975</f>
        <v>0</v>
      </c>
      <c r="AB976" s="411">
        <f t="shared" ref="AB976" si="2959">AB975</f>
        <v>0</v>
      </c>
      <c r="AC976" s="411">
        <f t="shared" ref="AC976" si="2960">AC975</f>
        <v>0</v>
      </c>
      <c r="AD976" s="411">
        <f t="shared" ref="AD976" si="2961">AD975</f>
        <v>0</v>
      </c>
      <c r="AE976" s="411">
        <f t="shared" ref="AE976" si="2962">AE975</f>
        <v>0</v>
      </c>
      <c r="AF976" s="411">
        <f t="shared" ref="AF976" si="2963">AF975</f>
        <v>0</v>
      </c>
      <c r="AG976" s="411">
        <f t="shared" ref="AG976" si="2964">AG975</f>
        <v>0</v>
      </c>
      <c r="AH976" s="411">
        <f t="shared" ref="AH976" si="2965">AH975</f>
        <v>0</v>
      </c>
      <c r="AI976" s="411">
        <f t="shared" ref="AI976" si="2966">AI975</f>
        <v>0</v>
      </c>
      <c r="AJ976" s="411">
        <f t="shared" ref="AJ976" si="2967">AJ975</f>
        <v>0</v>
      </c>
      <c r="AK976" s="411">
        <f t="shared" ref="AK976" si="2968">AK975</f>
        <v>0</v>
      </c>
      <c r="AL976" s="411">
        <f t="shared" ref="AL976" si="2969">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0">Z978</f>
        <v>0</v>
      </c>
      <c r="AA979" s="411">
        <f t="shared" ref="AA979" si="2971">AA978</f>
        <v>0</v>
      </c>
      <c r="AB979" s="411">
        <f t="shared" ref="AB979" si="2972">AB978</f>
        <v>0</v>
      </c>
      <c r="AC979" s="411">
        <f t="shared" ref="AC979" si="2973">AC978</f>
        <v>0</v>
      </c>
      <c r="AD979" s="411">
        <f t="shared" ref="AD979" si="2974">AD978</f>
        <v>0</v>
      </c>
      <c r="AE979" s="411">
        <f t="shared" ref="AE979" si="2975">AE978</f>
        <v>0</v>
      </c>
      <c r="AF979" s="411">
        <f t="shared" ref="AF979" si="2976">AF978</f>
        <v>0</v>
      </c>
      <c r="AG979" s="411">
        <f t="shared" ref="AG979" si="2977">AG978</f>
        <v>0</v>
      </c>
      <c r="AH979" s="411">
        <f t="shared" ref="AH979" si="2978">AH978</f>
        <v>0</v>
      </c>
      <c r="AI979" s="411">
        <f t="shared" ref="AI979" si="2979">AI978</f>
        <v>0</v>
      </c>
      <c r="AJ979" s="411">
        <f t="shared" ref="AJ979" si="2980">AJ978</f>
        <v>0</v>
      </c>
      <c r="AK979" s="411">
        <f t="shared" ref="AK979" si="2981">AK978</f>
        <v>0</v>
      </c>
      <c r="AL979" s="411">
        <f t="shared" ref="AL979" si="2982">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3">Z981</f>
        <v>0</v>
      </c>
      <c r="AA982" s="411">
        <f t="shared" ref="AA982" si="2984">AA981</f>
        <v>0</v>
      </c>
      <c r="AB982" s="411">
        <f t="shared" ref="AB982" si="2985">AB981</f>
        <v>0</v>
      </c>
      <c r="AC982" s="411">
        <f t="shared" ref="AC982" si="2986">AC981</f>
        <v>0</v>
      </c>
      <c r="AD982" s="411">
        <f t="shared" ref="AD982" si="2987">AD981</f>
        <v>0</v>
      </c>
      <c r="AE982" s="411">
        <f t="shared" ref="AE982" si="2988">AE981</f>
        <v>0</v>
      </c>
      <c r="AF982" s="411">
        <f t="shared" ref="AF982" si="2989">AF981</f>
        <v>0</v>
      </c>
      <c r="AG982" s="411">
        <f t="shared" ref="AG982" si="2990">AG981</f>
        <v>0</v>
      </c>
      <c r="AH982" s="411">
        <f t="shared" ref="AH982" si="2991">AH981</f>
        <v>0</v>
      </c>
      <c r="AI982" s="411">
        <f t="shared" ref="AI982" si="2992">AI981</f>
        <v>0</v>
      </c>
      <c r="AJ982" s="411">
        <f t="shared" ref="AJ982" si="2993">AJ981</f>
        <v>0</v>
      </c>
      <c r="AK982" s="411">
        <f t="shared" ref="AK982" si="2994">AK981</f>
        <v>0</v>
      </c>
      <c r="AL982" s="411">
        <f t="shared" ref="AL982" si="2995">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6">Z985</f>
        <v>0</v>
      </c>
      <c r="AA986" s="411">
        <f t="shared" ref="AA986" si="2997">AA985</f>
        <v>0</v>
      </c>
      <c r="AB986" s="411">
        <f t="shared" ref="AB986" si="2998">AB985</f>
        <v>0</v>
      </c>
      <c r="AC986" s="411">
        <f t="shared" ref="AC986" si="2999">AC985</f>
        <v>0</v>
      </c>
      <c r="AD986" s="411">
        <f t="shared" ref="AD986" si="3000">AD985</f>
        <v>0</v>
      </c>
      <c r="AE986" s="411">
        <f t="shared" ref="AE986" si="3001">AE985</f>
        <v>0</v>
      </c>
      <c r="AF986" s="411">
        <f t="shared" ref="AF986" si="3002">AF985</f>
        <v>0</v>
      </c>
      <c r="AG986" s="411">
        <f t="shared" ref="AG986" si="3003">AG985</f>
        <v>0</v>
      </c>
      <c r="AH986" s="411">
        <f t="shared" ref="AH986" si="3004">AH985</f>
        <v>0</v>
      </c>
      <c r="AI986" s="411">
        <f t="shared" ref="AI986" si="3005">AI985</f>
        <v>0</v>
      </c>
      <c r="AJ986" s="411">
        <f t="shared" ref="AJ986" si="3006">AJ985</f>
        <v>0</v>
      </c>
      <c r="AK986" s="411">
        <f t="shared" ref="AK986" si="3007">AK985</f>
        <v>0</v>
      </c>
      <c r="AL986" s="411">
        <f t="shared" ref="AL986" si="3008">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9">Z988</f>
        <v>0</v>
      </c>
      <c r="AA989" s="411">
        <f t="shared" ref="AA989" si="3010">AA988</f>
        <v>0</v>
      </c>
      <c r="AB989" s="411">
        <f t="shared" ref="AB989" si="3011">AB988</f>
        <v>0</v>
      </c>
      <c r="AC989" s="411">
        <f t="shared" ref="AC989" si="3012">AC988</f>
        <v>0</v>
      </c>
      <c r="AD989" s="411">
        <f t="shared" ref="AD989" si="3013">AD988</f>
        <v>0</v>
      </c>
      <c r="AE989" s="411">
        <f t="shared" ref="AE989" si="3014">AE988</f>
        <v>0</v>
      </c>
      <c r="AF989" s="411">
        <f t="shared" ref="AF989" si="3015">AF988</f>
        <v>0</v>
      </c>
      <c r="AG989" s="411">
        <f t="shared" ref="AG989" si="3016">AG988</f>
        <v>0</v>
      </c>
      <c r="AH989" s="411">
        <f t="shared" ref="AH989" si="3017">AH988</f>
        <v>0</v>
      </c>
      <c r="AI989" s="411">
        <f t="shared" ref="AI989" si="3018">AI988</f>
        <v>0</v>
      </c>
      <c r="AJ989" s="411">
        <f t="shared" ref="AJ989" si="3019">AJ988</f>
        <v>0</v>
      </c>
      <c r="AK989" s="411">
        <f t="shared" ref="AK989" si="3020">AK988</f>
        <v>0</v>
      </c>
      <c r="AL989" s="411">
        <f t="shared" ref="AL989" si="3021">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2">Z991</f>
        <v>0</v>
      </c>
      <c r="AA992" s="411">
        <f t="shared" ref="AA992" si="3023">AA991</f>
        <v>0</v>
      </c>
      <c r="AB992" s="411">
        <f t="shared" ref="AB992" si="3024">AB991</f>
        <v>0</v>
      </c>
      <c r="AC992" s="411">
        <f t="shared" ref="AC992" si="3025">AC991</f>
        <v>0</v>
      </c>
      <c r="AD992" s="411">
        <f t="shared" ref="AD992" si="3026">AD991</f>
        <v>0</v>
      </c>
      <c r="AE992" s="411">
        <f t="shared" ref="AE992" si="3027">AE991</f>
        <v>0</v>
      </c>
      <c r="AF992" s="411">
        <f t="shared" ref="AF992" si="3028">AF991</f>
        <v>0</v>
      </c>
      <c r="AG992" s="411">
        <f t="shared" ref="AG992" si="3029">AG991</f>
        <v>0</v>
      </c>
      <c r="AH992" s="411">
        <f t="shared" ref="AH992" si="3030">AH991</f>
        <v>0</v>
      </c>
      <c r="AI992" s="411">
        <f t="shared" ref="AI992" si="3031">AI991</f>
        <v>0</v>
      </c>
      <c r="AJ992" s="411">
        <f t="shared" ref="AJ992" si="3032">AJ991</f>
        <v>0</v>
      </c>
      <c r="AK992" s="411">
        <f t="shared" ref="AK992" si="3033">AK991</f>
        <v>0</v>
      </c>
      <c r="AL992" s="411">
        <f t="shared" ref="AL992" si="3034">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5">Z995</f>
        <v>0</v>
      </c>
      <c r="AA996" s="411">
        <f t="shared" ref="AA996" si="3036">AA995</f>
        <v>0</v>
      </c>
      <c r="AB996" s="411">
        <f t="shared" ref="AB996" si="3037">AB995</f>
        <v>0</v>
      </c>
      <c r="AC996" s="411">
        <f t="shared" ref="AC996" si="3038">AC995</f>
        <v>0</v>
      </c>
      <c r="AD996" s="411">
        <f t="shared" ref="AD996" si="3039">AD995</f>
        <v>0</v>
      </c>
      <c r="AE996" s="411">
        <f t="shared" ref="AE996" si="3040">AE995</f>
        <v>0</v>
      </c>
      <c r="AF996" s="411">
        <f t="shared" ref="AF996" si="3041">AF995</f>
        <v>0</v>
      </c>
      <c r="AG996" s="411">
        <f t="shared" ref="AG996" si="3042">AG995</f>
        <v>0</v>
      </c>
      <c r="AH996" s="411">
        <f t="shared" ref="AH996" si="3043">AH995</f>
        <v>0</v>
      </c>
      <c r="AI996" s="411">
        <f t="shared" ref="AI996" si="3044">AI995</f>
        <v>0</v>
      </c>
      <c r="AJ996" s="411">
        <f t="shared" ref="AJ996" si="3045">AJ995</f>
        <v>0</v>
      </c>
      <c r="AK996" s="411">
        <f t="shared" ref="AK996" si="3046">AK995</f>
        <v>0</v>
      </c>
      <c r="AL996" s="411">
        <f t="shared" ref="AL996" si="3047">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6"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hidden="1"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8">AA999</f>
        <v>0</v>
      </c>
      <c r="AB1000" s="411">
        <f t="shared" si="3048"/>
        <v>0</v>
      </c>
      <c r="AC1000" s="411">
        <f t="shared" si="3048"/>
        <v>0</v>
      </c>
      <c r="AD1000" s="411">
        <f>AD999</f>
        <v>0</v>
      </c>
      <c r="AE1000" s="411">
        <f t="shared" si="3048"/>
        <v>0</v>
      </c>
      <c r="AF1000" s="411">
        <f t="shared" si="3048"/>
        <v>0</v>
      </c>
      <c r="AG1000" s="411">
        <f t="shared" si="3048"/>
        <v>0</v>
      </c>
      <c r="AH1000" s="411">
        <f t="shared" si="3048"/>
        <v>0</v>
      </c>
      <c r="AI1000" s="411">
        <f t="shared" si="3048"/>
        <v>0</v>
      </c>
      <c r="AJ1000" s="411">
        <f t="shared" si="3048"/>
        <v>0</v>
      </c>
      <c r="AK1000" s="411">
        <f t="shared" si="3048"/>
        <v>0</v>
      </c>
      <c r="AL1000" s="411">
        <f t="shared" si="3048"/>
        <v>0</v>
      </c>
      <c r="AM1000" s="297"/>
    </row>
    <row r="1001" spans="1:40" ht="1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9">Z1002</f>
        <v>0</v>
      </c>
      <c r="AA1003" s="411">
        <f t="shared" si="3049"/>
        <v>0</v>
      </c>
      <c r="AB1003" s="411">
        <f t="shared" si="3049"/>
        <v>0</v>
      </c>
      <c r="AC1003" s="411">
        <f t="shared" si="3049"/>
        <v>0</v>
      </c>
      <c r="AD1003" s="411">
        <f t="shared" si="3049"/>
        <v>0</v>
      </c>
      <c r="AE1003" s="411">
        <f t="shared" si="3049"/>
        <v>0</v>
      </c>
      <c r="AF1003" s="411">
        <f t="shared" si="3049"/>
        <v>0</v>
      </c>
      <c r="AG1003" s="411">
        <f t="shared" si="3049"/>
        <v>0</v>
      </c>
      <c r="AH1003" s="411">
        <f t="shared" si="3049"/>
        <v>0</v>
      </c>
      <c r="AI1003" s="411">
        <f t="shared" si="3049"/>
        <v>0</v>
      </c>
      <c r="AJ1003" s="411">
        <f t="shared" si="3049"/>
        <v>0</v>
      </c>
      <c r="AK1003" s="411">
        <f t="shared" si="3049"/>
        <v>0</v>
      </c>
      <c r="AL1003" s="411">
        <f>AL1002</f>
        <v>0</v>
      </c>
      <c r="AM1003" s="297"/>
    </row>
    <row r="1004" spans="1:40" s="283" customFormat="1" ht="1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0">Z1006</f>
        <v>0</v>
      </c>
      <c r="AA1007" s="411">
        <f t="shared" si="3050"/>
        <v>0</v>
      </c>
      <c r="AB1007" s="411">
        <f t="shared" si="3050"/>
        <v>0</v>
      </c>
      <c r="AC1007" s="411">
        <f t="shared" si="3050"/>
        <v>0</v>
      </c>
      <c r="AD1007" s="411">
        <f t="shared" si="3050"/>
        <v>0</v>
      </c>
      <c r="AE1007" s="411">
        <f t="shared" si="3050"/>
        <v>0</v>
      </c>
      <c r="AF1007" s="411">
        <f t="shared" si="3050"/>
        <v>0</v>
      </c>
      <c r="AG1007" s="411">
        <f t="shared" si="3050"/>
        <v>0</v>
      </c>
      <c r="AH1007" s="411">
        <f t="shared" si="3050"/>
        <v>0</v>
      </c>
      <c r="AI1007" s="411">
        <f t="shared" si="3050"/>
        <v>0</v>
      </c>
      <c r="AJ1007" s="411">
        <f t="shared" si="3050"/>
        <v>0</v>
      </c>
      <c r="AK1007" s="411">
        <f t="shared" si="3050"/>
        <v>0</v>
      </c>
      <c r="AL1007" s="411">
        <f t="shared" si="3050"/>
        <v>0</v>
      </c>
      <c r="AM1007" s="306"/>
    </row>
    <row r="1008" spans="1:40" ht="1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1">Z1009</f>
        <v>0</v>
      </c>
      <c r="AA1010" s="411">
        <f t="shared" si="3051"/>
        <v>0</v>
      </c>
      <c r="AB1010" s="411">
        <f t="shared" si="3051"/>
        <v>0</v>
      </c>
      <c r="AC1010" s="411">
        <f t="shared" si="3051"/>
        <v>0</v>
      </c>
      <c r="AD1010" s="411">
        <f t="shared" si="3051"/>
        <v>0</v>
      </c>
      <c r="AE1010" s="411">
        <f t="shared" si="3051"/>
        <v>0</v>
      </c>
      <c r="AF1010" s="411">
        <f t="shared" si="3051"/>
        <v>0</v>
      </c>
      <c r="AG1010" s="411">
        <f t="shared" si="3051"/>
        <v>0</v>
      </c>
      <c r="AH1010" s="411">
        <f t="shared" si="3051"/>
        <v>0</v>
      </c>
      <c r="AI1010" s="411">
        <f t="shared" si="3051"/>
        <v>0</v>
      </c>
      <c r="AJ1010" s="411">
        <f t="shared" si="3051"/>
        <v>0</v>
      </c>
      <c r="AK1010" s="411">
        <f t="shared" si="3051"/>
        <v>0</v>
      </c>
      <c r="AL1010" s="411">
        <f t="shared" si="3051"/>
        <v>0</v>
      </c>
      <c r="AM1010" s="306"/>
    </row>
    <row r="1011" spans="1:39" ht="1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2">Z1012</f>
        <v>0</v>
      </c>
      <c r="AA1013" s="411">
        <f t="shared" si="3052"/>
        <v>0</v>
      </c>
      <c r="AB1013" s="411">
        <f t="shared" si="3052"/>
        <v>0</v>
      </c>
      <c r="AC1013" s="411">
        <f t="shared" si="3052"/>
        <v>0</v>
      </c>
      <c r="AD1013" s="411">
        <f t="shared" si="3052"/>
        <v>0</v>
      </c>
      <c r="AE1013" s="411">
        <f t="shared" si="3052"/>
        <v>0</v>
      </c>
      <c r="AF1013" s="411">
        <f t="shared" si="3052"/>
        <v>0</v>
      </c>
      <c r="AG1013" s="411">
        <f t="shared" si="3052"/>
        <v>0</v>
      </c>
      <c r="AH1013" s="411">
        <f t="shared" si="3052"/>
        <v>0</v>
      </c>
      <c r="AI1013" s="411">
        <f t="shared" si="3052"/>
        <v>0</v>
      </c>
      <c r="AJ1013" s="411">
        <f t="shared" si="3052"/>
        <v>0</v>
      </c>
      <c r="AK1013" s="411">
        <f t="shared" si="3052"/>
        <v>0</v>
      </c>
      <c r="AL1013" s="411">
        <f t="shared" si="3052"/>
        <v>0</v>
      </c>
      <c r="AM1013" s="297"/>
    </row>
    <row r="1014" spans="1:39" ht="1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3">Y1015</f>
        <v>0</v>
      </c>
      <c r="Z1016" s="411">
        <f t="shared" si="3053"/>
        <v>0</v>
      </c>
      <c r="AA1016" s="411">
        <f t="shared" si="3053"/>
        <v>0</v>
      </c>
      <c r="AB1016" s="411">
        <f t="shared" si="3053"/>
        <v>0</v>
      </c>
      <c r="AC1016" s="411">
        <f t="shared" si="3053"/>
        <v>0</v>
      </c>
      <c r="AD1016" s="411">
        <f t="shared" si="3053"/>
        <v>0</v>
      </c>
      <c r="AE1016" s="411">
        <f t="shared" si="3053"/>
        <v>0</v>
      </c>
      <c r="AF1016" s="411">
        <f t="shared" si="3053"/>
        <v>0</v>
      </c>
      <c r="AG1016" s="411">
        <f t="shared" si="3053"/>
        <v>0</v>
      </c>
      <c r="AH1016" s="411">
        <f t="shared" si="3053"/>
        <v>0</v>
      </c>
      <c r="AI1016" s="411">
        <f t="shared" si="3053"/>
        <v>0</v>
      </c>
      <c r="AJ1016" s="411">
        <f t="shared" si="3053"/>
        <v>0</v>
      </c>
      <c r="AK1016" s="411">
        <f t="shared" si="3053"/>
        <v>0</v>
      </c>
      <c r="AL1016" s="411">
        <f t="shared" si="3053"/>
        <v>0</v>
      </c>
      <c r="AM1016" s="306"/>
    </row>
    <row r="1017" spans="1:39" ht="15.6"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4">Z1020</f>
        <v>0</v>
      </c>
      <c r="AA1021" s="411">
        <f t="shared" ref="AA1021" si="3055">AA1020</f>
        <v>0</v>
      </c>
      <c r="AB1021" s="411">
        <f t="shared" ref="AB1021" si="3056">AB1020</f>
        <v>0</v>
      </c>
      <c r="AC1021" s="411">
        <f t="shared" ref="AC1021" si="3057">AC1020</f>
        <v>0</v>
      </c>
      <c r="AD1021" s="411">
        <f t="shared" ref="AD1021" si="3058">AD1020</f>
        <v>0</v>
      </c>
      <c r="AE1021" s="411">
        <f t="shared" ref="AE1021" si="3059">AE1020</f>
        <v>0</v>
      </c>
      <c r="AF1021" s="411">
        <f t="shared" ref="AF1021" si="3060">AF1020</f>
        <v>0</v>
      </c>
      <c r="AG1021" s="411">
        <f t="shared" ref="AG1021" si="3061">AG1020</f>
        <v>0</v>
      </c>
      <c r="AH1021" s="411">
        <f t="shared" ref="AH1021" si="3062">AH1020</f>
        <v>0</v>
      </c>
      <c r="AI1021" s="411">
        <f t="shared" ref="AI1021" si="3063">AI1020</f>
        <v>0</v>
      </c>
      <c r="AJ1021" s="411">
        <f t="shared" ref="AJ1021" si="3064">AJ1020</f>
        <v>0</v>
      </c>
      <c r="AK1021" s="411">
        <f t="shared" ref="AK1021" si="3065">AK1020</f>
        <v>0</v>
      </c>
      <c r="AL1021" s="411">
        <f t="shared" ref="AL1021" si="3066">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7">Z1023</f>
        <v>0</v>
      </c>
      <c r="AA1024" s="411">
        <f t="shared" ref="AA1024" si="3068">AA1023</f>
        <v>0</v>
      </c>
      <c r="AB1024" s="411">
        <f t="shared" ref="AB1024" si="3069">AB1023</f>
        <v>0</v>
      </c>
      <c r="AC1024" s="411">
        <f t="shared" ref="AC1024" si="3070">AC1023</f>
        <v>0</v>
      </c>
      <c r="AD1024" s="411">
        <f t="shared" ref="AD1024" si="3071">AD1023</f>
        <v>0</v>
      </c>
      <c r="AE1024" s="411">
        <f t="shared" ref="AE1024" si="3072">AE1023</f>
        <v>0</v>
      </c>
      <c r="AF1024" s="411">
        <f t="shared" ref="AF1024" si="3073">AF1023</f>
        <v>0</v>
      </c>
      <c r="AG1024" s="411">
        <f t="shared" ref="AG1024" si="3074">AG1023</f>
        <v>0</v>
      </c>
      <c r="AH1024" s="411">
        <f t="shared" ref="AH1024" si="3075">AH1023</f>
        <v>0</v>
      </c>
      <c r="AI1024" s="411">
        <f t="shared" ref="AI1024" si="3076">AI1023</f>
        <v>0</v>
      </c>
      <c r="AJ1024" s="411">
        <f t="shared" ref="AJ1024" si="3077">AJ1023</f>
        <v>0</v>
      </c>
      <c r="AK1024" s="411">
        <f t="shared" ref="AK1024" si="3078">AK1023</f>
        <v>0</v>
      </c>
      <c r="AL1024" s="411">
        <f t="shared" ref="AL1024" si="3079">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0">Z1026</f>
        <v>0</v>
      </c>
      <c r="AA1027" s="411">
        <f t="shared" ref="AA1027" si="3081">AA1026</f>
        <v>0</v>
      </c>
      <c r="AB1027" s="411">
        <f t="shared" ref="AB1027" si="3082">AB1026</f>
        <v>0</v>
      </c>
      <c r="AC1027" s="411">
        <f t="shared" ref="AC1027" si="3083">AC1026</f>
        <v>0</v>
      </c>
      <c r="AD1027" s="411">
        <f t="shared" ref="AD1027" si="3084">AD1026</f>
        <v>0</v>
      </c>
      <c r="AE1027" s="411">
        <f t="shared" ref="AE1027" si="3085">AE1026</f>
        <v>0</v>
      </c>
      <c r="AF1027" s="411">
        <f t="shared" ref="AF1027" si="3086">AF1026</f>
        <v>0</v>
      </c>
      <c r="AG1027" s="411">
        <f t="shared" ref="AG1027" si="3087">AG1026</f>
        <v>0</v>
      </c>
      <c r="AH1027" s="411">
        <f t="shared" ref="AH1027" si="3088">AH1026</f>
        <v>0</v>
      </c>
      <c r="AI1027" s="411">
        <f t="shared" ref="AI1027" si="3089">AI1026</f>
        <v>0</v>
      </c>
      <c r="AJ1027" s="411">
        <f t="shared" ref="AJ1027" si="3090">AJ1026</f>
        <v>0</v>
      </c>
      <c r="AK1027" s="411">
        <f t="shared" ref="AK1027" si="3091">AK1026</f>
        <v>0</v>
      </c>
      <c r="AL1027" s="411">
        <f t="shared" ref="AL1027" si="3092">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3">Z1029</f>
        <v>0</v>
      </c>
      <c r="AA1030" s="411">
        <f t="shared" ref="AA1030" si="3094">AA1029</f>
        <v>0</v>
      </c>
      <c r="AB1030" s="411">
        <f t="shared" ref="AB1030" si="3095">AB1029</f>
        <v>0</v>
      </c>
      <c r="AC1030" s="411">
        <f t="shared" ref="AC1030" si="3096">AC1029</f>
        <v>0</v>
      </c>
      <c r="AD1030" s="411">
        <f t="shared" ref="AD1030" si="3097">AD1029</f>
        <v>0</v>
      </c>
      <c r="AE1030" s="411">
        <f t="shared" ref="AE1030" si="3098">AE1029</f>
        <v>0</v>
      </c>
      <c r="AF1030" s="411">
        <f t="shared" ref="AF1030" si="3099">AF1029</f>
        <v>0</v>
      </c>
      <c r="AG1030" s="411">
        <f t="shared" ref="AG1030" si="3100">AG1029</f>
        <v>0</v>
      </c>
      <c r="AH1030" s="411">
        <f t="shared" ref="AH1030" si="3101">AH1029</f>
        <v>0</v>
      </c>
      <c r="AI1030" s="411">
        <f t="shared" ref="AI1030" si="3102">AI1029</f>
        <v>0</v>
      </c>
      <c r="AJ1030" s="411">
        <f t="shared" ref="AJ1030" si="3103">AJ1029</f>
        <v>0</v>
      </c>
      <c r="AK1030" s="411">
        <f t="shared" ref="AK1030" si="3104">AK1029</f>
        <v>0</v>
      </c>
      <c r="AL1030" s="411">
        <f t="shared" ref="AL1030" si="3105">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6">Z1033</f>
        <v>0</v>
      </c>
      <c r="AA1034" s="411">
        <f t="shared" ref="AA1034" si="3107">AA1033</f>
        <v>0</v>
      </c>
      <c r="AB1034" s="411">
        <f t="shared" ref="AB1034" si="3108">AB1033</f>
        <v>0</v>
      </c>
      <c r="AC1034" s="411">
        <f t="shared" ref="AC1034" si="3109">AC1033</f>
        <v>0</v>
      </c>
      <c r="AD1034" s="411">
        <f t="shared" ref="AD1034" si="3110">AD1033</f>
        <v>0</v>
      </c>
      <c r="AE1034" s="411">
        <f t="shared" ref="AE1034" si="3111">AE1033</f>
        <v>0</v>
      </c>
      <c r="AF1034" s="411">
        <f t="shared" ref="AF1034" si="3112">AF1033</f>
        <v>0</v>
      </c>
      <c r="AG1034" s="411">
        <f t="shared" ref="AG1034" si="3113">AG1033</f>
        <v>0</v>
      </c>
      <c r="AH1034" s="411">
        <f t="shared" ref="AH1034" si="3114">AH1033</f>
        <v>0</v>
      </c>
      <c r="AI1034" s="411">
        <f t="shared" ref="AI1034" si="3115">AI1033</f>
        <v>0</v>
      </c>
      <c r="AJ1034" s="411">
        <f t="shared" ref="AJ1034" si="3116">AJ1033</f>
        <v>0</v>
      </c>
      <c r="AK1034" s="411">
        <f t="shared" ref="AK1034" si="3117">AK1033</f>
        <v>0</v>
      </c>
      <c r="AL1034" s="411">
        <f t="shared" ref="AL1034" si="3118">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9">Z1036</f>
        <v>0</v>
      </c>
      <c r="AA1037" s="411">
        <f t="shared" ref="AA1037" si="3120">AA1036</f>
        <v>0</v>
      </c>
      <c r="AB1037" s="411">
        <f t="shared" ref="AB1037" si="3121">AB1036</f>
        <v>0</v>
      </c>
      <c r="AC1037" s="411">
        <f t="shared" ref="AC1037" si="3122">AC1036</f>
        <v>0</v>
      </c>
      <c r="AD1037" s="411">
        <f t="shared" ref="AD1037" si="3123">AD1036</f>
        <v>0</v>
      </c>
      <c r="AE1037" s="411">
        <f t="shared" ref="AE1037" si="3124">AE1036</f>
        <v>0</v>
      </c>
      <c r="AF1037" s="411">
        <f t="shared" ref="AF1037" si="3125">AF1036</f>
        <v>0</v>
      </c>
      <c r="AG1037" s="411">
        <f t="shared" ref="AG1037" si="3126">AG1036</f>
        <v>0</v>
      </c>
      <c r="AH1037" s="411">
        <f t="shared" ref="AH1037" si="3127">AH1036</f>
        <v>0</v>
      </c>
      <c r="AI1037" s="411">
        <f t="shared" ref="AI1037" si="3128">AI1036</f>
        <v>0</v>
      </c>
      <c r="AJ1037" s="411">
        <f t="shared" ref="AJ1037" si="3129">AJ1036</f>
        <v>0</v>
      </c>
      <c r="AK1037" s="411">
        <f t="shared" ref="AK1037" si="3130">AK1036</f>
        <v>0</v>
      </c>
      <c r="AL1037" s="411">
        <f t="shared" ref="AL1037" si="3131">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2">Z1039</f>
        <v>0</v>
      </c>
      <c r="AA1040" s="411">
        <f t="shared" ref="AA1040" si="3133">AA1039</f>
        <v>0</v>
      </c>
      <c r="AB1040" s="411">
        <f t="shared" ref="AB1040" si="3134">AB1039</f>
        <v>0</v>
      </c>
      <c r="AC1040" s="411">
        <f t="shared" ref="AC1040" si="3135">AC1039</f>
        <v>0</v>
      </c>
      <c r="AD1040" s="411">
        <f t="shared" ref="AD1040" si="3136">AD1039</f>
        <v>0</v>
      </c>
      <c r="AE1040" s="411">
        <f t="shared" ref="AE1040" si="3137">AE1039</f>
        <v>0</v>
      </c>
      <c r="AF1040" s="411">
        <f t="shared" ref="AF1040" si="3138">AF1039</f>
        <v>0</v>
      </c>
      <c r="AG1040" s="411">
        <f t="shared" ref="AG1040" si="3139">AG1039</f>
        <v>0</v>
      </c>
      <c r="AH1040" s="411">
        <f t="shared" ref="AH1040" si="3140">AH1039</f>
        <v>0</v>
      </c>
      <c r="AI1040" s="411">
        <f t="shared" ref="AI1040" si="3141">AI1039</f>
        <v>0</v>
      </c>
      <c r="AJ1040" s="411">
        <f t="shared" ref="AJ1040" si="3142">AJ1039</f>
        <v>0</v>
      </c>
      <c r="AK1040" s="411">
        <f t="shared" ref="AK1040" si="3143">AK1039</f>
        <v>0</v>
      </c>
      <c r="AL1040" s="411">
        <f t="shared" ref="AL1040" si="3144">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5">AA1042</f>
        <v>0</v>
      </c>
      <c r="AB1043" s="411">
        <f t="shared" ref="AB1043" si="3146">AB1042</f>
        <v>0</v>
      </c>
      <c r="AC1043" s="411">
        <f t="shared" ref="AC1043" si="3147">AC1042</f>
        <v>0</v>
      </c>
      <c r="AD1043" s="411">
        <f t="shared" ref="AD1043" si="3148">AD1042</f>
        <v>0</v>
      </c>
      <c r="AE1043" s="411">
        <f>AE1042</f>
        <v>0</v>
      </c>
      <c r="AF1043" s="411">
        <f t="shared" ref="AF1043" si="3149">AF1042</f>
        <v>0</v>
      </c>
      <c r="AG1043" s="411">
        <f t="shared" ref="AG1043" si="3150">AG1042</f>
        <v>0</v>
      </c>
      <c r="AH1043" s="411">
        <f t="shared" ref="AH1043" si="3151">AH1042</f>
        <v>0</v>
      </c>
      <c r="AI1043" s="411">
        <f t="shared" ref="AI1043" si="3152">AI1042</f>
        <v>0</v>
      </c>
      <c r="AJ1043" s="411">
        <f t="shared" ref="AJ1043" si="3153">AJ1042</f>
        <v>0</v>
      </c>
      <c r="AK1043" s="411">
        <f t="shared" ref="AK1043" si="3154">AK1042</f>
        <v>0</v>
      </c>
      <c r="AL1043" s="411">
        <f t="shared" ref="AL1043" si="3155">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6">Z1045</f>
        <v>0</v>
      </c>
      <c r="AA1046" s="411">
        <f t="shared" ref="AA1046" si="3157">AA1045</f>
        <v>0</v>
      </c>
      <c r="AB1046" s="411">
        <f t="shared" ref="AB1046" si="3158">AB1045</f>
        <v>0</v>
      </c>
      <c r="AC1046" s="411">
        <f t="shared" ref="AC1046" si="3159">AC1045</f>
        <v>0</v>
      </c>
      <c r="AD1046" s="411">
        <f t="shared" ref="AD1046" si="3160">AD1045</f>
        <v>0</v>
      </c>
      <c r="AE1046" s="411">
        <f t="shared" ref="AE1046" si="3161">AE1045</f>
        <v>0</v>
      </c>
      <c r="AF1046" s="411">
        <f t="shared" ref="AF1046" si="3162">AF1045</f>
        <v>0</v>
      </c>
      <c r="AG1046" s="411">
        <f t="shared" ref="AG1046" si="3163">AG1045</f>
        <v>0</v>
      </c>
      <c r="AH1046" s="411">
        <f t="shared" ref="AH1046" si="3164">AH1045</f>
        <v>0</v>
      </c>
      <c r="AI1046" s="411">
        <f t="shared" ref="AI1046" si="3165">AI1045</f>
        <v>0</v>
      </c>
      <c r="AJ1046" s="411">
        <f t="shared" ref="AJ1046" si="3166">AJ1045</f>
        <v>0</v>
      </c>
      <c r="AK1046" s="411">
        <f t="shared" ref="AK1046" si="3167">AK1045</f>
        <v>0</v>
      </c>
      <c r="AL1046" s="411">
        <f t="shared" ref="AL1046" si="3168">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9">Z1048</f>
        <v>0</v>
      </c>
      <c r="AA1049" s="411">
        <f t="shared" ref="AA1049" si="3170">AA1048</f>
        <v>0</v>
      </c>
      <c r="AB1049" s="411">
        <f t="shared" ref="AB1049" si="3171">AB1048</f>
        <v>0</v>
      </c>
      <c r="AC1049" s="411">
        <f t="shared" ref="AC1049" si="3172">AC1048</f>
        <v>0</v>
      </c>
      <c r="AD1049" s="411">
        <f t="shared" ref="AD1049" si="3173">AD1048</f>
        <v>0</v>
      </c>
      <c r="AE1049" s="411">
        <f t="shared" ref="AE1049" si="3174">AE1048</f>
        <v>0</v>
      </c>
      <c r="AF1049" s="411">
        <f t="shared" ref="AF1049" si="3175">AF1048</f>
        <v>0</v>
      </c>
      <c r="AG1049" s="411">
        <f t="shared" ref="AG1049" si="3176">AG1048</f>
        <v>0</v>
      </c>
      <c r="AH1049" s="411">
        <f t="shared" ref="AH1049" si="3177">AH1048</f>
        <v>0</v>
      </c>
      <c r="AI1049" s="411">
        <f t="shared" ref="AI1049" si="3178">AI1048</f>
        <v>0</v>
      </c>
      <c r="AJ1049" s="411">
        <f t="shared" ref="AJ1049" si="3179">AJ1048</f>
        <v>0</v>
      </c>
      <c r="AK1049" s="411">
        <f t="shared" ref="AK1049" si="3180">AK1048</f>
        <v>0</v>
      </c>
      <c r="AL1049" s="411">
        <f t="shared" ref="AL1049" si="3181">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2">Z1051</f>
        <v>0</v>
      </c>
      <c r="AA1052" s="411">
        <f t="shared" ref="AA1052" si="3183">AA1051</f>
        <v>0</v>
      </c>
      <c r="AB1052" s="411">
        <f t="shared" ref="AB1052" si="3184">AB1051</f>
        <v>0</v>
      </c>
      <c r="AC1052" s="411">
        <f t="shared" ref="AC1052" si="3185">AC1051</f>
        <v>0</v>
      </c>
      <c r="AD1052" s="411">
        <f t="shared" ref="AD1052" si="3186">AD1051</f>
        <v>0</v>
      </c>
      <c r="AE1052" s="411">
        <f t="shared" ref="AE1052" si="3187">AE1051</f>
        <v>0</v>
      </c>
      <c r="AF1052" s="411">
        <f t="shared" ref="AF1052" si="3188">AF1051</f>
        <v>0</v>
      </c>
      <c r="AG1052" s="411">
        <f t="shared" ref="AG1052" si="3189">AG1051</f>
        <v>0</v>
      </c>
      <c r="AH1052" s="411">
        <f t="shared" ref="AH1052" si="3190">AH1051</f>
        <v>0</v>
      </c>
      <c r="AI1052" s="411">
        <f t="shared" ref="AI1052" si="3191">AI1051</f>
        <v>0</v>
      </c>
      <c r="AJ1052" s="411">
        <f t="shared" ref="AJ1052" si="3192">AJ1051</f>
        <v>0</v>
      </c>
      <c r="AK1052" s="411">
        <f t="shared" ref="AK1052" si="3193">AK1051</f>
        <v>0</v>
      </c>
      <c r="AL1052" s="411">
        <f t="shared" ref="AL1052" si="3194">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5">Z1054</f>
        <v>0</v>
      </c>
      <c r="AA1055" s="411">
        <f t="shared" ref="AA1055" si="3196">AA1054</f>
        <v>0</v>
      </c>
      <c r="AB1055" s="411">
        <f t="shared" ref="AB1055" si="3197">AB1054</f>
        <v>0</v>
      </c>
      <c r="AC1055" s="411">
        <f t="shared" ref="AC1055" si="3198">AC1054</f>
        <v>0</v>
      </c>
      <c r="AD1055" s="411">
        <f t="shared" ref="AD1055" si="3199">AD1054</f>
        <v>0</v>
      </c>
      <c r="AE1055" s="411">
        <f t="shared" ref="AE1055" si="3200">AE1054</f>
        <v>0</v>
      </c>
      <c r="AF1055" s="411">
        <f t="shared" ref="AF1055" si="3201">AF1054</f>
        <v>0</v>
      </c>
      <c r="AG1055" s="411">
        <f t="shared" ref="AG1055" si="3202">AG1054</f>
        <v>0</v>
      </c>
      <c r="AH1055" s="411">
        <f t="shared" ref="AH1055" si="3203">AH1054</f>
        <v>0</v>
      </c>
      <c r="AI1055" s="411">
        <f t="shared" ref="AI1055" si="3204">AI1054</f>
        <v>0</v>
      </c>
      <c r="AJ1055" s="411">
        <f t="shared" ref="AJ1055" si="3205">AJ1054</f>
        <v>0</v>
      </c>
      <c r="AK1055" s="411">
        <f t="shared" ref="AK1055" si="3206">AK1054</f>
        <v>0</v>
      </c>
      <c r="AL1055" s="411">
        <f t="shared" ref="AL1055" si="3207">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8">Z1058</f>
        <v>0</v>
      </c>
      <c r="AA1059" s="411">
        <f t="shared" ref="AA1059" si="3209">AA1058</f>
        <v>0</v>
      </c>
      <c r="AB1059" s="411">
        <f t="shared" ref="AB1059" si="3210">AB1058</f>
        <v>0</v>
      </c>
      <c r="AC1059" s="411">
        <f t="shared" ref="AC1059" si="3211">AC1058</f>
        <v>0</v>
      </c>
      <c r="AD1059" s="411">
        <f t="shared" ref="AD1059" si="3212">AD1058</f>
        <v>0</v>
      </c>
      <c r="AE1059" s="411">
        <f t="shared" ref="AE1059" si="3213">AE1058</f>
        <v>0</v>
      </c>
      <c r="AF1059" s="411">
        <f t="shared" ref="AF1059" si="3214">AF1058</f>
        <v>0</v>
      </c>
      <c r="AG1059" s="411">
        <f t="shared" ref="AG1059" si="3215">AG1058</f>
        <v>0</v>
      </c>
      <c r="AH1059" s="411">
        <f t="shared" ref="AH1059" si="3216">AH1058</f>
        <v>0</v>
      </c>
      <c r="AI1059" s="411">
        <f t="shared" ref="AI1059" si="3217">AI1058</f>
        <v>0</v>
      </c>
      <c r="AJ1059" s="411">
        <f t="shared" ref="AJ1059" si="3218">AJ1058</f>
        <v>0</v>
      </c>
      <c r="AK1059" s="411">
        <f t="shared" ref="AK1059" si="3219">AK1058</f>
        <v>0</v>
      </c>
      <c r="AL1059" s="411">
        <f t="shared" ref="AL1059" si="3220">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1">Z1061</f>
        <v>0</v>
      </c>
      <c r="AA1062" s="411">
        <f t="shared" ref="AA1062" si="3222">AA1061</f>
        <v>0</v>
      </c>
      <c r="AB1062" s="411">
        <f t="shared" ref="AB1062" si="3223">AB1061</f>
        <v>0</v>
      </c>
      <c r="AC1062" s="411">
        <f t="shared" ref="AC1062" si="3224">AC1061</f>
        <v>0</v>
      </c>
      <c r="AD1062" s="411">
        <f t="shared" ref="AD1062" si="3225">AD1061</f>
        <v>0</v>
      </c>
      <c r="AE1062" s="411">
        <f t="shared" ref="AE1062" si="3226">AE1061</f>
        <v>0</v>
      </c>
      <c r="AF1062" s="411">
        <f t="shared" ref="AF1062" si="3227">AF1061</f>
        <v>0</v>
      </c>
      <c r="AG1062" s="411">
        <f t="shared" ref="AG1062" si="3228">AG1061</f>
        <v>0</v>
      </c>
      <c r="AH1062" s="411">
        <f t="shared" ref="AH1062" si="3229">AH1061</f>
        <v>0</v>
      </c>
      <c r="AI1062" s="411">
        <f t="shared" ref="AI1062" si="3230">AI1061</f>
        <v>0</v>
      </c>
      <c r="AJ1062" s="411">
        <f t="shared" ref="AJ1062" si="3231">AJ1061</f>
        <v>0</v>
      </c>
      <c r="AK1062" s="411">
        <f t="shared" ref="AK1062" si="3232">AK1061</f>
        <v>0</v>
      </c>
      <c r="AL1062" s="411">
        <f t="shared" ref="AL1062" si="3233">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4">Z1064</f>
        <v>0</v>
      </c>
      <c r="AA1065" s="411">
        <f t="shared" ref="AA1065" si="3235">AA1064</f>
        <v>0</v>
      </c>
      <c r="AB1065" s="411">
        <f t="shared" ref="AB1065" si="3236">AB1064</f>
        <v>0</v>
      </c>
      <c r="AC1065" s="411">
        <f t="shared" ref="AC1065" si="3237">AC1064</f>
        <v>0</v>
      </c>
      <c r="AD1065" s="411">
        <f t="shared" ref="AD1065" si="3238">AD1064</f>
        <v>0</v>
      </c>
      <c r="AE1065" s="411">
        <f t="shared" ref="AE1065" si="3239">AE1064</f>
        <v>0</v>
      </c>
      <c r="AF1065" s="411">
        <f t="shared" ref="AF1065" si="3240">AF1064</f>
        <v>0</v>
      </c>
      <c r="AG1065" s="411">
        <f t="shared" ref="AG1065" si="3241">AG1064</f>
        <v>0</v>
      </c>
      <c r="AH1065" s="411">
        <f t="shared" ref="AH1065" si="3242">AH1064</f>
        <v>0</v>
      </c>
      <c r="AI1065" s="411">
        <f t="shared" ref="AI1065" si="3243">AI1064</f>
        <v>0</v>
      </c>
      <c r="AJ1065" s="411">
        <f t="shared" ref="AJ1065" si="3244">AJ1064</f>
        <v>0</v>
      </c>
      <c r="AK1065" s="411">
        <f t="shared" ref="AK1065" si="3245">AK1064</f>
        <v>0</v>
      </c>
      <c r="AL1065" s="411">
        <f t="shared" ref="AL1065" si="3246">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7">Z1068</f>
        <v>0</v>
      </c>
      <c r="AA1069" s="411">
        <f t="shared" ref="AA1069" si="3248">AA1068</f>
        <v>0</v>
      </c>
      <c r="AB1069" s="411">
        <f t="shared" ref="AB1069" si="3249">AB1068</f>
        <v>0</v>
      </c>
      <c r="AC1069" s="411">
        <f t="shared" ref="AC1069" si="3250">AC1068</f>
        <v>0</v>
      </c>
      <c r="AD1069" s="411">
        <f t="shared" ref="AD1069" si="3251">AD1068</f>
        <v>0</v>
      </c>
      <c r="AE1069" s="411">
        <f t="shared" ref="AE1069" si="3252">AE1068</f>
        <v>0</v>
      </c>
      <c r="AF1069" s="411">
        <f t="shared" ref="AF1069" si="3253">AF1068</f>
        <v>0</v>
      </c>
      <c r="AG1069" s="411">
        <f t="shared" ref="AG1069" si="3254">AG1068</f>
        <v>0</v>
      </c>
      <c r="AH1069" s="411">
        <f t="shared" ref="AH1069" si="3255">AH1068</f>
        <v>0</v>
      </c>
      <c r="AI1069" s="411">
        <f t="shared" ref="AI1069" si="3256">AI1068</f>
        <v>0</v>
      </c>
      <c r="AJ1069" s="411">
        <f t="shared" ref="AJ1069" si="3257">AJ1068</f>
        <v>0</v>
      </c>
      <c r="AK1069" s="411">
        <f t="shared" ref="AK1069" si="3258">AK1068</f>
        <v>0</v>
      </c>
      <c r="AL1069" s="411">
        <f t="shared" ref="AL1069" si="3259">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0">Z1071</f>
        <v>0</v>
      </c>
      <c r="AA1072" s="411">
        <f t="shared" ref="AA1072" si="3261">AA1071</f>
        <v>0</v>
      </c>
      <c r="AB1072" s="411">
        <f t="shared" ref="AB1072" si="3262">AB1071</f>
        <v>0</v>
      </c>
      <c r="AC1072" s="411">
        <f t="shared" ref="AC1072" si="3263">AC1071</f>
        <v>0</v>
      </c>
      <c r="AD1072" s="411">
        <f t="shared" ref="AD1072" si="3264">AD1071</f>
        <v>0</v>
      </c>
      <c r="AE1072" s="411">
        <f t="shared" ref="AE1072" si="3265">AE1071</f>
        <v>0</v>
      </c>
      <c r="AF1072" s="411">
        <f t="shared" ref="AF1072" si="3266">AF1071</f>
        <v>0</v>
      </c>
      <c r="AG1072" s="411">
        <f t="shared" ref="AG1072" si="3267">AG1071</f>
        <v>0</v>
      </c>
      <c r="AH1072" s="411">
        <f t="shared" ref="AH1072" si="3268">AH1071</f>
        <v>0</v>
      </c>
      <c r="AI1072" s="411">
        <f t="shared" ref="AI1072" si="3269">AI1071</f>
        <v>0</v>
      </c>
      <c r="AJ1072" s="411">
        <f t="shared" ref="AJ1072" si="3270">AJ1071</f>
        <v>0</v>
      </c>
      <c r="AK1072" s="411">
        <f t="shared" ref="AK1072" si="3271">AK1071</f>
        <v>0</v>
      </c>
      <c r="AL1072" s="411">
        <f t="shared" ref="AL1072" si="3272">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3">Z1074</f>
        <v>0</v>
      </c>
      <c r="AA1075" s="411">
        <f t="shared" ref="AA1075" si="3274">AA1074</f>
        <v>0</v>
      </c>
      <c r="AB1075" s="411">
        <f t="shared" ref="AB1075" si="3275">AB1074</f>
        <v>0</v>
      </c>
      <c r="AC1075" s="411">
        <f t="shared" ref="AC1075" si="3276">AC1074</f>
        <v>0</v>
      </c>
      <c r="AD1075" s="411">
        <f t="shared" ref="AD1075" si="3277">AD1074</f>
        <v>0</v>
      </c>
      <c r="AE1075" s="411">
        <f t="shared" ref="AE1075" si="3278">AE1074</f>
        <v>0</v>
      </c>
      <c r="AF1075" s="411">
        <f t="shared" ref="AF1075" si="3279">AF1074</f>
        <v>0</v>
      </c>
      <c r="AG1075" s="411">
        <f t="shared" ref="AG1075" si="3280">AG1074</f>
        <v>0</v>
      </c>
      <c r="AH1075" s="411">
        <f t="shared" ref="AH1075" si="3281">AH1074</f>
        <v>0</v>
      </c>
      <c r="AI1075" s="411">
        <f t="shared" ref="AI1075" si="3282">AI1074</f>
        <v>0</v>
      </c>
      <c r="AJ1075" s="411">
        <f t="shared" ref="AJ1075" si="3283">AJ1074</f>
        <v>0</v>
      </c>
      <c r="AK1075" s="411">
        <f t="shared" ref="AK1075" si="3284">AK1074</f>
        <v>0</v>
      </c>
      <c r="AL1075" s="411">
        <f t="shared" ref="AL1075" si="3285">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6">Z1077</f>
        <v>0</v>
      </c>
      <c r="AA1078" s="411">
        <f t="shared" ref="AA1078" si="3287">AA1077</f>
        <v>0</v>
      </c>
      <c r="AB1078" s="411">
        <f t="shared" ref="AB1078" si="3288">AB1077</f>
        <v>0</v>
      </c>
      <c r="AC1078" s="411">
        <f t="shared" ref="AC1078" si="3289">AC1077</f>
        <v>0</v>
      </c>
      <c r="AD1078" s="411">
        <f t="shared" ref="AD1078" si="3290">AD1077</f>
        <v>0</v>
      </c>
      <c r="AE1078" s="411">
        <f t="shared" ref="AE1078" si="3291">AE1077</f>
        <v>0</v>
      </c>
      <c r="AF1078" s="411">
        <f t="shared" ref="AF1078" si="3292">AF1077</f>
        <v>0</v>
      </c>
      <c r="AG1078" s="411">
        <f t="shared" ref="AG1078" si="3293">AG1077</f>
        <v>0</v>
      </c>
      <c r="AH1078" s="411">
        <f t="shared" ref="AH1078" si="3294">AH1077</f>
        <v>0</v>
      </c>
      <c r="AI1078" s="411">
        <f t="shared" ref="AI1078" si="3295">AI1077</f>
        <v>0</v>
      </c>
      <c r="AJ1078" s="411">
        <f t="shared" ref="AJ1078" si="3296">AJ1077</f>
        <v>0</v>
      </c>
      <c r="AK1078" s="411">
        <f t="shared" ref="AK1078" si="3297">AK1077</f>
        <v>0</v>
      </c>
      <c r="AL1078" s="411">
        <f t="shared" ref="AL1078" si="3298">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9">Z1080</f>
        <v>0</v>
      </c>
      <c r="AA1081" s="411">
        <f t="shared" ref="AA1081" si="3300">AA1080</f>
        <v>0</v>
      </c>
      <c r="AB1081" s="411">
        <f t="shared" ref="AB1081" si="3301">AB1080</f>
        <v>0</v>
      </c>
      <c r="AC1081" s="411">
        <f t="shared" ref="AC1081" si="3302">AC1080</f>
        <v>0</v>
      </c>
      <c r="AD1081" s="411">
        <f t="shared" ref="AD1081" si="3303">AD1080</f>
        <v>0</v>
      </c>
      <c r="AE1081" s="411">
        <f t="shared" ref="AE1081" si="3304">AE1080</f>
        <v>0</v>
      </c>
      <c r="AF1081" s="411">
        <f t="shared" ref="AF1081" si="3305">AF1080</f>
        <v>0</v>
      </c>
      <c r="AG1081" s="411">
        <f t="shared" ref="AG1081" si="3306">AG1080</f>
        <v>0</v>
      </c>
      <c r="AH1081" s="411">
        <f t="shared" ref="AH1081" si="3307">AH1080</f>
        <v>0</v>
      </c>
      <c r="AI1081" s="411">
        <f t="shared" ref="AI1081" si="3308">AI1080</f>
        <v>0</v>
      </c>
      <c r="AJ1081" s="411">
        <f t="shared" ref="AJ1081" si="3309">AJ1080</f>
        <v>0</v>
      </c>
      <c r="AK1081" s="411">
        <f t="shared" ref="AK1081" si="3310">AK1080</f>
        <v>0</v>
      </c>
      <c r="AL1081" s="411">
        <f t="shared" ref="AL1081" si="3311">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2">Z1083</f>
        <v>0</v>
      </c>
      <c r="AA1084" s="411">
        <f t="shared" ref="AA1084" si="3313">AA1083</f>
        <v>0</v>
      </c>
      <c r="AB1084" s="411">
        <f t="shared" ref="AB1084" si="3314">AB1083</f>
        <v>0</v>
      </c>
      <c r="AC1084" s="411">
        <f t="shared" ref="AC1084" si="3315">AC1083</f>
        <v>0</v>
      </c>
      <c r="AD1084" s="411">
        <f t="shared" ref="AD1084" si="3316">AD1083</f>
        <v>0</v>
      </c>
      <c r="AE1084" s="411">
        <f t="shared" ref="AE1084" si="3317">AE1083</f>
        <v>0</v>
      </c>
      <c r="AF1084" s="411">
        <f t="shared" ref="AF1084" si="3318">AF1083</f>
        <v>0</v>
      </c>
      <c r="AG1084" s="411">
        <f t="shared" ref="AG1084" si="3319">AG1083</f>
        <v>0</v>
      </c>
      <c r="AH1084" s="411">
        <f t="shared" ref="AH1084" si="3320">AH1083</f>
        <v>0</v>
      </c>
      <c r="AI1084" s="411">
        <f t="shared" ref="AI1084" si="3321">AI1083</f>
        <v>0</v>
      </c>
      <c r="AJ1084" s="411">
        <f t="shared" ref="AJ1084" si="3322">AJ1083</f>
        <v>0</v>
      </c>
      <c r="AK1084" s="411">
        <f t="shared" ref="AK1084" si="3323">AK1083</f>
        <v>0</v>
      </c>
      <c r="AL1084" s="411">
        <f t="shared" ref="AL1084" si="3324">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5">Z1086</f>
        <v>0</v>
      </c>
      <c r="AA1087" s="411">
        <f t="shared" ref="AA1087" si="3326">AA1086</f>
        <v>0</v>
      </c>
      <c r="AB1087" s="411">
        <f t="shared" ref="AB1087" si="3327">AB1086</f>
        <v>0</v>
      </c>
      <c r="AC1087" s="411">
        <f t="shared" ref="AC1087" si="3328">AC1086</f>
        <v>0</v>
      </c>
      <c r="AD1087" s="411">
        <f t="shared" ref="AD1087" si="3329">AD1086</f>
        <v>0</v>
      </c>
      <c r="AE1087" s="411">
        <f t="shared" ref="AE1087" si="3330">AE1086</f>
        <v>0</v>
      </c>
      <c r="AF1087" s="411">
        <f t="shared" ref="AF1087" si="3331">AF1086</f>
        <v>0</v>
      </c>
      <c r="AG1087" s="411">
        <f t="shared" ref="AG1087" si="3332">AG1086</f>
        <v>0</v>
      </c>
      <c r="AH1087" s="411">
        <f t="shared" ref="AH1087" si="3333">AH1086</f>
        <v>0</v>
      </c>
      <c r="AI1087" s="411">
        <f t="shared" ref="AI1087" si="3334">AI1086</f>
        <v>0</v>
      </c>
      <c r="AJ1087" s="411">
        <f t="shared" ref="AJ1087" si="3335">AJ1086</f>
        <v>0</v>
      </c>
      <c r="AK1087" s="411">
        <f t="shared" ref="AK1087" si="3336">AK1086</f>
        <v>0</v>
      </c>
      <c r="AL1087" s="411">
        <f t="shared" ref="AL1087" si="3337">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8">Z1089</f>
        <v>0</v>
      </c>
      <c r="AA1090" s="411">
        <f t="shared" ref="AA1090" si="3339">AA1089</f>
        <v>0</v>
      </c>
      <c r="AB1090" s="411">
        <f t="shared" ref="AB1090" si="3340">AB1089</f>
        <v>0</v>
      </c>
      <c r="AC1090" s="411">
        <f t="shared" ref="AC1090" si="3341">AC1089</f>
        <v>0</v>
      </c>
      <c r="AD1090" s="411">
        <f t="shared" ref="AD1090" si="3342">AD1089</f>
        <v>0</v>
      </c>
      <c r="AE1090" s="411">
        <f t="shared" ref="AE1090" si="3343">AE1089</f>
        <v>0</v>
      </c>
      <c r="AF1090" s="411">
        <f t="shared" ref="AF1090" si="3344">AF1089</f>
        <v>0</v>
      </c>
      <c r="AG1090" s="411">
        <f t="shared" ref="AG1090" si="3345">AG1089</f>
        <v>0</v>
      </c>
      <c r="AH1090" s="411">
        <f t="shared" ref="AH1090" si="3346">AH1089</f>
        <v>0</v>
      </c>
      <c r="AI1090" s="411">
        <f t="shared" ref="AI1090" si="3347">AI1089</f>
        <v>0</v>
      </c>
      <c r="AJ1090" s="411">
        <f t="shared" ref="AJ1090" si="3348">AJ1089</f>
        <v>0</v>
      </c>
      <c r="AK1090" s="411">
        <f t="shared" ref="AK1090" si="3349">AK1089</f>
        <v>0</v>
      </c>
      <c r="AL1090" s="411">
        <f t="shared" ref="AL1090" si="3350">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1">Z1092</f>
        <v>0</v>
      </c>
      <c r="AA1093" s="411">
        <f t="shared" ref="AA1093" si="3352">AA1092</f>
        <v>0</v>
      </c>
      <c r="AB1093" s="411">
        <f t="shared" ref="AB1093" si="3353">AB1092</f>
        <v>0</v>
      </c>
      <c r="AC1093" s="411">
        <f t="shared" ref="AC1093" si="3354">AC1092</f>
        <v>0</v>
      </c>
      <c r="AD1093" s="411">
        <f t="shared" ref="AD1093" si="3355">AD1092</f>
        <v>0</v>
      </c>
      <c r="AE1093" s="411">
        <f t="shared" ref="AE1093" si="3356">AE1092</f>
        <v>0</v>
      </c>
      <c r="AF1093" s="411">
        <f t="shared" ref="AF1093" si="3357">AF1092</f>
        <v>0</v>
      </c>
      <c r="AG1093" s="411">
        <f t="shared" ref="AG1093" si="3358">AG1092</f>
        <v>0</v>
      </c>
      <c r="AH1093" s="411">
        <f t="shared" ref="AH1093" si="3359">AH1092</f>
        <v>0</v>
      </c>
      <c r="AI1093" s="411">
        <f t="shared" ref="AI1093" si="3360">AI1092</f>
        <v>0</v>
      </c>
      <c r="AJ1093" s="411">
        <f t="shared" ref="AJ1093" si="3361">AJ1092</f>
        <v>0</v>
      </c>
      <c r="AK1093" s="411">
        <f t="shared" ref="AK1093" si="3362">AK1092</f>
        <v>0</v>
      </c>
      <c r="AL1093" s="411">
        <f t="shared" ref="AL1093" si="3363">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49999999999997"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4">Z1095</f>
        <v>0</v>
      </c>
      <c r="AA1096" s="411">
        <f t="shared" ref="AA1096" si="3365">AA1095</f>
        <v>0</v>
      </c>
      <c r="AB1096" s="411">
        <f t="shared" ref="AB1096" si="3366">AB1095</f>
        <v>0</v>
      </c>
      <c r="AC1096" s="411">
        <f t="shared" ref="AC1096" si="3367">AC1095</f>
        <v>0</v>
      </c>
      <c r="AD1096" s="411">
        <f t="shared" ref="AD1096" si="3368">AD1095</f>
        <v>0</v>
      </c>
      <c r="AE1096" s="411">
        <f t="shared" ref="AE1096" si="3369">AE1095</f>
        <v>0</v>
      </c>
      <c r="AF1096" s="411">
        <f t="shared" ref="AF1096" si="3370">AF1095</f>
        <v>0</v>
      </c>
      <c r="AG1096" s="411">
        <f t="shared" ref="AG1096" si="3371">AG1095</f>
        <v>0</v>
      </c>
      <c r="AH1096" s="411">
        <f t="shared" ref="AH1096" si="3372">AH1095</f>
        <v>0</v>
      </c>
      <c r="AI1096" s="411">
        <f t="shared" ref="AI1096" si="3373">AI1095</f>
        <v>0</v>
      </c>
      <c r="AJ1096" s="411">
        <f t="shared" ref="AJ1096" si="3374">AJ1095</f>
        <v>0</v>
      </c>
      <c r="AK1096" s="411">
        <f t="shared" ref="AK1096" si="3375">AK1095</f>
        <v>0</v>
      </c>
      <c r="AL1096" s="411">
        <f t="shared" ref="AL1096" si="3376">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5"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7">Z1098</f>
        <v>0</v>
      </c>
      <c r="AA1099" s="411">
        <f t="shared" ref="AA1099" si="3378">AA1098</f>
        <v>0</v>
      </c>
      <c r="AB1099" s="411">
        <f t="shared" ref="AB1099" si="3379">AB1098</f>
        <v>0</v>
      </c>
      <c r="AC1099" s="411">
        <f t="shared" ref="AC1099" si="3380">AC1098</f>
        <v>0</v>
      </c>
      <c r="AD1099" s="411">
        <f t="shared" ref="AD1099" si="3381">AD1098</f>
        <v>0</v>
      </c>
      <c r="AE1099" s="411">
        <f t="shared" ref="AE1099" si="3382">AE1098</f>
        <v>0</v>
      </c>
      <c r="AF1099" s="411">
        <f t="shared" ref="AF1099" si="3383">AF1098</f>
        <v>0</v>
      </c>
      <c r="AG1099" s="411">
        <f t="shared" ref="AG1099" si="3384">AG1098</f>
        <v>0</v>
      </c>
      <c r="AH1099" s="411">
        <f t="shared" ref="AH1099" si="3385">AH1098</f>
        <v>0</v>
      </c>
      <c r="AI1099" s="411">
        <f t="shared" ref="AI1099" si="3386">AI1098</f>
        <v>0</v>
      </c>
      <c r="AJ1099" s="411">
        <f t="shared" ref="AJ1099" si="3387">AJ1098</f>
        <v>0</v>
      </c>
      <c r="AK1099" s="411">
        <f t="shared" ref="AK1099" si="3388">AK1098</f>
        <v>0</v>
      </c>
      <c r="AL1099" s="411">
        <f t="shared" ref="AL1099" si="3389">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49999999999997"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0">Z1101</f>
        <v>0</v>
      </c>
      <c r="AA1102" s="411">
        <f t="shared" ref="AA1102" si="3391">AA1101</f>
        <v>0</v>
      </c>
      <c r="AB1102" s="411">
        <f t="shared" ref="AB1102" si="3392">AB1101</f>
        <v>0</v>
      </c>
      <c r="AC1102" s="411">
        <f t="shared" ref="AC1102" si="3393">AC1101</f>
        <v>0</v>
      </c>
      <c r="AD1102" s="411">
        <f t="shared" ref="AD1102" si="3394">AD1101</f>
        <v>0</v>
      </c>
      <c r="AE1102" s="411">
        <f t="shared" ref="AE1102" si="3395">AE1101</f>
        <v>0</v>
      </c>
      <c r="AF1102" s="411">
        <f t="shared" ref="AF1102" si="3396">AF1101</f>
        <v>0</v>
      </c>
      <c r="AG1102" s="411">
        <f t="shared" ref="AG1102" si="3397">AG1101</f>
        <v>0</v>
      </c>
      <c r="AH1102" s="411">
        <f t="shared" ref="AH1102" si="3398">AH1101</f>
        <v>0</v>
      </c>
      <c r="AI1102" s="411">
        <f t="shared" ref="AI1102" si="3399">AI1101</f>
        <v>0</v>
      </c>
      <c r="AJ1102" s="411">
        <f t="shared" ref="AJ1102" si="3400">AJ1101</f>
        <v>0</v>
      </c>
      <c r="AK1102" s="411">
        <f t="shared" ref="AK1102" si="3401">AK1101</f>
        <v>0</v>
      </c>
      <c r="AL1102" s="411">
        <f t="shared" ref="AL1102" si="3402">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3">Z1104</f>
        <v>0</v>
      </c>
      <c r="AA1105" s="411">
        <f t="shared" ref="AA1105" si="3404">AA1104</f>
        <v>0</v>
      </c>
      <c r="AB1105" s="411">
        <f t="shared" ref="AB1105" si="3405">AB1104</f>
        <v>0</v>
      </c>
      <c r="AC1105" s="411">
        <f t="shared" ref="AC1105" si="3406">AC1104</f>
        <v>0</v>
      </c>
      <c r="AD1105" s="411">
        <f t="shared" ref="AD1105" si="3407">AD1104</f>
        <v>0</v>
      </c>
      <c r="AE1105" s="411">
        <f t="shared" ref="AE1105" si="3408">AE1104</f>
        <v>0</v>
      </c>
      <c r="AF1105" s="411">
        <f t="shared" ref="AF1105" si="3409">AF1104</f>
        <v>0</v>
      </c>
      <c r="AG1105" s="411">
        <f t="shared" ref="AG1105" si="3410">AG1104</f>
        <v>0</v>
      </c>
      <c r="AH1105" s="411">
        <f t="shared" ref="AH1105" si="3411">AH1104</f>
        <v>0</v>
      </c>
      <c r="AI1105" s="411">
        <f t="shared" ref="AI1105" si="3412">AI1104</f>
        <v>0</v>
      </c>
      <c r="AJ1105" s="411">
        <f t="shared" ref="AJ1105" si="3413">AJ1104</f>
        <v>0</v>
      </c>
      <c r="AK1105" s="411">
        <f t="shared" ref="AK1105" si="3414">AK1104</f>
        <v>0</v>
      </c>
      <c r="AL1105" s="411">
        <f t="shared" ref="AL1105" si="3415">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6">Z1107</f>
        <v>0</v>
      </c>
      <c r="AA1108" s="411">
        <f t="shared" ref="AA1108" si="3417">AA1107</f>
        <v>0</v>
      </c>
      <c r="AB1108" s="411">
        <f t="shared" ref="AB1108" si="3418">AB1107</f>
        <v>0</v>
      </c>
      <c r="AC1108" s="411">
        <f t="shared" ref="AC1108" si="3419">AC1107</f>
        <v>0</v>
      </c>
      <c r="AD1108" s="411">
        <f t="shared" ref="AD1108" si="3420">AD1107</f>
        <v>0</v>
      </c>
      <c r="AE1108" s="411">
        <f t="shared" ref="AE1108" si="3421">AE1107</f>
        <v>0</v>
      </c>
      <c r="AF1108" s="411">
        <f t="shared" ref="AF1108" si="3422">AF1107</f>
        <v>0</v>
      </c>
      <c r="AG1108" s="411">
        <f t="shared" ref="AG1108" si="3423">AG1107</f>
        <v>0</v>
      </c>
      <c r="AH1108" s="411">
        <f t="shared" ref="AH1108" si="3424">AH1107</f>
        <v>0</v>
      </c>
      <c r="AI1108" s="411">
        <f t="shared" ref="AI1108" si="3425">AI1107</f>
        <v>0</v>
      </c>
      <c r="AJ1108" s="411">
        <f t="shared" ref="AJ1108" si="3426">AJ1107</f>
        <v>0</v>
      </c>
      <c r="AK1108" s="411">
        <f t="shared" ref="AK1108" si="3427">AK1107</f>
        <v>0</v>
      </c>
      <c r="AL1108" s="411">
        <f t="shared" ref="AL1108" si="3428">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9">SUM(Y1114:AL1114)</f>
        <v>0</v>
      </c>
    </row>
    <row r="1115" spans="1:39" ht="15">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9"/>
        <v>0</v>
      </c>
    </row>
    <row r="1116" spans="1:39" ht="15">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9"/>
        <v>0</v>
      </c>
    </row>
    <row r="1117" spans="1:39" ht="15">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9"/>
        <v>0</v>
      </c>
    </row>
    <row r="1118" spans="1:39" ht="15">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0">Y212*Y1113</f>
        <v>0</v>
      </c>
      <c r="Z1118" s="378">
        <f t="shared" si="3430"/>
        <v>0</v>
      </c>
      <c r="AA1118" s="378">
        <f t="shared" si="3430"/>
        <v>0</v>
      </c>
      <c r="AB1118" s="378">
        <f t="shared" si="3430"/>
        <v>0</v>
      </c>
      <c r="AC1118" s="378">
        <f t="shared" si="3430"/>
        <v>0</v>
      </c>
      <c r="AD1118" s="378">
        <f t="shared" si="3430"/>
        <v>0</v>
      </c>
      <c r="AE1118" s="378">
        <f t="shared" si="3430"/>
        <v>0</v>
      </c>
      <c r="AF1118" s="378">
        <f t="shared" si="3430"/>
        <v>0</v>
      </c>
      <c r="AG1118" s="378">
        <f t="shared" si="3430"/>
        <v>0</v>
      </c>
      <c r="AH1118" s="378">
        <f t="shared" si="3430"/>
        <v>0</v>
      </c>
      <c r="AI1118" s="378">
        <f t="shared" si="3430"/>
        <v>0</v>
      </c>
      <c r="AJ1118" s="378">
        <f t="shared" si="3430"/>
        <v>0</v>
      </c>
      <c r="AK1118" s="378">
        <f t="shared" si="3430"/>
        <v>0</v>
      </c>
      <c r="AL1118" s="378">
        <f t="shared" si="3430"/>
        <v>0</v>
      </c>
      <c r="AM1118" s="629">
        <f t="shared" si="3429"/>
        <v>0</v>
      </c>
    </row>
    <row r="1119" spans="1:39" ht="15">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31">Y395*Y1113</f>
        <v>0</v>
      </c>
      <c r="Z1119" s="378">
        <f t="shared" si="3431"/>
        <v>0</v>
      </c>
      <c r="AA1119" s="378">
        <f t="shared" si="3431"/>
        <v>0</v>
      </c>
      <c r="AB1119" s="378">
        <f t="shared" si="3431"/>
        <v>0</v>
      </c>
      <c r="AC1119" s="378">
        <f t="shared" si="3431"/>
        <v>0</v>
      </c>
      <c r="AD1119" s="378">
        <f t="shared" si="3431"/>
        <v>0</v>
      </c>
      <c r="AE1119" s="378">
        <f t="shared" si="3431"/>
        <v>0</v>
      </c>
      <c r="AF1119" s="378">
        <f t="shared" si="3431"/>
        <v>0</v>
      </c>
      <c r="AG1119" s="378">
        <f t="shared" si="3431"/>
        <v>0</v>
      </c>
      <c r="AH1119" s="378">
        <f t="shared" si="3431"/>
        <v>0</v>
      </c>
      <c r="AI1119" s="378">
        <f t="shared" si="3431"/>
        <v>0</v>
      </c>
      <c r="AJ1119" s="378">
        <f t="shared" si="3431"/>
        <v>0</v>
      </c>
      <c r="AK1119" s="378">
        <f t="shared" si="3431"/>
        <v>0</v>
      </c>
      <c r="AL1119" s="378">
        <f t="shared" si="3431"/>
        <v>0</v>
      </c>
      <c r="AM1119" s="629">
        <f t="shared" si="3429"/>
        <v>0</v>
      </c>
    </row>
    <row r="1120" spans="1:39" ht="15">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2">Y578*Y1113</f>
        <v>0</v>
      </c>
      <c r="Z1120" s="378">
        <f t="shared" si="3432"/>
        <v>0</v>
      </c>
      <c r="AA1120" s="378">
        <f t="shared" si="3432"/>
        <v>0</v>
      </c>
      <c r="AB1120" s="378">
        <f t="shared" si="3432"/>
        <v>0</v>
      </c>
      <c r="AC1120" s="378">
        <f t="shared" si="3432"/>
        <v>0</v>
      </c>
      <c r="AD1120" s="378">
        <f t="shared" si="3432"/>
        <v>0</v>
      </c>
      <c r="AE1120" s="378">
        <f t="shared" si="3432"/>
        <v>0</v>
      </c>
      <c r="AF1120" s="378">
        <f t="shared" si="3432"/>
        <v>0</v>
      </c>
      <c r="AG1120" s="378">
        <f t="shared" si="3432"/>
        <v>0</v>
      </c>
      <c r="AH1120" s="378">
        <f t="shared" si="3432"/>
        <v>0</v>
      </c>
      <c r="AI1120" s="378">
        <f t="shared" si="3432"/>
        <v>0</v>
      </c>
      <c r="AJ1120" s="378">
        <f t="shared" si="3432"/>
        <v>0</v>
      </c>
      <c r="AK1120" s="378">
        <f t="shared" si="3432"/>
        <v>0</v>
      </c>
      <c r="AL1120" s="378">
        <f t="shared" si="3432"/>
        <v>0</v>
      </c>
      <c r="AM1120" s="629">
        <f t="shared" si="3429"/>
        <v>0</v>
      </c>
    </row>
    <row r="1121" spans="2:39" ht="15">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3">Y761*Y1113</f>
        <v>0</v>
      </c>
      <c r="Z1121" s="378">
        <f t="shared" si="3433"/>
        <v>0</v>
      </c>
      <c r="AA1121" s="378">
        <f t="shared" si="3433"/>
        <v>0</v>
      </c>
      <c r="AB1121" s="378">
        <f t="shared" si="3433"/>
        <v>0</v>
      </c>
      <c r="AC1121" s="378">
        <f t="shared" si="3433"/>
        <v>0</v>
      </c>
      <c r="AD1121" s="378">
        <f t="shared" si="3433"/>
        <v>0</v>
      </c>
      <c r="AE1121" s="378">
        <f t="shared" si="3433"/>
        <v>0</v>
      </c>
      <c r="AF1121" s="378">
        <f t="shared" si="3433"/>
        <v>0</v>
      </c>
      <c r="AG1121" s="378">
        <f t="shared" si="3433"/>
        <v>0</v>
      </c>
      <c r="AH1121" s="378">
        <f t="shared" si="3433"/>
        <v>0</v>
      </c>
      <c r="AI1121" s="378">
        <f t="shared" si="3433"/>
        <v>0</v>
      </c>
      <c r="AJ1121" s="378">
        <f t="shared" si="3433"/>
        <v>0</v>
      </c>
      <c r="AK1121" s="378">
        <f t="shared" si="3433"/>
        <v>0</v>
      </c>
      <c r="AL1121" s="378">
        <f t="shared" si="3433"/>
        <v>0</v>
      </c>
      <c r="AM1121" s="629">
        <f t="shared" si="3429"/>
        <v>0</v>
      </c>
    </row>
    <row r="1122" spans="2:39" ht="15">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4">Y944*Y1113</f>
        <v>0</v>
      </c>
      <c r="Z1122" s="378">
        <f t="shared" si="3434"/>
        <v>0</v>
      </c>
      <c r="AA1122" s="378">
        <f t="shared" si="3434"/>
        <v>0</v>
      </c>
      <c r="AB1122" s="378">
        <f t="shared" si="3434"/>
        <v>0</v>
      </c>
      <c r="AC1122" s="378">
        <f t="shared" si="3434"/>
        <v>0</v>
      </c>
      <c r="AD1122" s="378">
        <f t="shared" si="3434"/>
        <v>0</v>
      </c>
      <c r="AE1122" s="378">
        <f t="shared" si="3434"/>
        <v>0</v>
      </c>
      <c r="AF1122" s="378">
        <f t="shared" si="3434"/>
        <v>0</v>
      </c>
      <c r="AG1122" s="378">
        <f t="shared" si="3434"/>
        <v>0</v>
      </c>
      <c r="AH1122" s="378">
        <f t="shared" si="3434"/>
        <v>0</v>
      </c>
      <c r="AI1122" s="378">
        <f t="shared" si="3434"/>
        <v>0</v>
      </c>
      <c r="AJ1122" s="378">
        <f t="shared" si="3434"/>
        <v>0</v>
      </c>
      <c r="AK1122" s="378">
        <f t="shared" si="3434"/>
        <v>0</v>
      </c>
      <c r="AL1122" s="378">
        <f t="shared" si="3434"/>
        <v>0</v>
      </c>
      <c r="AM1122" s="629">
        <f t="shared" si="3429"/>
        <v>0</v>
      </c>
    </row>
    <row r="1123" spans="2:39" ht="15">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5">AA1110*AA1113</f>
        <v>0</v>
      </c>
      <c r="AB1123" s="378">
        <f t="shared" si="3435"/>
        <v>0</v>
      </c>
      <c r="AC1123" s="378">
        <f t="shared" si="3435"/>
        <v>0</v>
      </c>
      <c r="AD1123" s="378">
        <f t="shared" si="3435"/>
        <v>0</v>
      </c>
      <c r="AE1123" s="378">
        <f t="shared" si="3435"/>
        <v>0</v>
      </c>
      <c r="AF1123" s="378">
        <f t="shared" si="3435"/>
        <v>0</v>
      </c>
      <c r="AG1123" s="378">
        <f t="shared" si="3435"/>
        <v>0</v>
      </c>
      <c r="AH1123" s="378">
        <f t="shared" si="3435"/>
        <v>0</v>
      </c>
      <c r="AI1123" s="378">
        <f t="shared" si="3435"/>
        <v>0</v>
      </c>
      <c r="AJ1123" s="378">
        <f t="shared" si="3435"/>
        <v>0</v>
      </c>
      <c r="AK1123" s="378">
        <f t="shared" si="3435"/>
        <v>0</v>
      </c>
      <c r="AL1123" s="378">
        <f t="shared" si="3435"/>
        <v>0</v>
      </c>
      <c r="AM1123" s="629">
        <f t="shared" si="3429"/>
        <v>0</v>
      </c>
    </row>
    <row r="1124" spans="2:39" ht="15.6">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6">SUM(Z1114:Z1123)</f>
        <v>0</v>
      </c>
      <c r="AA1124" s="346">
        <f t="shared" si="3436"/>
        <v>0</v>
      </c>
      <c r="AB1124" s="346">
        <f t="shared" si="3436"/>
        <v>0</v>
      </c>
      <c r="AC1124" s="346">
        <f t="shared" si="3436"/>
        <v>0</v>
      </c>
      <c r="AD1124" s="346">
        <f t="shared" si="3436"/>
        <v>0</v>
      </c>
      <c r="AE1124" s="346">
        <f t="shared" si="3436"/>
        <v>0</v>
      </c>
      <c r="AF1124" s="346">
        <f>SUM(AF1114:AF1123)</f>
        <v>0</v>
      </c>
      <c r="AG1124" s="346">
        <f t="shared" ref="AG1124:AL1124" si="3437">SUM(AG1114:AG1123)</f>
        <v>0</v>
      </c>
      <c r="AH1124" s="346">
        <f t="shared" si="3437"/>
        <v>0</v>
      </c>
      <c r="AI1124" s="346">
        <f t="shared" si="3437"/>
        <v>0</v>
      </c>
      <c r="AJ1124" s="346">
        <f t="shared" si="3437"/>
        <v>0</v>
      </c>
      <c r="AK1124" s="346">
        <f t="shared" si="3437"/>
        <v>0</v>
      </c>
      <c r="AL1124" s="346">
        <f t="shared" si="3437"/>
        <v>0</v>
      </c>
      <c r="AM1124" s="407">
        <f>SUM(AM1114:AM1123)</f>
        <v>0</v>
      </c>
    </row>
    <row r="1125" spans="2:39" ht="15.6">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8">Z1111*Z1113</f>
        <v>0</v>
      </c>
      <c r="AA1125" s="347">
        <f>AA1111*AA1113</f>
        <v>0</v>
      </c>
      <c r="AB1125" s="347">
        <f t="shared" si="3438"/>
        <v>0</v>
      </c>
      <c r="AC1125" s="347">
        <f t="shared" si="3438"/>
        <v>0</v>
      </c>
      <c r="AD1125" s="347">
        <f t="shared" si="3438"/>
        <v>0</v>
      </c>
      <c r="AE1125" s="347">
        <f t="shared" si="3438"/>
        <v>0</v>
      </c>
      <c r="AF1125" s="347">
        <f t="shared" ref="AF1125:AL1125" si="3439">AF1111*AF1113</f>
        <v>0</v>
      </c>
      <c r="AG1125" s="347">
        <f t="shared" si="3439"/>
        <v>0</v>
      </c>
      <c r="AH1125" s="347">
        <f t="shared" si="3439"/>
        <v>0</v>
      </c>
      <c r="AI1125" s="347">
        <f t="shared" si="3439"/>
        <v>0</v>
      </c>
      <c r="AJ1125" s="347">
        <f t="shared" si="3439"/>
        <v>0</v>
      </c>
      <c r="AK1125" s="347">
        <f t="shared" si="3439"/>
        <v>0</v>
      </c>
      <c r="AL1125" s="347">
        <f t="shared" si="3439"/>
        <v>0</v>
      </c>
      <c r="AM1125" s="407">
        <f>SUM(Y1125:AL1125)</f>
        <v>0</v>
      </c>
    </row>
    <row r="1126" spans="2:39" ht="15.6">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591</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24" zoomScale="90" zoomScaleNormal="90" workbookViewId="0">
      <selection activeCell="D130" sqref="D130"/>
    </sheetView>
  </sheetViews>
  <sheetFormatPr defaultColWidth="9.21875" defaultRowHeight="14.4"/>
  <cols>
    <col min="1" max="1" width="4.5546875" style="12" customWidth="1"/>
    <col min="2" max="2" width="19.5546875" style="11" customWidth="1"/>
    <col min="3" max="3" width="30.77734375" style="12" customWidth="1"/>
    <col min="4" max="4" width="5" style="12" customWidth="1"/>
    <col min="5" max="5" width="14.21875" style="12" customWidth="1"/>
    <col min="6" max="6" width="15.21875" style="12" customWidth="1"/>
    <col min="7" max="7" width="11.44140625" style="12" customWidth="1"/>
    <col min="8" max="8" width="13" style="18" customWidth="1"/>
    <col min="9" max="10" width="14" style="12" customWidth="1"/>
    <col min="11" max="11" width="18" style="12" customWidth="1"/>
    <col min="12" max="12" width="19.21875" style="12" customWidth="1"/>
    <col min="13" max="13" width="16.77734375" style="12" customWidth="1"/>
    <col min="14" max="14" width="16" style="12" customWidth="1"/>
    <col min="15" max="15" width="14.5546875" style="12" customWidth="1"/>
    <col min="16" max="16" width="14.77734375" style="12" customWidth="1"/>
    <col min="17" max="17" width="14" style="12" customWidth="1"/>
    <col min="18" max="18" width="15.77734375" style="12" customWidth="1"/>
    <col min="19" max="19" width="14.21875" style="12" customWidth="1"/>
    <col min="20" max="22" width="15" style="12" customWidth="1"/>
    <col min="23" max="23" width="13.44140625" style="12" customWidth="1"/>
    <col min="24" max="24" width="4.21875" style="12" customWidth="1"/>
    <col min="25" max="16384" width="9.21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554</v>
      </c>
      <c r="D6" s="177"/>
      <c r="E6" s="177"/>
      <c r="F6" s="17"/>
      <c r="G6" s="177"/>
      <c r="H6" s="178"/>
      <c r="I6" s="179"/>
      <c r="J6" s="179"/>
      <c r="K6" s="179"/>
      <c r="L6" s="179"/>
      <c r="M6" s="179"/>
      <c r="N6" s="177"/>
      <c r="O6" s="177"/>
      <c r="P6" s="177"/>
      <c r="Q6" s="177"/>
      <c r="R6" s="177"/>
      <c r="S6" s="177"/>
      <c r="T6" s="177"/>
      <c r="U6" s="177"/>
      <c r="V6" s="177"/>
      <c r="W6" s="17"/>
    </row>
    <row r="7" spans="1:28" s="9" customFormat="1" ht="25.2"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826" t="s">
        <v>668</v>
      </c>
      <c r="D8" s="826"/>
      <c r="E8" s="826"/>
      <c r="F8" s="826"/>
      <c r="G8" s="826"/>
      <c r="H8" s="826"/>
      <c r="I8" s="826"/>
      <c r="J8" s="826"/>
      <c r="K8" s="826"/>
      <c r="L8" s="826"/>
      <c r="M8" s="826"/>
      <c r="N8" s="826"/>
      <c r="O8" s="826"/>
      <c r="P8" s="826"/>
      <c r="Q8" s="826"/>
      <c r="R8" s="826"/>
      <c r="S8" s="826"/>
      <c r="T8" s="105"/>
      <c r="U8" s="105"/>
      <c r="V8" s="105"/>
      <c r="W8" s="105"/>
    </row>
    <row r="9" spans="1:28" s="9" customFormat="1" ht="46.95" customHeight="1">
      <c r="B9" s="55"/>
      <c r="C9" s="788" t="s">
        <v>679</v>
      </c>
      <c r="D9" s="788"/>
      <c r="E9" s="788"/>
      <c r="F9" s="788"/>
      <c r="G9" s="788"/>
      <c r="H9" s="788"/>
      <c r="I9" s="788"/>
      <c r="J9" s="788"/>
      <c r="K9" s="788"/>
      <c r="L9" s="788"/>
      <c r="M9" s="788"/>
      <c r="N9" s="788"/>
      <c r="O9" s="788"/>
      <c r="P9" s="788"/>
      <c r="Q9" s="788"/>
      <c r="R9" s="788"/>
      <c r="S9" s="788"/>
      <c r="T9" s="105"/>
      <c r="U9" s="105"/>
      <c r="V9" s="105"/>
      <c r="W9" s="105"/>
    </row>
    <row r="10" spans="1:28" s="9" customFormat="1" ht="37.950000000000003" customHeight="1">
      <c r="B10" s="88"/>
      <c r="C10" s="809" t="s">
        <v>680</v>
      </c>
      <c r="D10" s="788"/>
      <c r="E10" s="788"/>
      <c r="F10" s="788"/>
      <c r="G10" s="788"/>
      <c r="H10" s="788"/>
      <c r="I10" s="788"/>
      <c r="J10" s="788"/>
      <c r="K10" s="788"/>
      <c r="L10" s="788"/>
      <c r="M10" s="788"/>
      <c r="N10" s="788"/>
      <c r="O10" s="788"/>
      <c r="P10" s="788"/>
      <c r="Q10" s="788"/>
      <c r="R10" s="788"/>
      <c r="S10" s="788"/>
      <c r="T10" s="88"/>
      <c r="U10" s="88"/>
      <c r="V10" s="88"/>
    </row>
    <row r="11" spans="1:28" ht="32.549999999999997"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5" t="s">
        <v>235</v>
      </c>
      <c r="C12" s="825"/>
      <c r="D12" s="181"/>
      <c r="E12" s="182" t="s">
        <v>236</v>
      </c>
      <c r="F12" s="51"/>
      <c r="G12" s="51"/>
      <c r="H12" s="44"/>
      <c r="I12" s="51"/>
      <c r="K12" s="592"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GS&gt;50-4999kW</v>
      </c>
      <c r="L14" s="204" t="str">
        <f>'1.  LRAMVA Summary'!G52</f>
        <v>USL</v>
      </c>
      <c r="M14" s="204" t="str">
        <f>'1.  LRAMVA Summary'!H52</f>
        <v xml:space="preserve">Street Lighting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6">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466</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467</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0.40551444999999997</v>
      </c>
      <c r="J106" s="230">
        <f>(SUM('1.  LRAMVA Summary'!E$54:E$71)+SUM('1.  LRAMVA Summary'!E$72:E$73)*(MONTH($E106)-1)/12)*$H106</f>
        <v>0.49810355833333325</v>
      </c>
      <c r="K106" s="230">
        <f>(SUM('1.  LRAMVA Summary'!F$54:F$71)+SUM('1.  LRAMVA Summary'!F$72:F$73)*(MONTH($E106)-1)/12)*$H106</f>
        <v>-4.7428150000000002E-2</v>
      </c>
      <c r="L106" s="230">
        <f>(SUM('1.  LRAMVA Summary'!G$54:G$71)+SUM('1.  LRAMVA Summary'!G$72:G$73)*(MONTH($E106)-1)/12)*$H106</f>
        <v>-5.1761111111111105E-4</v>
      </c>
      <c r="M106" s="230">
        <f>(SUM('1.  LRAMVA Summary'!H$54:H$71)+SUM('1.  LRAMVA Summary'!H$72:H$73)*(MONTH($E106)-1)/12)*$H106</f>
        <v>-8.6482763888888897E-3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0.84702397083333314</v>
      </c>
    </row>
    <row r="107" spans="2:23" s="9" customFormat="1">
      <c r="B107" s="66"/>
      <c r="E107" s="214">
        <v>42795</v>
      </c>
      <c r="F107" s="214" t="s">
        <v>184</v>
      </c>
      <c r="G107" s="215" t="s">
        <v>65</v>
      </c>
      <c r="H107" s="240">
        <f t="shared" si="48"/>
        <v>9.1666666666666665E-4</v>
      </c>
      <c r="I107" s="230">
        <f>(SUM('1.  LRAMVA Summary'!D$54:D$71)+SUM('1.  LRAMVA Summary'!D$72:D$73)*(MONTH($E107)-1)/12)*$H107</f>
        <v>0.81102889999999994</v>
      </c>
      <c r="J107" s="230">
        <f>(SUM('1.  LRAMVA Summary'!E$54:E$71)+SUM('1.  LRAMVA Summary'!E$72:E$73)*(MONTH($E107)-1)/12)*$H107</f>
        <v>0.9962071166666665</v>
      </c>
      <c r="K107" s="230">
        <f>(SUM('1.  LRAMVA Summary'!F$54:F$71)+SUM('1.  LRAMVA Summary'!F$72:F$73)*(MONTH($E107)-1)/12)*$H107</f>
        <v>-9.4856300000000005E-2</v>
      </c>
      <c r="L107" s="230">
        <f>(SUM('1.  LRAMVA Summary'!G$54:G$71)+SUM('1.  LRAMVA Summary'!G$72:G$73)*(MONTH($E107)-1)/12)*$H107</f>
        <v>-1.0352222222222221E-3</v>
      </c>
      <c r="M107" s="230">
        <f>(SUM('1.  LRAMVA Summary'!H$54:H$71)+SUM('1.  LRAMVA Summary'!H$72:H$73)*(MONTH($E107)-1)/12)*$H107</f>
        <v>-1.7296552777777779E-2</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1.6940479416666663</v>
      </c>
    </row>
    <row r="108" spans="2:23" s="8" customFormat="1">
      <c r="B108" s="239"/>
      <c r="E108" s="214">
        <v>42826</v>
      </c>
      <c r="F108" s="214" t="s">
        <v>184</v>
      </c>
      <c r="G108" s="215" t="s">
        <v>66</v>
      </c>
      <c r="H108" s="240">
        <f>$C$40/12</f>
        <v>9.1666666666666665E-4</v>
      </c>
      <c r="I108" s="230">
        <f>(SUM('1.  LRAMVA Summary'!D$54:D$71)+SUM('1.  LRAMVA Summary'!D$72:D$73)*(MONTH($E108)-1)/12)*$H108</f>
        <v>1.2165433499999998</v>
      </c>
      <c r="J108" s="230">
        <f>(SUM('1.  LRAMVA Summary'!E$54:E$71)+SUM('1.  LRAMVA Summary'!E$72:E$73)*(MONTH($E108)-1)/12)*$H108</f>
        <v>1.4943106749999997</v>
      </c>
      <c r="K108" s="230">
        <f>(SUM('1.  LRAMVA Summary'!F$54:F$71)+SUM('1.  LRAMVA Summary'!F$72:F$73)*(MONTH($E108)-1)/12)*$H108</f>
        <v>-0.14228445000000001</v>
      </c>
      <c r="L108" s="230">
        <f>(SUM('1.  LRAMVA Summary'!G$54:G$71)+SUM('1.  LRAMVA Summary'!G$72:G$73)*(MONTH($E108)-1)/12)*$H108</f>
        <v>-1.5528333333333334E-3</v>
      </c>
      <c r="M108" s="230">
        <f>(SUM('1.  LRAMVA Summary'!H$54:H$71)+SUM('1.  LRAMVA Summary'!H$72:H$73)*(MONTH($E108)-1)/12)*$H108</f>
        <v>-2.5944829166666669E-2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2.5410719124999996</v>
      </c>
    </row>
    <row r="109" spans="2:23" s="9" customFormat="1">
      <c r="B109" s="66"/>
      <c r="E109" s="214">
        <v>42856</v>
      </c>
      <c r="F109" s="214" t="s">
        <v>184</v>
      </c>
      <c r="G109" s="215" t="s">
        <v>66</v>
      </c>
      <c r="H109" s="240">
        <f t="shared" ref="H109:H110" si="50">$C$40/12</f>
        <v>9.1666666666666665E-4</v>
      </c>
      <c r="I109" s="230">
        <f>(SUM('1.  LRAMVA Summary'!D$54:D$71)+SUM('1.  LRAMVA Summary'!D$72:D$73)*(MONTH($E109)-1)/12)*$H109</f>
        <v>1.6220577999999999</v>
      </c>
      <c r="J109" s="230">
        <f>(SUM('1.  LRAMVA Summary'!E$54:E$71)+SUM('1.  LRAMVA Summary'!E$72:E$73)*(MONTH($E109)-1)/12)*$H109</f>
        <v>1.992414233333333</v>
      </c>
      <c r="K109" s="230">
        <f>(SUM('1.  LRAMVA Summary'!F$54:F$71)+SUM('1.  LRAMVA Summary'!F$72:F$73)*(MONTH($E109)-1)/12)*$H109</f>
        <v>-0.18971260000000001</v>
      </c>
      <c r="L109" s="230">
        <f>(SUM('1.  LRAMVA Summary'!G$54:G$71)+SUM('1.  LRAMVA Summary'!G$72:G$73)*(MONTH($E109)-1)/12)*$H109</f>
        <v>-2.0704444444444442E-3</v>
      </c>
      <c r="M109" s="230">
        <f>(SUM('1.  LRAMVA Summary'!H$54:H$71)+SUM('1.  LRAMVA Summary'!H$72:H$73)*(MONTH($E109)-1)/12)*$H109</f>
        <v>-3.4593105555555559E-2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3.3880958833333326</v>
      </c>
    </row>
    <row r="110" spans="2:23" s="238" customFormat="1">
      <c r="B110" s="237"/>
      <c r="E110" s="214">
        <v>42887</v>
      </c>
      <c r="F110" s="214" t="s">
        <v>184</v>
      </c>
      <c r="G110" s="215" t="s">
        <v>66</v>
      </c>
      <c r="H110" s="240">
        <f t="shared" si="50"/>
        <v>9.1666666666666665E-4</v>
      </c>
      <c r="I110" s="230">
        <f>(SUM('1.  LRAMVA Summary'!D$54:D$71)+SUM('1.  LRAMVA Summary'!D$72:D$73)*(MONTH($E110)-1)/12)*$H110</f>
        <v>2.0275722499999995</v>
      </c>
      <c r="J110" s="230">
        <f>(SUM('1.  LRAMVA Summary'!E$54:E$71)+SUM('1.  LRAMVA Summary'!E$72:E$73)*(MONTH($E110)-1)/12)*$H110</f>
        <v>2.4905177916666665</v>
      </c>
      <c r="K110" s="230">
        <f>(SUM('1.  LRAMVA Summary'!F$54:F$71)+SUM('1.  LRAMVA Summary'!F$72:F$73)*(MONTH($E110)-1)/12)*$H110</f>
        <v>-0.23714075000000001</v>
      </c>
      <c r="L110" s="230">
        <f>(SUM('1.  LRAMVA Summary'!G$54:G$71)+SUM('1.  LRAMVA Summary'!G$72:G$73)*(MONTH($E110)-1)/12)*$H110</f>
        <v>-2.5880555555555548E-3</v>
      </c>
      <c r="M110" s="230">
        <f>(SUM('1.  LRAMVA Summary'!H$54:H$71)+SUM('1.  LRAMVA Summary'!H$72:H$73)*(MONTH($E110)-1)/12)*$H110</f>
        <v>-4.3241381944444449E-2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4.2351198541666655</v>
      </c>
    </row>
    <row r="111" spans="2:23" s="9" customFormat="1">
      <c r="B111" s="66"/>
      <c r="E111" s="214">
        <v>42917</v>
      </c>
      <c r="F111" s="214" t="s">
        <v>184</v>
      </c>
      <c r="G111" s="215" t="s">
        <v>68</v>
      </c>
      <c r="H111" s="240">
        <f>$C$41/12</f>
        <v>9.1666666666666665E-4</v>
      </c>
      <c r="I111" s="230">
        <f>(SUM('1.  LRAMVA Summary'!D$54:D$71)+SUM('1.  LRAMVA Summary'!D$72:D$73)*(MONTH($E111)-1)/12)*$H111</f>
        <v>2.4330866999999996</v>
      </c>
      <c r="J111" s="230">
        <f>(SUM('1.  LRAMVA Summary'!E$54:E$71)+SUM('1.  LRAMVA Summary'!E$72:E$73)*(MONTH($E111)-1)/12)*$H111</f>
        <v>2.9886213499999994</v>
      </c>
      <c r="K111" s="230">
        <f>(SUM('1.  LRAMVA Summary'!F$54:F$71)+SUM('1.  LRAMVA Summary'!F$72:F$73)*(MONTH($E111)-1)/12)*$H111</f>
        <v>-0.28456890000000001</v>
      </c>
      <c r="L111" s="230">
        <f>(SUM('1.  LRAMVA Summary'!G$54:G$71)+SUM('1.  LRAMVA Summary'!G$72:G$73)*(MONTH($E111)-1)/12)*$H111</f>
        <v>-3.1056666666666667E-3</v>
      </c>
      <c r="M111" s="230">
        <f>(SUM('1.  LRAMVA Summary'!H$54:H$71)+SUM('1.  LRAMVA Summary'!H$72:H$73)*(MONTH($E111)-1)/12)*$H111</f>
        <v>-5.1889658333333338E-2</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5.0821438249999993</v>
      </c>
    </row>
    <row r="112" spans="2:23" s="9" customFormat="1">
      <c r="B112" s="66"/>
      <c r="E112" s="214">
        <v>42948</v>
      </c>
      <c r="F112" s="214" t="s">
        <v>184</v>
      </c>
      <c r="G112" s="215" t="s">
        <v>68</v>
      </c>
      <c r="H112" s="240">
        <f t="shared" ref="H112:H113" si="51">$C$41/12</f>
        <v>9.1666666666666665E-4</v>
      </c>
      <c r="I112" s="230">
        <f>(SUM('1.  LRAMVA Summary'!D$54:D$71)+SUM('1.  LRAMVA Summary'!D$72:D$73)*(MONTH($E112)-1)/12)*$H112</f>
        <v>2.8386011500000001</v>
      </c>
      <c r="J112" s="230">
        <f>(SUM('1.  LRAMVA Summary'!E$54:E$71)+SUM('1.  LRAMVA Summary'!E$72:E$73)*(MONTH($E112)-1)/12)*$H112</f>
        <v>3.4867249083333327</v>
      </c>
      <c r="K112" s="230">
        <f>(SUM('1.  LRAMVA Summary'!F$54:F$71)+SUM('1.  LRAMVA Summary'!F$72:F$73)*(MONTH($E112)-1)/12)*$H112</f>
        <v>-0.33199705000000002</v>
      </c>
      <c r="L112" s="230">
        <f>(SUM('1.  LRAMVA Summary'!G$54:G$71)+SUM('1.  LRAMVA Summary'!G$72:G$73)*(MONTH($E112)-1)/12)*$H112</f>
        <v>-3.6232777777777782E-3</v>
      </c>
      <c r="M112" s="230">
        <f>(SUM('1.  LRAMVA Summary'!H$54:H$71)+SUM('1.  LRAMVA Summary'!H$72:H$73)*(MONTH($E112)-1)/12)*$H112</f>
        <v>-6.0537934722222228E-2</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5.9291677958333331</v>
      </c>
    </row>
    <row r="113" spans="2:23" s="9" customFormat="1">
      <c r="B113" s="66"/>
      <c r="E113" s="214">
        <v>42979</v>
      </c>
      <c r="F113" s="214" t="s">
        <v>184</v>
      </c>
      <c r="G113" s="215" t="s">
        <v>68</v>
      </c>
      <c r="H113" s="240">
        <f t="shared" si="51"/>
        <v>9.1666666666666665E-4</v>
      </c>
      <c r="I113" s="230">
        <f>(SUM('1.  LRAMVA Summary'!D$54:D$71)+SUM('1.  LRAMVA Summary'!D$72:D$73)*(MONTH($E113)-1)/12)*$H113</f>
        <v>3.2441155999999998</v>
      </c>
      <c r="J113" s="230">
        <f>(SUM('1.  LRAMVA Summary'!E$54:E$71)+SUM('1.  LRAMVA Summary'!E$72:E$73)*(MONTH($E113)-1)/12)*$H113</f>
        <v>3.984828466666666</v>
      </c>
      <c r="K113" s="230">
        <f>(SUM('1.  LRAMVA Summary'!F$54:F$71)+SUM('1.  LRAMVA Summary'!F$72:F$73)*(MONTH($E113)-1)/12)*$H113</f>
        <v>-0.37942520000000002</v>
      </c>
      <c r="L113" s="230">
        <f>(SUM('1.  LRAMVA Summary'!G$54:G$71)+SUM('1.  LRAMVA Summary'!G$72:G$73)*(MONTH($E113)-1)/12)*$H113</f>
        <v>-4.1408888888888884E-3</v>
      </c>
      <c r="M113" s="230">
        <f>(SUM('1.  LRAMVA Summary'!H$54:H$71)+SUM('1.  LRAMVA Summary'!H$72:H$73)*(MONTH($E113)-1)/12)*$H113</f>
        <v>-6.9186211111111118E-2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6.7761917666666651</v>
      </c>
    </row>
    <row r="114" spans="2:23" s="9" customFormat="1">
      <c r="B114" s="66"/>
      <c r="E114" s="214">
        <v>43009</v>
      </c>
      <c r="F114" s="214" t="s">
        <v>184</v>
      </c>
      <c r="G114" s="215" t="s">
        <v>69</v>
      </c>
      <c r="H114" s="240">
        <f>$C$42/12</f>
        <v>1.25E-3</v>
      </c>
      <c r="I114" s="230">
        <f>(SUM('1.  LRAMVA Summary'!D$54:D$71)+SUM('1.  LRAMVA Summary'!D$72:D$73)*(MONTH($E114)-1)/12)*$H114</f>
        <v>4.9767682499999992</v>
      </c>
      <c r="J114" s="230">
        <f>(SUM('1.  LRAMVA Summary'!E$54:E$71)+SUM('1.  LRAMVA Summary'!E$72:E$73)*(MONTH($E114)-1)/12)*$H114</f>
        <v>6.1130891250000001</v>
      </c>
      <c r="K114" s="230">
        <f>(SUM('1.  LRAMVA Summary'!F$54:F$71)+SUM('1.  LRAMVA Summary'!F$72:F$73)*(MONTH($E114)-1)/12)*$H114</f>
        <v>-0.58207275000000003</v>
      </c>
      <c r="L114" s="230">
        <f>(SUM('1.  LRAMVA Summary'!G$54:G$71)+SUM('1.  LRAMVA Summary'!G$72:G$73)*(MONTH($E114)-1)/12)*$H114</f>
        <v>-6.3524999999999996E-3</v>
      </c>
      <c r="M114" s="230">
        <f>(SUM('1.  LRAMVA Summary'!H$54:H$71)+SUM('1.  LRAMVA Summary'!H$72:H$73)*(MONTH($E114)-1)/12)*$H114</f>
        <v>-0.10613793750000002</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10.395294187499999</v>
      </c>
    </row>
    <row r="115" spans="2:23" s="9" customFormat="1">
      <c r="B115" s="66"/>
      <c r="E115" s="214">
        <v>43040</v>
      </c>
      <c r="F115" s="214" t="s">
        <v>184</v>
      </c>
      <c r="G115" s="215" t="s">
        <v>69</v>
      </c>
      <c r="H115" s="240">
        <f t="shared" ref="H115:H116" si="52">$C$42/12</f>
        <v>1.25E-3</v>
      </c>
      <c r="I115" s="230">
        <f>(SUM('1.  LRAMVA Summary'!D$54:D$71)+SUM('1.  LRAMVA Summary'!D$72:D$73)*(MONTH($E115)-1)/12)*$H115</f>
        <v>5.5297424999999985</v>
      </c>
      <c r="J115" s="230">
        <f>(SUM('1.  LRAMVA Summary'!E$54:E$71)+SUM('1.  LRAMVA Summary'!E$72:E$73)*(MONTH($E115)-1)/12)*$H115</f>
        <v>6.7923212500000005</v>
      </c>
      <c r="K115" s="230">
        <f>(SUM('1.  LRAMVA Summary'!F$54:F$71)+SUM('1.  LRAMVA Summary'!F$72:F$73)*(MONTH($E115)-1)/12)*$H115</f>
        <v>-0.64674750000000003</v>
      </c>
      <c r="L115" s="230">
        <f>(SUM('1.  LRAMVA Summary'!G$54:G$71)+SUM('1.  LRAMVA Summary'!G$72:G$73)*(MONTH($E115)-1)/12)*$H115</f>
        <v>-7.0583333333333323E-3</v>
      </c>
      <c r="M115" s="230">
        <f>(SUM('1.  LRAMVA Summary'!H$54:H$71)+SUM('1.  LRAMVA Summary'!H$72:H$73)*(MONTH($E115)-1)/12)*$H115</f>
        <v>-0.11793104166666668</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11.550326874999998</v>
      </c>
    </row>
    <row r="116" spans="2:23" s="9" customFormat="1">
      <c r="B116" s="66"/>
      <c r="E116" s="214">
        <v>43070</v>
      </c>
      <c r="F116" s="214" t="s">
        <v>184</v>
      </c>
      <c r="G116" s="215" t="s">
        <v>69</v>
      </c>
      <c r="H116" s="240">
        <f t="shared" si="52"/>
        <v>1.25E-3</v>
      </c>
      <c r="I116" s="230">
        <f>(SUM('1.  LRAMVA Summary'!D$54:D$71)+SUM('1.  LRAMVA Summary'!D$72:D$73)*(MONTH($E116)-1)/12)*$H116</f>
        <v>6.0827167499999995</v>
      </c>
      <c r="J116" s="230">
        <f>(SUM('1.  LRAMVA Summary'!E$54:E$71)+SUM('1.  LRAMVA Summary'!E$72:E$73)*(MONTH($E116)-1)/12)*$H116</f>
        <v>7.4715533750000001</v>
      </c>
      <c r="K116" s="230">
        <f>(SUM('1.  LRAMVA Summary'!F$54:F$71)+SUM('1.  LRAMVA Summary'!F$72:F$73)*(MONTH($E116)-1)/12)*$H116</f>
        <v>-0.71142225000000014</v>
      </c>
      <c r="L116" s="230">
        <f>(SUM('1.  LRAMVA Summary'!G$54:G$71)+SUM('1.  LRAMVA Summary'!G$72:G$73)*(MONTH($E116)-1)/12)*$H116</f>
        <v>-7.7641666666666666E-3</v>
      </c>
      <c r="M116" s="230">
        <f>(SUM('1.  LRAMVA Summary'!H$54:H$71)+SUM('1.  LRAMVA Summary'!H$72:H$73)*(MONTH($E116)-1)/12)*$H116</f>
        <v>-0.12972414583333333</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12.7053595625</v>
      </c>
    </row>
    <row r="117" spans="2:23" s="9" customFormat="1" ht="15" thickBot="1">
      <c r="B117" s="66"/>
      <c r="E117" s="216" t="s">
        <v>468</v>
      </c>
      <c r="F117" s="216"/>
      <c r="G117" s="217"/>
      <c r="H117" s="218"/>
      <c r="I117" s="219">
        <f>SUM(I104:I116)</f>
        <v>31.187747699999996</v>
      </c>
      <c r="J117" s="219">
        <f>SUM(J104:J116)</f>
        <v>38.308691849999995</v>
      </c>
      <c r="K117" s="219">
        <f t="shared" ref="K117:O117" si="53">SUM(K104:K116)</f>
        <v>-3.6476559000000002</v>
      </c>
      <c r="L117" s="219">
        <f t="shared" si="53"/>
        <v>-3.9808999999999997E-2</v>
      </c>
      <c r="M117" s="219">
        <f t="shared" si="53"/>
        <v>-0.66513107500000013</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65.143843574999991</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31.187747699999996</v>
      </c>
      <c r="J119" s="228">
        <f t="shared" ref="J119" si="55">J117+J118</f>
        <v>38.308691849999995</v>
      </c>
      <c r="K119" s="228">
        <f t="shared" ref="K119" si="56">K117+K118</f>
        <v>-3.6476559000000002</v>
      </c>
      <c r="L119" s="228">
        <f t="shared" ref="L119" si="57">L117+L118</f>
        <v>-3.9808999999999997E-2</v>
      </c>
      <c r="M119" s="228">
        <f t="shared" ref="M119" si="58">M117+M118</f>
        <v>-0.66513107500000013</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65.143843574999991</v>
      </c>
    </row>
    <row r="120" spans="2:23" s="9" customFormat="1">
      <c r="B120" s="66"/>
      <c r="E120" s="214">
        <v>43101</v>
      </c>
      <c r="F120" s="214" t="s">
        <v>185</v>
      </c>
      <c r="G120" s="215" t="s">
        <v>65</v>
      </c>
      <c r="H120" s="240">
        <f>$C$43/12</f>
        <v>1.25E-3</v>
      </c>
      <c r="I120" s="230">
        <f>(SUM('1.  LRAMVA Summary'!D$54:D$74)+SUM('1.  LRAMVA Summary'!D$75:D$76)*(MONTH($E120)-1)/12)*$H120</f>
        <v>6.6356909999999996</v>
      </c>
      <c r="J120" s="230">
        <f>(SUM('1.  LRAMVA Summary'!E$54:E$74)+SUM('1.  LRAMVA Summary'!E$75:E$76)*(MONTH($E120)-1)/12)*$H120</f>
        <v>8.1507854999999996</v>
      </c>
      <c r="K120" s="230">
        <f>(SUM('1.  LRAMVA Summary'!F$54:F$74)+SUM('1.  LRAMVA Summary'!F$75:F$76)*(MONTH($E120)-1)/12)*$H120</f>
        <v>-0.77609700000000004</v>
      </c>
      <c r="L120" s="230">
        <f>(SUM('1.  LRAMVA Summary'!G$54:G$74)+SUM('1.  LRAMVA Summary'!G$75:G$76)*(MONTH($E120)-1)/12)*$H120</f>
        <v>-8.4700000000000001E-3</v>
      </c>
      <c r="M120" s="230">
        <f>(SUM('1.  LRAMVA Summary'!H$54:H$74)+SUM('1.  LRAMVA Summary'!H$75:H$76)*(MONTH($E120)-1)/12)*$H120</f>
        <v>-0.14151725000000001</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13.860392249999999</v>
      </c>
    </row>
    <row r="121" spans="2:23" s="9" customFormat="1">
      <c r="B121" s="66"/>
      <c r="E121" s="214">
        <v>43132</v>
      </c>
      <c r="F121" s="214" t="s">
        <v>185</v>
      </c>
      <c r="G121" s="215" t="s">
        <v>65</v>
      </c>
      <c r="H121" s="240">
        <f t="shared" ref="H121:H122" si="62">$C$43/12</f>
        <v>1.25E-3</v>
      </c>
      <c r="I121" s="230">
        <f>(SUM('1.  LRAMVA Summary'!D$54:D$74)+SUM('1.  LRAMVA Summary'!D$75:D$76)*(MONTH($E121)-1)/12)*$H121</f>
        <v>6.9145479613291823</v>
      </c>
      <c r="J121" s="230">
        <f>(SUM('1.  LRAMVA Summary'!E$54:E$74)+SUM('1.  LRAMVA Summary'!E$75:E$76)*(MONTH($E121)-1)/12)*$H121</f>
        <v>7.5673165333192358</v>
      </c>
      <c r="K121" s="230">
        <f>(SUM('1.  LRAMVA Summary'!F$54:F$74)+SUM('1.  LRAMVA Summary'!F$75:F$76)*(MONTH($E121)-1)/12)*$H121</f>
        <v>-0.77609700000000004</v>
      </c>
      <c r="L121" s="230">
        <f>(SUM('1.  LRAMVA Summary'!G$54:G$74)+SUM('1.  LRAMVA Summary'!G$75:G$76)*(MONTH($E121)-1)/12)*$H121</f>
        <v>-8.4700000000000001E-3</v>
      </c>
      <c r="M121" s="230">
        <f>(SUM('1.  LRAMVA Summary'!H$54:H$74)+SUM('1.  LRAMVA Summary'!H$75:H$76)*(MONTH($E121)-1)/12)*$H121</f>
        <v>-0.14151725000000001</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13.555780244648417</v>
      </c>
    </row>
    <row r="122" spans="2:23" s="9" customFormat="1">
      <c r="B122" s="66"/>
      <c r="E122" s="214">
        <v>43160</v>
      </c>
      <c r="F122" s="214" t="s">
        <v>185</v>
      </c>
      <c r="G122" s="215" t="s">
        <v>65</v>
      </c>
      <c r="H122" s="240">
        <f t="shared" si="62"/>
        <v>1.25E-3</v>
      </c>
      <c r="I122" s="230">
        <f>(SUM('1.  LRAMVA Summary'!D$54:D$74)+SUM('1.  LRAMVA Summary'!D$75:D$76)*(MONTH($E122)-1)/12)*$H122</f>
        <v>7.1934049226583658</v>
      </c>
      <c r="J122" s="230">
        <f>(SUM('1.  LRAMVA Summary'!E$54:E$74)+SUM('1.  LRAMVA Summary'!E$75:E$76)*(MONTH($E122)-1)/12)*$H122</f>
        <v>6.9838475666384721</v>
      </c>
      <c r="K122" s="230">
        <f>(SUM('1.  LRAMVA Summary'!F$54:F$74)+SUM('1.  LRAMVA Summary'!F$75:F$76)*(MONTH($E122)-1)/12)*$H122</f>
        <v>-0.77609700000000004</v>
      </c>
      <c r="L122" s="230">
        <f>(SUM('1.  LRAMVA Summary'!G$54:G$74)+SUM('1.  LRAMVA Summary'!G$75:G$76)*(MONTH($E122)-1)/12)*$H122</f>
        <v>-8.4700000000000001E-3</v>
      </c>
      <c r="M122" s="230">
        <f>(SUM('1.  LRAMVA Summary'!H$54:H$74)+SUM('1.  LRAMVA Summary'!H$75:H$76)*(MONTH($E122)-1)/12)*$H122</f>
        <v>-0.14151725000000001</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13.251168239296836</v>
      </c>
    </row>
    <row r="123" spans="2:23" s="8" customFormat="1">
      <c r="B123" s="239"/>
      <c r="E123" s="214">
        <v>43191</v>
      </c>
      <c r="F123" s="214" t="s">
        <v>185</v>
      </c>
      <c r="G123" s="215" t="s">
        <v>66</v>
      </c>
      <c r="H123" s="240">
        <f>$C$44/12</f>
        <v>1.575E-3</v>
      </c>
      <c r="I123" s="230">
        <f>(SUM('1.  LRAMVA Summary'!D$54:D$74)+SUM('1.  LRAMVA Summary'!D$75:D$76)*(MONTH($E123)-1)/12)*$H123</f>
        <v>9.4150499738243116</v>
      </c>
      <c r="J123" s="230">
        <f>(SUM('1.  LRAMVA Summary'!E$54:E$74)+SUM('1.  LRAMVA Summary'!E$75:E$76)*(MONTH($E123)-1)/12)*$H123</f>
        <v>8.0644770359467124</v>
      </c>
      <c r="K123" s="230">
        <f>(SUM('1.  LRAMVA Summary'!F$54:F$74)+SUM('1.  LRAMVA Summary'!F$75:F$76)*(MONTH($E123)-1)/12)*$H123</f>
        <v>-0.97788222000000002</v>
      </c>
      <c r="L123" s="230">
        <f>(SUM('1.  LRAMVA Summary'!G$54:G$74)+SUM('1.  LRAMVA Summary'!G$75:G$76)*(MONTH($E123)-1)/12)*$H123</f>
        <v>-1.06722E-2</v>
      </c>
      <c r="M123" s="230">
        <f>(SUM('1.  LRAMVA Summary'!H$54:H$74)+SUM('1.  LRAMVA Summary'!H$75:H$76)*(MONTH($E123)-1)/12)*$H123</f>
        <v>-0.178311735</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16.312660854771025</v>
      </c>
    </row>
    <row r="124" spans="2:23" s="9" customFormat="1">
      <c r="B124" s="66"/>
      <c r="E124" s="214">
        <v>43221</v>
      </c>
      <c r="F124" s="214" t="s">
        <v>185</v>
      </c>
      <c r="G124" s="215" t="s">
        <v>66</v>
      </c>
      <c r="H124" s="240">
        <f t="shared" ref="H124:H125" si="64">$C$44/12</f>
        <v>1.575E-3</v>
      </c>
      <c r="I124" s="230">
        <f>(SUM('1.  LRAMVA Summary'!D$54:D$74)+SUM('1.  LRAMVA Summary'!D$75:D$76)*(MONTH($E124)-1)/12)*$H124</f>
        <v>9.7664097450990823</v>
      </c>
      <c r="J124" s="230">
        <f>(SUM('1.  LRAMVA Summary'!E$54:E$74)+SUM('1.  LRAMVA Summary'!E$75:E$76)*(MONTH($E124)-1)/12)*$H124</f>
        <v>7.329306137928949</v>
      </c>
      <c r="K124" s="230">
        <f>(SUM('1.  LRAMVA Summary'!F$54:F$74)+SUM('1.  LRAMVA Summary'!F$75:F$76)*(MONTH($E124)-1)/12)*$H124</f>
        <v>-0.97788222000000002</v>
      </c>
      <c r="L124" s="230">
        <f>(SUM('1.  LRAMVA Summary'!G$54:G$74)+SUM('1.  LRAMVA Summary'!G$75:G$76)*(MONTH($E124)-1)/12)*$H124</f>
        <v>-1.06722E-2</v>
      </c>
      <c r="M124" s="230">
        <f>(SUM('1.  LRAMVA Summary'!H$54:H$74)+SUM('1.  LRAMVA Summary'!H$75:H$76)*(MONTH($E124)-1)/12)*$H124</f>
        <v>-0.178311735</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15.928849728028032</v>
      </c>
    </row>
    <row r="125" spans="2:23" s="238" customFormat="1">
      <c r="B125" s="237"/>
      <c r="E125" s="214">
        <v>43252</v>
      </c>
      <c r="F125" s="214" t="s">
        <v>185</v>
      </c>
      <c r="G125" s="215" t="s">
        <v>66</v>
      </c>
      <c r="H125" s="240">
        <f t="shared" si="64"/>
        <v>1.575E-3</v>
      </c>
      <c r="I125" s="230">
        <f>(SUM('1.  LRAMVA Summary'!D$54:D$74)+SUM('1.  LRAMVA Summary'!D$75:D$76)*(MONTH($E125)-1)/12)*$H125</f>
        <v>10.117769516373853</v>
      </c>
      <c r="J125" s="230">
        <f>(SUM('1.  LRAMVA Summary'!E$54:E$74)+SUM('1.  LRAMVA Summary'!E$75:E$76)*(MONTH($E125)-1)/12)*$H125</f>
        <v>6.5941352399111866</v>
      </c>
      <c r="K125" s="230">
        <f>(SUM('1.  LRAMVA Summary'!F$54:F$74)+SUM('1.  LRAMVA Summary'!F$75:F$76)*(MONTH($E125)-1)/12)*$H125</f>
        <v>-0.97788222000000002</v>
      </c>
      <c r="L125" s="230">
        <f>(SUM('1.  LRAMVA Summary'!G$54:G$74)+SUM('1.  LRAMVA Summary'!G$75:G$76)*(MONTH($E125)-1)/12)*$H125</f>
        <v>-1.06722E-2</v>
      </c>
      <c r="M125" s="230">
        <f>(SUM('1.  LRAMVA Summary'!H$54:H$74)+SUM('1.  LRAMVA Summary'!H$75:H$76)*(MONTH($E125)-1)/12)*$H125</f>
        <v>-0.178311735</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15.545038601285041</v>
      </c>
    </row>
    <row r="126" spans="2:23" s="9" customFormat="1">
      <c r="B126" s="66"/>
      <c r="E126" s="214">
        <v>43282</v>
      </c>
      <c r="F126" s="214" t="s">
        <v>185</v>
      </c>
      <c r="G126" s="215" t="s">
        <v>68</v>
      </c>
      <c r="H126" s="240">
        <f>$C$45/12</f>
        <v>1.575E-3</v>
      </c>
      <c r="I126" s="230">
        <f>(SUM('1.  LRAMVA Summary'!D$54:D$74)+SUM('1.  LRAMVA Summary'!D$75:D$76)*(MONTH($E126)-1)/12)*$H126</f>
        <v>10.469129287648624</v>
      </c>
      <c r="J126" s="230">
        <f>(SUM('1.  LRAMVA Summary'!E$54:E$74)+SUM('1.  LRAMVA Summary'!E$75:E$76)*(MONTH($E126)-1)/12)*$H126</f>
        <v>5.8589643418934241</v>
      </c>
      <c r="K126" s="230">
        <f>(SUM('1.  LRAMVA Summary'!F$54:F$74)+SUM('1.  LRAMVA Summary'!F$75:F$76)*(MONTH($E126)-1)/12)*$H126</f>
        <v>-0.97788222000000002</v>
      </c>
      <c r="L126" s="230">
        <f>(SUM('1.  LRAMVA Summary'!G$54:G$74)+SUM('1.  LRAMVA Summary'!G$75:G$76)*(MONTH($E126)-1)/12)*$H126</f>
        <v>-1.06722E-2</v>
      </c>
      <c r="M126" s="230">
        <f>(SUM('1.  LRAMVA Summary'!H$54:H$74)+SUM('1.  LRAMVA Summary'!H$75:H$76)*(MONTH($E126)-1)/12)*$H126</f>
        <v>-0.178311735</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15.161227474542047</v>
      </c>
    </row>
    <row r="127" spans="2:23" s="9" customFormat="1">
      <c r="B127" s="66"/>
      <c r="E127" s="214">
        <v>43313</v>
      </c>
      <c r="F127" s="214" t="s">
        <v>185</v>
      </c>
      <c r="G127" s="215" t="s">
        <v>68</v>
      </c>
      <c r="H127" s="240">
        <f t="shared" ref="H127:H128" si="65">$C$45/12</f>
        <v>1.575E-3</v>
      </c>
      <c r="I127" s="230">
        <f>(SUM('1.  LRAMVA Summary'!D$54:D$74)+SUM('1.  LRAMVA Summary'!D$75:D$76)*(MONTH($E127)-1)/12)*$H127</f>
        <v>10.820489058923394</v>
      </c>
      <c r="J127" s="230">
        <f>(SUM('1.  LRAMVA Summary'!E$54:E$74)+SUM('1.  LRAMVA Summary'!E$75:E$76)*(MONTH($E127)-1)/12)*$H127</f>
        <v>5.1237934438756616</v>
      </c>
      <c r="K127" s="230">
        <f>(SUM('1.  LRAMVA Summary'!F$54:F$74)+SUM('1.  LRAMVA Summary'!F$75:F$76)*(MONTH($E127)-1)/12)*$H127</f>
        <v>-0.97788222000000002</v>
      </c>
      <c r="L127" s="230">
        <f>(SUM('1.  LRAMVA Summary'!G$54:G$74)+SUM('1.  LRAMVA Summary'!G$75:G$76)*(MONTH($E127)-1)/12)*$H127</f>
        <v>-1.06722E-2</v>
      </c>
      <c r="M127" s="230">
        <f>(SUM('1.  LRAMVA Summary'!H$54:H$74)+SUM('1.  LRAMVA Summary'!H$75:H$76)*(MONTH($E127)-1)/12)*$H127</f>
        <v>-0.178311735</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14.777416347799056</v>
      </c>
    </row>
    <row r="128" spans="2:23" s="9" customFormat="1">
      <c r="B128" s="66"/>
      <c r="E128" s="214">
        <v>43344</v>
      </c>
      <c r="F128" s="214" t="s">
        <v>185</v>
      </c>
      <c r="G128" s="215" t="s">
        <v>68</v>
      </c>
      <c r="H128" s="240">
        <f t="shared" si="65"/>
        <v>1.575E-3</v>
      </c>
      <c r="I128" s="230">
        <f>(SUM('1.  LRAMVA Summary'!D$54:D$74)+SUM('1.  LRAMVA Summary'!D$75:D$76)*(MONTH($E128)-1)/12)*$H128</f>
        <v>11.171848830198165</v>
      </c>
      <c r="J128" s="230">
        <f>(SUM('1.  LRAMVA Summary'!E$54:E$74)+SUM('1.  LRAMVA Summary'!E$75:E$76)*(MONTH($E128)-1)/12)*$H128</f>
        <v>4.3886225458578982</v>
      </c>
      <c r="K128" s="230">
        <f>(SUM('1.  LRAMVA Summary'!F$54:F$74)+SUM('1.  LRAMVA Summary'!F$75:F$76)*(MONTH($E128)-1)/12)*$H128</f>
        <v>-0.97788222000000002</v>
      </c>
      <c r="L128" s="230">
        <f>(SUM('1.  LRAMVA Summary'!G$54:G$74)+SUM('1.  LRAMVA Summary'!G$75:G$76)*(MONTH($E128)-1)/12)*$H128</f>
        <v>-1.06722E-2</v>
      </c>
      <c r="M128" s="230">
        <f>(SUM('1.  LRAMVA Summary'!H$54:H$74)+SUM('1.  LRAMVA Summary'!H$75:H$76)*(MONTH($E128)-1)/12)*$H128</f>
        <v>-0.178311735</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14.393605221056065</v>
      </c>
    </row>
    <row r="129" spans="2:23" s="9" customFormat="1">
      <c r="B129" s="66"/>
      <c r="E129" s="214">
        <v>43374</v>
      </c>
      <c r="F129" s="214" t="s">
        <v>185</v>
      </c>
      <c r="G129" s="215" t="s">
        <v>69</v>
      </c>
      <c r="H129" s="240">
        <f>$C$46/12</f>
        <v>1.8083333333333335E-3</v>
      </c>
      <c r="I129" s="230">
        <f>(SUM('1.  LRAMVA Summary'!D$54:D$74)+SUM('1.  LRAMVA Summary'!D$75:D$76)*(MONTH($E129)-1)/12)*$H129</f>
        <v>13.230350616505966</v>
      </c>
      <c r="J129" s="230">
        <f>(SUM('1.  LRAMVA Summary'!E$54:E$74)+SUM('1.  LRAMVA Summary'!E$75:E$76)*(MONTH($E129)-1)/12)*$H129</f>
        <v>4.1947037438164525</v>
      </c>
      <c r="K129" s="230">
        <f>(SUM('1.  LRAMVA Summary'!F$54:F$74)+SUM('1.  LRAMVA Summary'!F$75:F$76)*(MONTH($E129)-1)/12)*$H129</f>
        <v>-1.1227536600000001</v>
      </c>
      <c r="L129" s="230">
        <f>(SUM('1.  LRAMVA Summary'!G$54:G$74)+SUM('1.  LRAMVA Summary'!G$75:G$76)*(MONTH($E129)-1)/12)*$H129</f>
        <v>-1.2253266666666667E-2</v>
      </c>
      <c r="M129" s="230">
        <f>(SUM('1.  LRAMVA Summary'!H$54:H$74)+SUM('1.  LRAMVA Summary'!H$75:H$76)*(MONTH($E129)-1)/12)*$H129</f>
        <v>-0.20472828833333337</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16.085319145322423</v>
      </c>
    </row>
    <row r="130" spans="2:23" s="9" customFormat="1">
      <c r="B130" s="66"/>
      <c r="E130" s="214">
        <v>43405</v>
      </c>
      <c r="F130" s="214" t="s">
        <v>185</v>
      </c>
      <c r="G130" s="215" t="s">
        <v>69</v>
      </c>
      <c r="H130" s="240">
        <f t="shared" ref="H130:H131" si="66">$C$46/12</f>
        <v>1.8083333333333335E-3</v>
      </c>
      <c r="I130" s="230">
        <f>(SUM('1.  LRAMVA Summary'!D$54:D$74)+SUM('1.  LRAMVA Summary'!D$75:D$76)*(MONTH($E130)-1)/12)*$H130</f>
        <v>13.63376368722885</v>
      </c>
      <c r="J130" s="230">
        <f>(SUM('1.  LRAMVA Summary'!E$54:E$74)+SUM('1.  LRAMVA Summary'!E$75:E$76)*(MONTH($E130)-1)/12)*$H130</f>
        <v>3.3506186386849475</v>
      </c>
      <c r="K130" s="230">
        <f>(SUM('1.  LRAMVA Summary'!F$54:F$74)+SUM('1.  LRAMVA Summary'!F$75:F$76)*(MONTH($E130)-1)/12)*$H130</f>
        <v>-1.1227536600000001</v>
      </c>
      <c r="L130" s="230">
        <f>(SUM('1.  LRAMVA Summary'!G$54:G$74)+SUM('1.  LRAMVA Summary'!G$75:G$76)*(MONTH($E130)-1)/12)*$H130</f>
        <v>-1.2253266666666667E-2</v>
      </c>
      <c r="M130" s="230">
        <f>(SUM('1.  LRAMVA Summary'!H$54:H$74)+SUM('1.  LRAMVA Summary'!H$75:H$76)*(MONTH($E130)-1)/12)*$H130</f>
        <v>-0.20472828833333337</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15.644647110913798</v>
      </c>
    </row>
    <row r="131" spans="2:23" s="9" customFormat="1">
      <c r="B131" s="66"/>
      <c r="E131" s="214">
        <v>43435</v>
      </c>
      <c r="F131" s="214" t="s">
        <v>185</v>
      </c>
      <c r="G131" s="215" t="s">
        <v>69</v>
      </c>
      <c r="H131" s="240">
        <f t="shared" si="66"/>
        <v>1.8083333333333335E-3</v>
      </c>
      <c r="I131" s="230">
        <f>(SUM('1.  LRAMVA Summary'!D$54:D$74)+SUM('1.  LRAMVA Summary'!D$75:D$76)*(MONTH($E131)-1)/12)*$H131</f>
        <v>14.037176757951736</v>
      </c>
      <c r="J131" s="230">
        <f>(SUM('1.  LRAMVA Summary'!E$54:E$74)+SUM('1.  LRAMVA Summary'!E$75:E$76)*(MONTH($E131)-1)/12)*$H131</f>
        <v>2.506533533553442</v>
      </c>
      <c r="K131" s="230">
        <f>(SUM('1.  LRAMVA Summary'!F$54:F$74)+SUM('1.  LRAMVA Summary'!F$75:F$76)*(MONTH($E131)-1)/12)*$H131</f>
        <v>-1.1227536600000001</v>
      </c>
      <c r="L131" s="230">
        <f>(SUM('1.  LRAMVA Summary'!G$54:G$74)+SUM('1.  LRAMVA Summary'!G$75:G$76)*(MONTH($E131)-1)/12)*$H131</f>
        <v>-1.2253266666666667E-2</v>
      </c>
      <c r="M131" s="230">
        <f>(SUM('1.  LRAMVA Summary'!H$54:H$74)+SUM('1.  LRAMVA Summary'!H$75:H$76)*(MONTH($E131)-1)/12)*$H131</f>
        <v>-0.20472828833333337</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15.203975076505177</v>
      </c>
    </row>
    <row r="132" spans="2:23" s="9" customFormat="1" ht="15" thickBot="1">
      <c r="B132" s="66"/>
      <c r="E132" s="216" t="s">
        <v>469</v>
      </c>
      <c r="F132" s="216"/>
      <c r="G132" s="217"/>
      <c r="H132" s="218"/>
      <c r="I132" s="219">
        <f>SUM(I119:I131)</f>
        <v>154.59337905774154</v>
      </c>
      <c r="J132" s="219">
        <f>SUM(J119:J131)</f>
        <v>108.42179611142636</v>
      </c>
      <c r="K132" s="219">
        <f t="shared" ref="K132:O132" si="67">SUM(K119:K131)</f>
        <v>-15.211501200000001</v>
      </c>
      <c r="L132" s="219">
        <f t="shared" si="67"/>
        <v>-0.16601199999999999</v>
      </c>
      <c r="M132" s="219">
        <f t="shared" si="67"/>
        <v>-2.773738100000001</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244.86392386916791</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154.59337905774154</v>
      </c>
      <c r="J134" s="228">
        <f t="shared" ref="J134" si="69">J132+J133</f>
        <v>108.42179611142636</v>
      </c>
      <c r="K134" s="228">
        <f t="shared" ref="K134" si="70">K132+K133</f>
        <v>-15.211501200000001</v>
      </c>
      <c r="L134" s="228">
        <f t="shared" ref="L134" si="71">L132+L133</f>
        <v>-0.16601199999999999</v>
      </c>
      <c r="M134" s="228">
        <f t="shared" ref="M134" si="72">M132+M133</f>
        <v>-2.773738100000001</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244.86392386916791</v>
      </c>
    </row>
    <row r="135" spans="2:23" s="9" customFormat="1">
      <c r="B135" s="66"/>
      <c r="E135" s="214">
        <v>43466</v>
      </c>
      <c r="F135" s="214" t="s">
        <v>186</v>
      </c>
      <c r="G135" s="215" t="s">
        <v>65</v>
      </c>
      <c r="H135" s="240">
        <f>$C$47/12</f>
        <v>2.0416666666666669E-3</v>
      </c>
      <c r="I135" s="230">
        <f>(SUM('1.  LRAMVA Summary'!D$54:D$77)+SUM('1.  LRAMVA Summary'!D$78:D$79)*(MONTH($E135)-1)/12)*$H135</f>
        <v>16.303891742051992</v>
      </c>
      <c r="J135" s="230">
        <f>(SUM('1.  LRAMVA Summary'!E$54:E$77)+SUM('1.  LRAMVA Summary'!E$78:E$79)*(MONTH($E135)-1)/12)*$H135</f>
        <v>1.8769579030570256</v>
      </c>
      <c r="K135" s="230">
        <f>(SUM('1.  LRAMVA Summary'!F$54:F$77)+SUM('1.  LRAMVA Summary'!F$78:F$79)*(MONTH($E135)-1)/12)*$H135</f>
        <v>-1.2676251000000003</v>
      </c>
      <c r="L135" s="230">
        <f>(SUM('1.  LRAMVA Summary'!G$54:G$77)+SUM('1.  LRAMVA Summary'!G$78:G$79)*(MONTH($E135)-1)/12)*$H135</f>
        <v>-1.3834333333333334E-2</v>
      </c>
      <c r="M135" s="230">
        <f>(SUM('1.  LRAMVA Summary'!H$54:H$77)+SUM('1.  LRAMVA Summary'!H$78:H$79)*(MONTH($E135)-1)/12)*$H135</f>
        <v>-0.23114484166666671</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16.66824537010902</v>
      </c>
    </row>
    <row r="136" spans="2:23" s="9" customFormat="1">
      <c r="B136" s="66"/>
      <c r="E136" s="214">
        <v>43497</v>
      </c>
      <c r="F136" s="214" t="s">
        <v>186</v>
      </c>
      <c r="G136" s="215" t="s">
        <v>65</v>
      </c>
      <c r="H136" s="240">
        <f t="shared" ref="H136:H137" si="75">$C$47/12</f>
        <v>2.0416666666666669E-3</v>
      </c>
      <c r="I136" s="230">
        <f>(SUM('1.  LRAMVA Summary'!D$54:D$77)+SUM('1.  LRAMVA Summary'!D$78:D$79)*(MONTH($E136)-1)/12)*$H136</f>
        <v>16.303891742051992</v>
      </c>
      <c r="J136" s="230">
        <f>(SUM('1.  LRAMVA Summary'!E$54:E$77)+SUM('1.  LRAMVA Summary'!E$78:E$79)*(MONTH($E136)-1)/12)*$H136</f>
        <v>1.8769579030570256</v>
      </c>
      <c r="K136" s="230">
        <f>(SUM('1.  LRAMVA Summary'!F$54:F$77)+SUM('1.  LRAMVA Summary'!F$78:F$79)*(MONTH($E136)-1)/12)*$H136</f>
        <v>-1.2676251000000003</v>
      </c>
      <c r="L136" s="230">
        <f>(SUM('1.  LRAMVA Summary'!G$54:G$77)+SUM('1.  LRAMVA Summary'!G$78:G$79)*(MONTH($E136)-1)/12)*$H136</f>
        <v>-1.3834333333333334E-2</v>
      </c>
      <c r="M136" s="230">
        <f>(SUM('1.  LRAMVA Summary'!H$54:H$77)+SUM('1.  LRAMVA Summary'!H$78:H$79)*(MONTH($E136)-1)/12)*$H136</f>
        <v>-0.23114484166666671</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16.66824537010902</v>
      </c>
    </row>
    <row r="137" spans="2:23" s="9" customFormat="1">
      <c r="B137" s="66"/>
      <c r="E137" s="214">
        <v>43525</v>
      </c>
      <c r="F137" s="214" t="s">
        <v>186</v>
      </c>
      <c r="G137" s="215" t="s">
        <v>65</v>
      </c>
      <c r="H137" s="240">
        <f t="shared" si="75"/>
        <v>2.0416666666666669E-3</v>
      </c>
      <c r="I137" s="230">
        <f>(SUM('1.  LRAMVA Summary'!D$54:D$77)+SUM('1.  LRAMVA Summary'!D$78:D$79)*(MONTH($E137)-1)/12)*$H137</f>
        <v>16.303891742051992</v>
      </c>
      <c r="J137" s="230">
        <f>(SUM('1.  LRAMVA Summary'!E$54:E$77)+SUM('1.  LRAMVA Summary'!E$78:E$79)*(MONTH($E137)-1)/12)*$H137</f>
        <v>1.8769579030570256</v>
      </c>
      <c r="K137" s="230">
        <f>(SUM('1.  LRAMVA Summary'!F$54:F$77)+SUM('1.  LRAMVA Summary'!F$78:F$79)*(MONTH($E137)-1)/12)*$H137</f>
        <v>-1.2676251000000003</v>
      </c>
      <c r="L137" s="230">
        <f>(SUM('1.  LRAMVA Summary'!G$54:G$77)+SUM('1.  LRAMVA Summary'!G$78:G$79)*(MONTH($E137)-1)/12)*$H137</f>
        <v>-1.3834333333333334E-2</v>
      </c>
      <c r="M137" s="230">
        <f>(SUM('1.  LRAMVA Summary'!H$54:H$77)+SUM('1.  LRAMVA Summary'!H$78:H$79)*(MONTH($E137)-1)/12)*$H137</f>
        <v>-0.23114484166666671</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16.66824537010902</v>
      </c>
    </row>
    <row r="138" spans="2:23" s="8" customFormat="1">
      <c r="B138" s="239"/>
      <c r="E138" s="214">
        <v>43556</v>
      </c>
      <c r="F138" s="214" t="s">
        <v>186</v>
      </c>
      <c r="G138" s="215" t="s">
        <v>66</v>
      </c>
      <c r="H138" s="240">
        <f>$C$48/12</f>
        <v>1.8166666666666667E-3</v>
      </c>
      <c r="I138" s="230">
        <f>(SUM('1.  LRAMVA Summary'!D$54:D$77)+SUM('1.  LRAMVA Summary'!D$78:D$79)*(MONTH($E138)-1)/12)*$H138</f>
        <v>14.507136325580953</v>
      </c>
      <c r="J138" s="230">
        <f>(SUM('1.  LRAMVA Summary'!E$54:E$77)+SUM('1.  LRAMVA Summary'!E$78:E$79)*(MONTH($E138)-1)/12)*$H138</f>
        <v>1.6701094810874757</v>
      </c>
      <c r="K138" s="230">
        <f>(SUM('1.  LRAMVA Summary'!F$54:F$77)+SUM('1.  LRAMVA Summary'!F$78:F$79)*(MONTH($E138)-1)/12)*$H138</f>
        <v>-1.12792764</v>
      </c>
      <c r="L138" s="230">
        <f>(SUM('1.  LRAMVA Summary'!G$54:G$77)+SUM('1.  LRAMVA Summary'!G$78:G$79)*(MONTH($E138)-1)/12)*$H138</f>
        <v>-1.2309733333333333E-2</v>
      </c>
      <c r="M138" s="230">
        <f>(SUM('1.  LRAMVA Summary'!H$54:H$77)+SUM('1.  LRAMVA Summary'!H$78:H$79)*(MONTH($E138)-1)/12)*$H138</f>
        <v>-0.20567173666666669</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14.831336696668432</v>
      </c>
    </row>
    <row r="139" spans="2:23" s="9" customFormat="1">
      <c r="B139" s="66"/>
      <c r="E139" s="214">
        <v>43586</v>
      </c>
      <c r="F139" s="214" t="s">
        <v>186</v>
      </c>
      <c r="G139" s="215" t="s">
        <v>66</v>
      </c>
      <c r="H139" s="240">
        <f>$C$48/12</f>
        <v>1.8166666666666667E-3</v>
      </c>
      <c r="I139" s="230">
        <f>(SUM('1.  LRAMVA Summary'!D$54:D$77)+SUM('1.  LRAMVA Summary'!D$78:D$79)*(MONTH($E139)-1)/12)*$H139</f>
        <v>14.507136325580953</v>
      </c>
      <c r="J139" s="230">
        <f>(SUM('1.  LRAMVA Summary'!E$54:E$77)+SUM('1.  LRAMVA Summary'!E$78:E$79)*(MONTH($E139)-1)/12)*$H139</f>
        <v>1.6701094810874757</v>
      </c>
      <c r="K139" s="230">
        <f>(SUM('1.  LRAMVA Summary'!F$54:F$77)+SUM('1.  LRAMVA Summary'!F$78:F$79)*(MONTH($E139)-1)/12)*$H139</f>
        <v>-1.12792764</v>
      </c>
      <c r="L139" s="230">
        <f>(SUM('1.  LRAMVA Summary'!G$54:G$77)+SUM('1.  LRAMVA Summary'!G$78:G$79)*(MONTH($E139)-1)/12)*$H139</f>
        <v>-1.2309733333333333E-2</v>
      </c>
      <c r="M139" s="230">
        <f>(SUM('1.  LRAMVA Summary'!H$54:H$77)+SUM('1.  LRAMVA Summary'!H$78:H$79)*(MONTH($E139)-1)/12)*$H139</f>
        <v>-0.20567173666666669</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14.831336696668432</v>
      </c>
    </row>
    <row r="140" spans="2:23" s="9" customFormat="1">
      <c r="B140" s="66"/>
      <c r="E140" s="214">
        <v>43617</v>
      </c>
      <c r="F140" s="214" t="s">
        <v>186</v>
      </c>
      <c r="G140" s="215" t="s">
        <v>66</v>
      </c>
      <c r="H140" s="240">
        <f t="shared" ref="H140:H146" si="77">$C$48/12</f>
        <v>1.8166666666666667E-3</v>
      </c>
      <c r="I140" s="230">
        <f>(SUM('1.  LRAMVA Summary'!D$54:D$77)+SUM('1.  LRAMVA Summary'!D$78:D$79)*(MONTH($E140)-1)/12)*$H140</f>
        <v>14.507136325580953</v>
      </c>
      <c r="J140" s="230">
        <f>(SUM('1.  LRAMVA Summary'!E$54:E$77)+SUM('1.  LRAMVA Summary'!E$78:E$79)*(MONTH($E140)-1)/12)*$H140</f>
        <v>1.6701094810874757</v>
      </c>
      <c r="K140" s="230">
        <f>(SUM('1.  LRAMVA Summary'!F$54:F$77)+SUM('1.  LRAMVA Summary'!F$78:F$79)*(MONTH($E140)-1)/12)*$H140</f>
        <v>-1.12792764</v>
      </c>
      <c r="L140" s="230">
        <f>(SUM('1.  LRAMVA Summary'!G$54:G$77)+SUM('1.  LRAMVA Summary'!G$78:G$79)*(MONTH($E140)-1)/12)*$H140</f>
        <v>-1.2309733333333333E-2</v>
      </c>
      <c r="M140" s="230">
        <f>(SUM('1.  LRAMVA Summary'!H$54:H$77)+SUM('1.  LRAMVA Summary'!H$78:H$79)*(MONTH($E140)-1)/12)*$H140</f>
        <v>-0.20567173666666669</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14.831336696668432</v>
      </c>
    </row>
    <row r="141" spans="2:23" s="9" customFormat="1">
      <c r="B141" s="66"/>
      <c r="E141" s="214">
        <v>43647</v>
      </c>
      <c r="F141" s="214" t="s">
        <v>186</v>
      </c>
      <c r="G141" s="215" t="s">
        <v>68</v>
      </c>
      <c r="H141" s="240">
        <f t="shared" si="77"/>
        <v>1.8166666666666667E-3</v>
      </c>
      <c r="I141" s="230">
        <f>(SUM('1.  LRAMVA Summary'!D$54:D$77)+SUM('1.  LRAMVA Summary'!D$78:D$79)*(MONTH($E141)-1)/12)*$H141</f>
        <v>14.507136325580953</v>
      </c>
      <c r="J141" s="230">
        <f>(SUM('1.  LRAMVA Summary'!E$54:E$77)+SUM('1.  LRAMVA Summary'!E$78:E$79)*(MONTH($E141)-1)/12)*$H141</f>
        <v>1.6701094810874757</v>
      </c>
      <c r="K141" s="230">
        <f>(SUM('1.  LRAMVA Summary'!F$54:F$77)+SUM('1.  LRAMVA Summary'!F$78:F$79)*(MONTH($E141)-1)/12)*$H141</f>
        <v>-1.12792764</v>
      </c>
      <c r="L141" s="230">
        <f>(SUM('1.  LRAMVA Summary'!G$54:G$77)+SUM('1.  LRAMVA Summary'!G$78:G$79)*(MONTH($E141)-1)/12)*$H141</f>
        <v>-1.2309733333333333E-2</v>
      </c>
      <c r="M141" s="230">
        <f>(SUM('1.  LRAMVA Summary'!H$54:H$77)+SUM('1.  LRAMVA Summary'!H$78:H$79)*(MONTH($E141)-1)/12)*$H141</f>
        <v>-0.20567173666666669</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14.831336696668432</v>
      </c>
    </row>
    <row r="142" spans="2:23" s="9" customFormat="1">
      <c r="B142" s="66"/>
      <c r="E142" s="214">
        <v>43678</v>
      </c>
      <c r="F142" s="214" t="s">
        <v>186</v>
      </c>
      <c r="G142" s="215" t="s">
        <v>68</v>
      </c>
      <c r="H142" s="240">
        <f t="shared" si="77"/>
        <v>1.8166666666666667E-3</v>
      </c>
      <c r="I142" s="230">
        <f>(SUM('1.  LRAMVA Summary'!D$54:D$77)+SUM('1.  LRAMVA Summary'!D$78:D$79)*(MONTH($E142)-1)/12)*$H142</f>
        <v>14.507136325580953</v>
      </c>
      <c r="J142" s="230">
        <f>(SUM('1.  LRAMVA Summary'!E$54:E$77)+SUM('1.  LRAMVA Summary'!E$78:E$79)*(MONTH($E142)-1)/12)*$H142</f>
        <v>1.6701094810874757</v>
      </c>
      <c r="K142" s="230">
        <f>(SUM('1.  LRAMVA Summary'!F$54:F$77)+SUM('1.  LRAMVA Summary'!F$78:F$79)*(MONTH($E142)-1)/12)*$H142</f>
        <v>-1.12792764</v>
      </c>
      <c r="L142" s="230">
        <f>(SUM('1.  LRAMVA Summary'!G$54:G$77)+SUM('1.  LRAMVA Summary'!G$78:G$79)*(MONTH($E142)-1)/12)*$H142</f>
        <v>-1.2309733333333333E-2</v>
      </c>
      <c r="M142" s="230">
        <f>(SUM('1.  LRAMVA Summary'!H$54:H$77)+SUM('1.  LRAMVA Summary'!H$78:H$79)*(MONTH($E142)-1)/12)*$H142</f>
        <v>-0.20567173666666669</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14.831336696668432</v>
      </c>
    </row>
    <row r="143" spans="2:23" s="9" customFormat="1">
      <c r="B143" s="66"/>
      <c r="E143" s="214">
        <v>43709</v>
      </c>
      <c r="F143" s="214" t="s">
        <v>186</v>
      </c>
      <c r="G143" s="215" t="s">
        <v>68</v>
      </c>
      <c r="H143" s="240">
        <f t="shared" si="77"/>
        <v>1.8166666666666667E-3</v>
      </c>
      <c r="I143" s="230">
        <f>(SUM('1.  LRAMVA Summary'!D$54:D$77)+SUM('1.  LRAMVA Summary'!D$78:D$79)*(MONTH($E143)-1)/12)*$H143</f>
        <v>14.507136325580953</v>
      </c>
      <c r="J143" s="230">
        <f>(SUM('1.  LRAMVA Summary'!E$54:E$77)+SUM('1.  LRAMVA Summary'!E$78:E$79)*(MONTH($E143)-1)/12)*$H143</f>
        <v>1.6701094810874757</v>
      </c>
      <c r="K143" s="230">
        <f>(SUM('1.  LRAMVA Summary'!F$54:F$77)+SUM('1.  LRAMVA Summary'!F$78:F$79)*(MONTH($E143)-1)/12)*$H143</f>
        <v>-1.12792764</v>
      </c>
      <c r="L143" s="230">
        <f>(SUM('1.  LRAMVA Summary'!G$54:G$77)+SUM('1.  LRAMVA Summary'!G$78:G$79)*(MONTH($E143)-1)/12)*$H143</f>
        <v>-1.2309733333333333E-2</v>
      </c>
      <c r="M143" s="230">
        <f>(SUM('1.  LRAMVA Summary'!H$54:H$77)+SUM('1.  LRAMVA Summary'!H$78:H$79)*(MONTH($E143)-1)/12)*$H143</f>
        <v>-0.20567173666666669</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14.831336696668432</v>
      </c>
    </row>
    <row r="144" spans="2:23" s="9" customFormat="1">
      <c r="B144" s="66"/>
      <c r="E144" s="214">
        <v>43739</v>
      </c>
      <c r="F144" s="214" t="s">
        <v>186</v>
      </c>
      <c r="G144" s="215" t="s">
        <v>69</v>
      </c>
      <c r="H144" s="240">
        <f t="shared" si="77"/>
        <v>1.8166666666666667E-3</v>
      </c>
      <c r="I144" s="230">
        <f>(SUM('1.  LRAMVA Summary'!D$54:D$77)+SUM('1.  LRAMVA Summary'!D$78:D$79)*(MONTH($E144)-1)/12)*$H144</f>
        <v>14.507136325580953</v>
      </c>
      <c r="J144" s="230">
        <f>(SUM('1.  LRAMVA Summary'!E$54:E$77)+SUM('1.  LRAMVA Summary'!E$78:E$79)*(MONTH($E144)-1)/12)*$H144</f>
        <v>1.6701094810874757</v>
      </c>
      <c r="K144" s="230">
        <f>(SUM('1.  LRAMVA Summary'!F$54:F$77)+SUM('1.  LRAMVA Summary'!F$78:F$79)*(MONTH($E144)-1)/12)*$H144</f>
        <v>-1.12792764</v>
      </c>
      <c r="L144" s="230">
        <f>(SUM('1.  LRAMVA Summary'!G$54:G$77)+SUM('1.  LRAMVA Summary'!G$78:G$79)*(MONTH($E144)-1)/12)*$H144</f>
        <v>-1.2309733333333333E-2</v>
      </c>
      <c r="M144" s="230">
        <f>(SUM('1.  LRAMVA Summary'!H$54:H$77)+SUM('1.  LRAMVA Summary'!H$78:H$79)*(MONTH($E144)-1)/12)*$H144</f>
        <v>-0.20567173666666669</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14.831336696668432</v>
      </c>
    </row>
    <row r="145" spans="2:23" s="9" customFormat="1">
      <c r="B145" s="66"/>
      <c r="E145" s="214">
        <v>43770</v>
      </c>
      <c r="F145" s="214" t="s">
        <v>186</v>
      </c>
      <c r="G145" s="215" t="s">
        <v>69</v>
      </c>
      <c r="H145" s="240">
        <f t="shared" si="77"/>
        <v>1.8166666666666667E-3</v>
      </c>
      <c r="I145" s="230">
        <f>(SUM('1.  LRAMVA Summary'!D$54:D$77)+SUM('1.  LRAMVA Summary'!D$78:D$79)*(MONTH($E145)-1)/12)*$H145</f>
        <v>14.507136325580953</v>
      </c>
      <c r="J145" s="230">
        <f>(SUM('1.  LRAMVA Summary'!E$54:E$77)+SUM('1.  LRAMVA Summary'!E$78:E$79)*(MONTH($E145)-1)/12)*$H145</f>
        <v>1.6701094810874757</v>
      </c>
      <c r="K145" s="230">
        <f>(SUM('1.  LRAMVA Summary'!F$54:F$77)+SUM('1.  LRAMVA Summary'!F$78:F$79)*(MONTH($E145)-1)/12)*$H145</f>
        <v>-1.12792764</v>
      </c>
      <c r="L145" s="230">
        <f>(SUM('1.  LRAMVA Summary'!G$54:G$77)+SUM('1.  LRAMVA Summary'!G$78:G$79)*(MONTH($E145)-1)/12)*$H145</f>
        <v>-1.2309733333333333E-2</v>
      </c>
      <c r="M145" s="230">
        <f>(SUM('1.  LRAMVA Summary'!H$54:H$77)+SUM('1.  LRAMVA Summary'!H$78:H$79)*(MONTH($E145)-1)/12)*$H145</f>
        <v>-0.20567173666666669</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14.831336696668432</v>
      </c>
    </row>
    <row r="146" spans="2:23" s="9" customFormat="1">
      <c r="B146" s="66"/>
      <c r="E146" s="214">
        <v>43800</v>
      </c>
      <c r="F146" s="214" t="s">
        <v>186</v>
      </c>
      <c r="G146" s="215" t="s">
        <v>69</v>
      </c>
      <c r="H146" s="240">
        <f t="shared" si="77"/>
        <v>1.8166666666666667E-3</v>
      </c>
      <c r="I146" s="230">
        <f>(SUM('1.  LRAMVA Summary'!D$54:D$77)+SUM('1.  LRAMVA Summary'!D$78:D$79)*(MONTH($E146)-1)/12)*$H146</f>
        <v>14.507136325580953</v>
      </c>
      <c r="J146" s="230">
        <f>(SUM('1.  LRAMVA Summary'!E$54:E$77)+SUM('1.  LRAMVA Summary'!E$78:E$79)*(MONTH($E146)-1)/12)*$H146</f>
        <v>1.6701094810874757</v>
      </c>
      <c r="K146" s="230">
        <f>(SUM('1.  LRAMVA Summary'!F$54:F$77)+SUM('1.  LRAMVA Summary'!F$78:F$79)*(MONTH($E146)-1)/12)*$H146</f>
        <v>-1.12792764</v>
      </c>
      <c r="L146" s="230">
        <f>(SUM('1.  LRAMVA Summary'!G$54:G$77)+SUM('1.  LRAMVA Summary'!G$78:G$79)*(MONTH($E146)-1)/12)*$H146</f>
        <v>-1.2309733333333333E-2</v>
      </c>
      <c r="M146" s="230">
        <f>(SUM('1.  LRAMVA Summary'!H$54:H$77)+SUM('1.  LRAMVA Summary'!H$78:H$79)*(MONTH($E146)-1)/12)*$H146</f>
        <v>-0.20567173666666669</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14.831336696668432</v>
      </c>
    </row>
    <row r="147" spans="2:23" s="9" customFormat="1" ht="15" thickBot="1">
      <c r="B147" s="66"/>
      <c r="E147" s="216" t="s">
        <v>470</v>
      </c>
      <c r="F147" s="216"/>
      <c r="G147" s="217"/>
      <c r="H147" s="218"/>
      <c r="I147" s="219">
        <f>SUM(I134:I146)</f>
        <v>334.06928121412619</v>
      </c>
      <c r="J147" s="219">
        <f>SUM(J134:J146)</f>
        <v>129.08365515038474</v>
      </c>
      <c r="K147" s="219">
        <f t="shared" ref="K147:O147" si="78">SUM(K134:K146)</f>
        <v>-29.165725259999995</v>
      </c>
      <c r="L147" s="219">
        <f t="shared" si="78"/>
        <v>-0.31830260000000005</v>
      </c>
      <c r="M147" s="219">
        <f t="shared" si="78"/>
        <v>-5.3182182550000023</v>
      </c>
      <c r="N147" s="219">
        <f t="shared" si="78"/>
        <v>0</v>
      </c>
      <c r="O147" s="219">
        <f t="shared" si="78"/>
        <v>0</v>
      </c>
      <c r="P147" s="219">
        <f t="shared" ref="P147:V147" si="79">SUM(P134:P146)</f>
        <v>0</v>
      </c>
      <c r="Q147" s="219">
        <f t="shared" si="79"/>
        <v>0</v>
      </c>
      <c r="R147" s="219">
        <f t="shared" si="79"/>
        <v>0</v>
      </c>
      <c r="S147" s="219">
        <f t="shared" si="79"/>
        <v>0</v>
      </c>
      <c r="T147" s="219">
        <f t="shared" si="79"/>
        <v>0</v>
      </c>
      <c r="U147" s="219">
        <f t="shared" si="79"/>
        <v>0</v>
      </c>
      <c r="V147" s="219">
        <f t="shared" si="79"/>
        <v>0</v>
      </c>
      <c r="W147" s="219">
        <f>SUM(W134:W146)</f>
        <v>428.35069024951071</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334.06928121412619</v>
      </c>
      <c r="J149" s="228">
        <f t="shared" ref="J149" si="80">J147+J148</f>
        <v>129.08365515038474</v>
      </c>
      <c r="K149" s="228">
        <f t="shared" ref="K149" si="81">K147+K148</f>
        <v>-29.165725259999995</v>
      </c>
      <c r="L149" s="228">
        <f t="shared" ref="L149" si="82">L147+L148</f>
        <v>-0.31830260000000005</v>
      </c>
      <c r="M149" s="228">
        <f t="shared" ref="M149" si="83">M147+M148</f>
        <v>-5.3182182550000023</v>
      </c>
      <c r="N149" s="228">
        <f t="shared" ref="N149" si="84">N147+N148</f>
        <v>0</v>
      </c>
      <c r="O149" s="228">
        <f t="shared" ref="O149:V149" si="85">O147+O148</f>
        <v>0</v>
      </c>
      <c r="P149" s="228">
        <f t="shared" si="85"/>
        <v>0</v>
      </c>
      <c r="Q149" s="228">
        <f t="shared" si="85"/>
        <v>0</v>
      </c>
      <c r="R149" s="228">
        <f t="shared" si="85"/>
        <v>0</v>
      </c>
      <c r="S149" s="228">
        <f t="shared" si="85"/>
        <v>0</v>
      </c>
      <c r="T149" s="228">
        <f t="shared" si="85"/>
        <v>0</v>
      </c>
      <c r="U149" s="228">
        <f t="shared" si="85"/>
        <v>0</v>
      </c>
      <c r="V149" s="228">
        <f t="shared" si="85"/>
        <v>0</v>
      </c>
      <c r="W149" s="228">
        <f>W147+W148</f>
        <v>428.35069024951071</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6">$C$51/12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7">SUM(I151:V151)</f>
        <v>0</v>
      </c>
    </row>
    <row r="152" spans="2:23" s="9" customFormat="1">
      <c r="B152" s="66"/>
      <c r="E152" s="214">
        <v>43891</v>
      </c>
      <c r="F152" s="214" t="s">
        <v>187</v>
      </c>
      <c r="G152" s="215" t="s">
        <v>65</v>
      </c>
      <c r="H152" s="240">
        <f t="shared" si="86"/>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7"/>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7"/>
        <v>0</v>
      </c>
    </row>
    <row r="154" spans="2:23" s="9" customFormat="1">
      <c r="B154" s="66"/>
      <c r="E154" s="214">
        <v>43952</v>
      </c>
      <c r="F154" s="214" t="s">
        <v>187</v>
      </c>
      <c r="G154" s="215" t="s">
        <v>66</v>
      </c>
      <c r="H154" s="240">
        <f t="shared" ref="H154:H155" si="88">$C$52/12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7"/>
        <v>0</v>
      </c>
    </row>
    <row r="155" spans="2:23" s="9" customFormat="1">
      <c r="B155" s="66"/>
      <c r="E155" s="214">
        <v>43983</v>
      </c>
      <c r="F155" s="214" t="s">
        <v>187</v>
      </c>
      <c r="G155" s="215" t="s">
        <v>66</v>
      </c>
      <c r="H155" s="240">
        <f t="shared" si="88"/>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7"/>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7"/>
        <v>0</v>
      </c>
    </row>
    <row r="157" spans="2:23" s="9" customFormat="1">
      <c r="B157" s="66"/>
      <c r="E157" s="214">
        <v>44044</v>
      </c>
      <c r="F157" s="214" t="s">
        <v>187</v>
      </c>
      <c r="G157" s="215" t="s">
        <v>68</v>
      </c>
      <c r="H157" s="240">
        <f t="shared" ref="H157:H158" si="89">$C$53/12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7"/>
        <v>0</v>
      </c>
    </row>
    <row r="158" spans="2:23" s="9" customFormat="1">
      <c r="B158" s="66"/>
      <c r="E158" s="214">
        <v>44075</v>
      </c>
      <c r="F158" s="214" t="s">
        <v>187</v>
      </c>
      <c r="G158" s="215" t="s">
        <v>68</v>
      </c>
      <c r="H158" s="240">
        <f t="shared" si="89"/>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7"/>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7"/>
        <v>0</v>
      </c>
    </row>
    <row r="160" spans="2:23" s="9" customFormat="1">
      <c r="B160" s="66"/>
      <c r="E160" s="214">
        <v>44136</v>
      </c>
      <c r="F160" s="214" t="s">
        <v>187</v>
      </c>
      <c r="G160" s="215" t="s">
        <v>69</v>
      </c>
      <c r="H160" s="240">
        <f t="shared" ref="H160:H161" si="90">$C$54/12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7"/>
        <v>0</v>
      </c>
    </row>
    <row r="161" spans="2:23" s="9" customFormat="1">
      <c r="B161" s="66"/>
      <c r="E161" s="214">
        <v>44166</v>
      </c>
      <c r="F161" s="214" t="s">
        <v>187</v>
      </c>
      <c r="G161" s="215" t="s">
        <v>69</v>
      </c>
      <c r="H161" s="240">
        <f t="shared" si="90"/>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471</v>
      </c>
      <c r="F162" s="216"/>
      <c r="G162" s="217"/>
      <c r="H162" s="218"/>
      <c r="I162" s="219">
        <f>SUM(I149:I161)</f>
        <v>334.06928121412619</v>
      </c>
      <c r="J162" s="219">
        <f>SUM(J149:J161)</f>
        <v>129.08365515038474</v>
      </c>
      <c r="K162" s="219">
        <f t="shared" ref="K162:O162" si="91">SUM(K149:K161)</f>
        <v>-29.165725259999995</v>
      </c>
      <c r="L162" s="219">
        <f t="shared" si="91"/>
        <v>-0.31830260000000005</v>
      </c>
      <c r="M162" s="219">
        <f t="shared" si="91"/>
        <v>-5.3182182550000023</v>
      </c>
      <c r="N162" s="219">
        <f t="shared" si="91"/>
        <v>0</v>
      </c>
      <c r="O162" s="219">
        <f t="shared" si="91"/>
        <v>0</v>
      </c>
      <c r="P162" s="219">
        <f t="shared" ref="P162:V162" si="92">SUM(P149:P161)</f>
        <v>0</v>
      </c>
      <c r="Q162" s="219">
        <f t="shared" si="92"/>
        <v>0</v>
      </c>
      <c r="R162" s="219">
        <f t="shared" si="92"/>
        <v>0</v>
      </c>
      <c r="S162" s="219">
        <f t="shared" si="92"/>
        <v>0</v>
      </c>
      <c r="T162" s="219">
        <f t="shared" si="92"/>
        <v>0</v>
      </c>
      <c r="U162" s="219">
        <f t="shared" si="92"/>
        <v>0</v>
      </c>
      <c r="V162" s="219">
        <f t="shared" si="92"/>
        <v>0</v>
      </c>
      <c r="W162" s="219">
        <f>SUM(W149:W161)</f>
        <v>428.35069024951071</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529</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zoomScale="90" zoomScaleNormal="90" workbookViewId="0">
      <selection activeCell="G14" sqref="G14"/>
    </sheetView>
  </sheetViews>
  <sheetFormatPr defaultColWidth="9.21875" defaultRowHeight="14.4" outlineLevelRow="1"/>
  <cols>
    <col min="1" max="1" width="5.77734375" style="12" customWidth="1"/>
    <col min="2" max="2" width="24.21875" style="12" customWidth="1"/>
    <col min="3" max="3" width="11.44140625" style="12" customWidth="1"/>
    <col min="4" max="4" width="37.77734375" style="12" customWidth="1"/>
    <col min="5" max="5" width="35.21875" style="12" bestFit="1" customWidth="1"/>
    <col min="6" max="6" width="26.77734375" style="12" customWidth="1"/>
    <col min="7" max="7" width="17" style="12" customWidth="1"/>
    <col min="8" max="8" width="19.44140625" style="12" customWidth="1"/>
    <col min="9" max="10" width="23" style="635" customWidth="1"/>
    <col min="11" max="11" width="2" style="16" customWidth="1"/>
    <col min="12" max="41" width="9.21875" style="12"/>
    <col min="42" max="42" width="2.21875" style="12" customWidth="1"/>
    <col min="43" max="43" width="12.5546875" style="12" customWidth="1"/>
    <col min="44" max="64" width="12" style="12" bestFit="1" customWidth="1"/>
    <col min="65" max="72" width="9.21875" style="12"/>
    <col min="73" max="73" width="9.21875" style="16"/>
    <col min="74" max="16384" width="9.21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407</v>
      </c>
      <c r="E13" s="17"/>
      <c r="F13" s="177"/>
      <c r="G13" s="178"/>
      <c r="H13" s="179"/>
      <c r="K13" s="179"/>
      <c r="L13" s="177"/>
      <c r="M13" s="177"/>
      <c r="N13" s="177"/>
      <c r="O13" s="177"/>
      <c r="P13" s="177"/>
      <c r="Q13" s="180"/>
    </row>
    <row r="14" spans="2:73" ht="30" customHeight="1" outlineLevel="1" thickBot="1">
      <c r="B14" s="90"/>
      <c r="D14" s="610" t="s">
        <v>554</v>
      </c>
      <c r="I14" s="12"/>
      <c r="J14" s="12"/>
      <c r="BU14" s="12"/>
    </row>
    <row r="15" spans="2:73" ht="26.25" customHeight="1" outlineLevel="1">
      <c r="C15" s="90"/>
      <c r="I15" s="12"/>
      <c r="J15" s="12"/>
    </row>
    <row r="16" spans="2:73" ht="23.25" customHeight="1" outlineLevel="1">
      <c r="B16" s="116" t="s">
        <v>507</v>
      </c>
      <c r="C16" s="90"/>
      <c r="D16" s="615" t="s">
        <v>618</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612</v>
      </c>
      <c r="C17" s="90"/>
      <c r="D17" s="611" t="s">
        <v>590</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625</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624</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626</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636</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595</v>
      </c>
      <c r="H23" s="10"/>
      <c r="I23" s="10"/>
      <c r="J23" s="10"/>
    </row>
    <row r="24" spans="2:73" s="670" customFormat="1" ht="21" customHeight="1">
      <c r="B24" s="702" t="s">
        <v>599</v>
      </c>
      <c r="C24" s="827" t="s">
        <v>600</v>
      </c>
      <c r="D24" s="827"/>
      <c r="E24" s="827"/>
      <c r="F24" s="827"/>
      <c r="G24" s="827"/>
      <c r="H24" s="678" t="s">
        <v>597</v>
      </c>
      <c r="I24" s="678" t="s">
        <v>596</v>
      </c>
      <c r="J24" s="678" t="s">
        <v>598</v>
      </c>
      <c r="K24" s="669"/>
      <c r="L24" s="670" t="s">
        <v>600</v>
      </c>
      <c r="AQ24" s="670" t="s">
        <v>600</v>
      </c>
      <c r="BU24" s="669"/>
    </row>
    <row r="25" spans="2:73" s="250" customFormat="1" ht="49.5" customHeight="1">
      <c r="B25" s="245" t="s">
        <v>474</v>
      </c>
      <c r="C25" s="245" t="s">
        <v>211</v>
      </c>
      <c r="D25" s="628" t="s">
        <v>475</v>
      </c>
      <c r="E25" s="245" t="s">
        <v>208</v>
      </c>
      <c r="F25" s="245" t="s">
        <v>476</v>
      </c>
      <c r="G25" s="245" t="s">
        <v>477</v>
      </c>
      <c r="H25" s="628" t="s">
        <v>478</v>
      </c>
      <c r="I25" s="636" t="s">
        <v>588</v>
      </c>
      <c r="J25" s="643" t="s">
        <v>589</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6">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6">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6">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6">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6">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6">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6">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6">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6">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6">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6">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6">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6">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6">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6">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6">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6">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6">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6">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6">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6">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6">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6">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6">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6">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6">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6">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6">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6">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6">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6">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6">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6">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6">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6">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6">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6">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6">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6">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B47" sqref="B47"/>
    </sheetView>
  </sheetViews>
  <sheetFormatPr defaultColWidth="9.21875" defaultRowHeight="14.4"/>
  <cols>
    <col min="1" max="1" width="9.21875" style="12"/>
    <col min="2" max="2" width="10.21875" style="12" customWidth="1"/>
    <col min="3" max="3" width="11.21875" style="12" customWidth="1"/>
    <col min="4" max="4" width="13.21875" style="12" customWidth="1"/>
    <col min="5" max="5" width="12.77734375" style="12" customWidth="1"/>
    <col min="6" max="6" width="12" style="12" customWidth="1"/>
    <col min="7" max="7" width="9.21875" style="12"/>
    <col min="8" max="8" width="24.5546875" style="12" customWidth="1"/>
    <col min="9" max="9" width="11.21875" style="12" customWidth="1"/>
    <col min="10" max="10" width="9.21875" style="12"/>
    <col min="11" max="11" width="11.5546875" style="12" customWidth="1"/>
    <col min="12" max="12" width="9.21875" style="12"/>
    <col min="13" max="13" width="26" style="12" customWidth="1"/>
    <col min="14" max="14" width="9.77734375" style="12" customWidth="1"/>
    <col min="15" max="15" width="9.21875" style="12"/>
    <col min="16" max="16" width="9.77734375" style="12" customWidth="1"/>
    <col min="17" max="16384" width="9.21875" style="12"/>
  </cols>
  <sheetData>
    <row r="12" spans="1:17" ht="24" customHeight="1" thickBot="1"/>
    <row r="13" spans="1:17" s="9" customFormat="1" ht="23.55"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6">
      <c r="B15" s="588" t="s">
        <v>507</v>
      </c>
    </row>
    <row r="16" spans="1:17" ht="15.6">
      <c r="B16" s="588"/>
    </row>
    <row r="17" spans="2:21" s="668" customFormat="1" ht="20.55" customHeight="1">
      <c r="B17" s="666" t="s">
        <v>669</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9" t="s">
        <v>723</v>
      </c>
      <c r="C18" s="829"/>
      <c r="D18" s="829"/>
      <c r="E18" s="829"/>
      <c r="F18" s="829"/>
      <c r="G18" s="829"/>
      <c r="H18" s="829"/>
      <c r="I18" s="829"/>
      <c r="J18" s="829"/>
      <c r="K18" s="829"/>
      <c r="L18" s="829"/>
      <c r="M18" s="829"/>
      <c r="N18" s="829"/>
      <c r="O18" s="829"/>
      <c r="P18" s="829"/>
      <c r="Q18" s="829"/>
      <c r="R18" s="829"/>
      <c r="S18" s="829"/>
      <c r="T18" s="829"/>
      <c r="U18" s="829"/>
    </row>
    <row r="21" spans="2:21" ht="21">
      <c r="B21" s="744" t="s">
        <v>707</v>
      </c>
    </row>
    <row r="23" spans="2:21" ht="21">
      <c r="B23" s="744" t="s">
        <v>708</v>
      </c>
      <c r="C23" s="745"/>
      <c r="E23" s="745"/>
      <c r="F23" s="745"/>
      <c r="H23" s="744" t="s">
        <v>709</v>
      </c>
    </row>
    <row r="24" spans="2:21" ht="18.600000000000001" customHeight="1">
      <c r="B24" s="828" t="s">
        <v>685</v>
      </c>
      <c r="C24" s="828"/>
      <c r="D24" s="828"/>
      <c r="E24" s="828"/>
      <c r="F24" s="828"/>
      <c r="H24" s="12" t="s">
        <v>693</v>
      </c>
      <c r="M24" s="12" t="s">
        <v>694</v>
      </c>
    </row>
    <row r="25" spans="2:21" ht="43.2">
      <c r="B25" s="741" t="s">
        <v>62</v>
      </c>
      <c r="C25" s="741" t="s">
        <v>686</v>
      </c>
      <c r="D25" s="741" t="s">
        <v>687</v>
      </c>
      <c r="E25" s="741" t="s">
        <v>689</v>
      </c>
      <c r="F25" s="741" t="s">
        <v>688</v>
      </c>
      <c r="H25" s="741" t="s">
        <v>690</v>
      </c>
      <c r="I25" s="741" t="s">
        <v>691</v>
      </c>
      <c r="J25" s="741" t="s">
        <v>692</v>
      </c>
      <c r="K25" s="741" t="s">
        <v>686</v>
      </c>
      <c r="M25" s="741" t="s">
        <v>690</v>
      </c>
      <c r="N25" s="741" t="s">
        <v>691</v>
      </c>
      <c r="O25" s="741" t="s">
        <v>692</v>
      </c>
      <c r="P25" s="741" t="s">
        <v>686</v>
      </c>
    </row>
    <row r="26" spans="2:21" ht="15.6">
      <c r="B26" s="748"/>
      <c r="C26" s="748" t="s">
        <v>697</v>
      </c>
      <c r="D26" s="748" t="s">
        <v>698</v>
      </c>
      <c r="E26" s="748" t="s">
        <v>699</v>
      </c>
      <c r="F26" s="748" t="s">
        <v>700</v>
      </c>
      <c r="H26" s="748"/>
      <c r="I26" s="748" t="s">
        <v>701</v>
      </c>
      <c r="J26" s="748" t="s">
        <v>702</v>
      </c>
      <c r="K26" s="748" t="s">
        <v>703</v>
      </c>
      <c r="M26" s="748"/>
      <c r="N26" s="748" t="s">
        <v>704</v>
      </c>
      <c r="O26" s="748" t="s">
        <v>705</v>
      </c>
      <c r="P26" s="748" t="s">
        <v>706</v>
      </c>
    </row>
    <row r="27" spans="2:21" ht="15.6" customHeight="1">
      <c r="B27" s="743" t="s">
        <v>711</v>
      </c>
      <c r="C27" s="751">
        <f>K49</f>
        <v>0</v>
      </c>
      <c r="D27" s="749"/>
      <c r="E27" s="742"/>
      <c r="F27" s="742"/>
      <c r="H27" s="742"/>
      <c r="I27" s="742"/>
      <c r="J27" s="742"/>
      <c r="K27" s="742">
        <f>I27*J27</f>
        <v>0</v>
      </c>
      <c r="M27" s="742"/>
      <c r="N27" s="742"/>
      <c r="O27" s="742"/>
      <c r="P27" s="742">
        <f>N27*O27</f>
        <v>0</v>
      </c>
    </row>
    <row r="28" spans="2:21" ht="15.6" customHeight="1">
      <c r="B28" s="743" t="s">
        <v>712</v>
      </c>
      <c r="C28" s="752">
        <f>P49</f>
        <v>0</v>
      </c>
      <c r="D28" s="753">
        <f>C28-C27</f>
        <v>0</v>
      </c>
      <c r="E28" s="742"/>
      <c r="F28" s="750">
        <f>D28*E28</f>
        <v>0</v>
      </c>
      <c r="H28" s="742"/>
      <c r="I28" s="742"/>
      <c r="J28" s="742"/>
      <c r="K28" s="742"/>
      <c r="M28" s="742"/>
      <c r="N28" s="742"/>
      <c r="O28" s="742"/>
      <c r="P28" s="742"/>
    </row>
    <row r="29" spans="2:21" ht="15.6" customHeight="1">
      <c r="B29" s="743" t="s">
        <v>713</v>
      </c>
      <c r="C29" s="742"/>
      <c r="D29" s="742"/>
      <c r="E29" s="742"/>
      <c r="F29" s="742"/>
      <c r="H29" s="742"/>
      <c r="I29" s="742"/>
      <c r="J29" s="742"/>
      <c r="K29" s="742"/>
      <c r="M29" s="742"/>
      <c r="N29" s="742"/>
      <c r="O29" s="742"/>
      <c r="P29" s="742"/>
    </row>
    <row r="30" spans="2:21" ht="15.6" customHeight="1">
      <c r="B30" s="743" t="s">
        <v>714</v>
      </c>
      <c r="C30" s="742"/>
      <c r="D30" s="742"/>
      <c r="E30" s="742"/>
      <c r="F30" s="742"/>
      <c r="H30" s="742"/>
      <c r="I30" s="742"/>
      <c r="J30" s="742"/>
      <c r="K30" s="742"/>
      <c r="M30" s="742"/>
      <c r="N30" s="742"/>
      <c r="O30" s="742"/>
      <c r="P30" s="742"/>
    </row>
    <row r="31" spans="2:21" ht="15.6" customHeight="1">
      <c r="B31" s="743" t="s">
        <v>715</v>
      </c>
      <c r="C31" s="742"/>
      <c r="D31" s="742"/>
      <c r="E31" s="742"/>
      <c r="F31" s="742"/>
      <c r="H31" s="742"/>
      <c r="I31" s="742"/>
      <c r="J31" s="742"/>
      <c r="K31" s="742"/>
      <c r="M31" s="742"/>
      <c r="N31" s="742"/>
      <c r="O31" s="742"/>
      <c r="P31" s="742"/>
    </row>
    <row r="32" spans="2:21" ht="15.6" customHeight="1">
      <c r="B32" s="743" t="s">
        <v>716</v>
      </c>
      <c r="C32" s="742"/>
      <c r="D32" s="742"/>
      <c r="E32" s="742"/>
      <c r="F32" s="742"/>
      <c r="H32" s="742"/>
      <c r="I32" s="742"/>
      <c r="J32" s="742"/>
      <c r="K32" s="742"/>
      <c r="M32" s="742"/>
      <c r="N32" s="742"/>
      <c r="O32" s="742"/>
      <c r="P32" s="742"/>
    </row>
    <row r="33" spans="2:16" ht="15.6" customHeight="1">
      <c r="B33" s="743" t="s">
        <v>717</v>
      </c>
      <c r="C33" s="742"/>
      <c r="D33" s="742"/>
      <c r="E33" s="742"/>
      <c r="F33" s="742"/>
      <c r="H33" s="742"/>
      <c r="I33" s="742"/>
      <c r="J33" s="742"/>
      <c r="K33" s="742"/>
      <c r="M33" s="742"/>
      <c r="N33" s="742"/>
      <c r="O33" s="742"/>
      <c r="P33" s="742"/>
    </row>
    <row r="34" spans="2:16" ht="15.6" customHeight="1">
      <c r="B34" s="743" t="s">
        <v>718</v>
      </c>
      <c r="C34" s="742"/>
      <c r="D34" s="742"/>
      <c r="E34" s="742"/>
      <c r="F34" s="742"/>
      <c r="H34" s="742"/>
      <c r="I34" s="742"/>
      <c r="J34" s="742"/>
      <c r="K34" s="742"/>
      <c r="M34" s="742"/>
      <c r="N34" s="742"/>
      <c r="O34" s="742"/>
      <c r="P34" s="742"/>
    </row>
    <row r="35" spans="2:16" ht="15.6" customHeight="1">
      <c r="B35" s="743" t="s">
        <v>719</v>
      </c>
      <c r="C35" s="742"/>
      <c r="D35" s="742"/>
      <c r="E35" s="742"/>
      <c r="F35" s="742"/>
      <c r="H35" s="742"/>
      <c r="I35" s="742"/>
      <c r="J35" s="742"/>
      <c r="K35" s="742"/>
      <c r="M35" s="742"/>
      <c r="N35" s="742"/>
      <c r="O35" s="742"/>
      <c r="P35" s="742"/>
    </row>
    <row r="36" spans="2:16" ht="15.6" customHeight="1">
      <c r="B36" s="743" t="s">
        <v>720</v>
      </c>
      <c r="C36" s="742"/>
      <c r="D36" s="742"/>
      <c r="E36" s="742"/>
      <c r="F36" s="742"/>
      <c r="H36" s="742"/>
      <c r="I36" s="742"/>
      <c r="J36" s="742"/>
      <c r="K36" s="742"/>
      <c r="M36" s="742"/>
      <c r="N36" s="742"/>
      <c r="O36" s="742"/>
      <c r="P36" s="742"/>
    </row>
    <row r="37" spans="2:16" ht="15.6" customHeight="1">
      <c r="B37" s="743" t="s">
        <v>721</v>
      </c>
      <c r="C37" s="742"/>
      <c r="D37" s="742"/>
      <c r="E37" s="742"/>
      <c r="F37" s="742"/>
      <c r="H37" s="742"/>
      <c r="I37" s="742"/>
      <c r="J37" s="742"/>
      <c r="K37" s="742"/>
      <c r="M37" s="742"/>
      <c r="N37" s="742"/>
      <c r="O37" s="742"/>
      <c r="P37" s="742"/>
    </row>
    <row r="38" spans="2:16" ht="15.6" customHeight="1">
      <c r="B38" s="743" t="s">
        <v>722</v>
      </c>
      <c r="C38" s="742"/>
      <c r="D38" s="742"/>
      <c r="E38" s="742"/>
      <c r="F38" s="742"/>
      <c r="H38" s="742"/>
      <c r="I38" s="742"/>
      <c r="J38" s="742"/>
      <c r="K38" s="742"/>
      <c r="M38" s="742"/>
      <c r="N38" s="742"/>
      <c r="O38" s="742"/>
      <c r="P38" s="742"/>
    </row>
    <row r="39" spans="2:16" ht="16.2" customHeight="1">
      <c r="B39" s="754" t="s">
        <v>26</v>
      </c>
      <c r="C39" s="755"/>
      <c r="D39" s="755"/>
      <c r="E39" s="755"/>
      <c r="F39" s="756">
        <f>SUM(F28:F38)</f>
        <v>0</v>
      </c>
      <c r="H39" s="742"/>
      <c r="I39" s="742"/>
      <c r="J39" s="742"/>
      <c r="K39" s="742"/>
      <c r="M39" s="742"/>
      <c r="N39" s="742"/>
      <c r="O39" s="742"/>
      <c r="P39" s="742"/>
    </row>
    <row r="40" spans="2:16">
      <c r="B40" s="743" t="s">
        <v>710</v>
      </c>
      <c r="C40" s="742"/>
      <c r="D40" s="742"/>
      <c r="E40" s="742"/>
      <c r="F40" s="742"/>
      <c r="H40" s="742"/>
      <c r="I40" s="742"/>
      <c r="J40" s="742"/>
      <c r="K40" s="742"/>
      <c r="M40" s="742"/>
      <c r="N40" s="742"/>
      <c r="O40" s="742"/>
      <c r="P40" s="742"/>
    </row>
    <row r="41" spans="2:16">
      <c r="B41" s="743" t="s">
        <v>710</v>
      </c>
      <c r="C41" s="742"/>
      <c r="D41" s="742"/>
      <c r="E41" s="742"/>
      <c r="F41" s="742"/>
      <c r="H41" s="742"/>
      <c r="I41" s="742"/>
      <c r="J41" s="742"/>
      <c r="K41" s="742"/>
      <c r="M41" s="742"/>
      <c r="N41" s="742"/>
      <c r="O41" s="742"/>
      <c r="P41" s="742"/>
    </row>
    <row r="42" spans="2:16">
      <c r="B42" s="743" t="s">
        <v>710</v>
      </c>
      <c r="C42" s="742"/>
      <c r="D42" s="742"/>
      <c r="E42" s="742"/>
      <c r="F42" s="742"/>
      <c r="H42" s="742"/>
      <c r="I42" s="742"/>
      <c r="J42" s="742"/>
      <c r="K42" s="742"/>
      <c r="M42" s="742"/>
      <c r="N42" s="742"/>
      <c r="O42" s="742"/>
      <c r="P42" s="742"/>
    </row>
    <row r="43" spans="2:16">
      <c r="B43" s="743" t="s">
        <v>710</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S19" sqref="S19"/>
    </sheetView>
  </sheetViews>
  <sheetFormatPr defaultColWidth="9.21875" defaultRowHeight="14.4"/>
  <cols>
    <col min="1" max="1" width="9.21875" style="12"/>
    <col min="2" max="2" width="36.77734375" style="704" customWidth="1"/>
    <col min="3" max="3" width="9.21875" style="10"/>
    <col min="4" max="16384" width="9.21875" style="12"/>
  </cols>
  <sheetData>
    <row r="16" spans="2:21" ht="26.25" customHeight="1">
      <c r="B16" s="705" t="s">
        <v>564</v>
      </c>
      <c r="C16" s="765" t="s">
        <v>507</v>
      </c>
      <c r="D16" s="766"/>
      <c r="E16" s="766"/>
      <c r="F16" s="766"/>
      <c r="G16" s="766"/>
      <c r="H16" s="766"/>
      <c r="I16" s="766"/>
      <c r="J16" s="766"/>
      <c r="K16" s="766"/>
      <c r="L16" s="766"/>
      <c r="M16" s="766"/>
      <c r="N16" s="766"/>
      <c r="O16" s="766"/>
      <c r="P16" s="766"/>
      <c r="Q16" s="766"/>
      <c r="R16" s="766"/>
      <c r="S16" s="766"/>
      <c r="T16" s="766"/>
      <c r="U16" s="766"/>
    </row>
    <row r="17" spans="2:21" ht="55.5" customHeight="1">
      <c r="B17" s="706" t="s">
        <v>639</v>
      </c>
      <c r="C17" s="767" t="s">
        <v>724</v>
      </c>
      <c r="D17" s="767"/>
      <c r="E17" s="767"/>
      <c r="F17" s="767"/>
      <c r="G17" s="767"/>
      <c r="H17" s="767"/>
      <c r="I17" s="767"/>
      <c r="J17" s="767"/>
      <c r="K17" s="767"/>
      <c r="L17" s="767"/>
      <c r="M17" s="767"/>
      <c r="N17" s="767"/>
      <c r="O17" s="767"/>
      <c r="P17" s="767"/>
      <c r="Q17" s="767"/>
      <c r="R17" s="767"/>
      <c r="S17" s="767"/>
      <c r="T17" s="767"/>
      <c r="U17" s="768"/>
    </row>
    <row r="18" spans="2:21" ht="15.6">
      <c r="B18" s="707"/>
      <c r="C18" s="708"/>
      <c r="D18" s="709"/>
      <c r="E18" s="709"/>
      <c r="F18" s="709"/>
      <c r="G18" s="709"/>
      <c r="H18" s="709"/>
      <c r="I18" s="709"/>
      <c r="J18" s="709"/>
      <c r="K18" s="709"/>
      <c r="L18" s="709"/>
      <c r="M18" s="709"/>
      <c r="N18" s="709"/>
      <c r="O18" s="709"/>
      <c r="P18" s="709"/>
      <c r="Q18" s="709"/>
      <c r="R18" s="709"/>
      <c r="S18" s="709"/>
      <c r="T18" s="709"/>
      <c r="U18" s="710"/>
    </row>
    <row r="19" spans="2:21" ht="15.6">
      <c r="B19" s="707"/>
      <c r="C19" s="708" t="s">
        <v>643</v>
      </c>
      <c r="D19" s="709"/>
      <c r="E19" s="709"/>
      <c r="F19" s="709"/>
      <c r="G19" s="709"/>
      <c r="H19" s="709"/>
      <c r="I19" s="709"/>
      <c r="J19" s="709"/>
      <c r="K19" s="709"/>
      <c r="L19" s="709"/>
      <c r="M19" s="709"/>
      <c r="N19" s="709"/>
      <c r="O19" s="709"/>
      <c r="P19" s="709"/>
      <c r="Q19" s="709"/>
      <c r="R19" s="709"/>
      <c r="S19" s="709"/>
      <c r="T19" s="709"/>
      <c r="U19" s="710"/>
    </row>
    <row r="20" spans="2:21" ht="15.6">
      <c r="B20" s="707"/>
      <c r="C20" s="708"/>
      <c r="D20" s="709"/>
      <c r="E20" s="709"/>
      <c r="F20" s="709"/>
      <c r="G20" s="709"/>
      <c r="H20" s="709"/>
      <c r="I20" s="709"/>
      <c r="J20" s="709"/>
      <c r="K20" s="709"/>
      <c r="L20" s="709"/>
      <c r="M20" s="709"/>
      <c r="N20" s="709"/>
      <c r="O20" s="709"/>
      <c r="P20" s="709"/>
      <c r="Q20" s="709"/>
      <c r="R20" s="709"/>
      <c r="S20" s="709"/>
      <c r="T20" s="709"/>
      <c r="U20" s="710"/>
    </row>
    <row r="21" spans="2:21" ht="15.6">
      <c r="B21" s="707"/>
      <c r="C21" s="708" t="s">
        <v>640</v>
      </c>
      <c r="D21" s="709"/>
      <c r="E21" s="709"/>
      <c r="F21" s="709"/>
      <c r="G21" s="709"/>
      <c r="H21" s="709"/>
      <c r="I21" s="709"/>
      <c r="J21" s="709"/>
      <c r="K21" s="709"/>
      <c r="L21" s="709"/>
      <c r="M21" s="709"/>
      <c r="N21" s="709"/>
      <c r="O21" s="709"/>
      <c r="P21" s="709"/>
      <c r="Q21" s="709"/>
      <c r="R21" s="709"/>
      <c r="S21" s="709"/>
      <c r="T21" s="709"/>
      <c r="U21" s="710"/>
    </row>
    <row r="22" spans="2:21" ht="15.6">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4" t="s">
        <v>641</v>
      </c>
      <c r="D23" s="764"/>
      <c r="E23" s="764"/>
      <c r="F23" s="764"/>
      <c r="G23" s="764"/>
      <c r="H23" s="764"/>
      <c r="I23" s="764"/>
      <c r="J23" s="764"/>
      <c r="K23" s="764"/>
      <c r="L23" s="764"/>
      <c r="M23" s="764"/>
      <c r="N23" s="764"/>
      <c r="O23" s="764"/>
      <c r="P23" s="764"/>
      <c r="Q23" s="764"/>
      <c r="R23" s="764"/>
      <c r="S23" s="764"/>
      <c r="T23" s="709"/>
      <c r="U23" s="710"/>
    </row>
    <row r="24" spans="2:21" ht="15.6">
      <c r="B24" s="707"/>
      <c r="C24" s="708"/>
      <c r="D24" s="709"/>
      <c r="E24" s="709"/>
      <c r="F24" s="709"/>
      <c r="G24" s="709"/>
      <c r="H24" s="709"/>
      <c r="I24" s="709"/>
      <c r="J24" s="709"/>
      <c r="K24" s="709"/>
      <c r="L24" s="709"/>
      <c r="M24" s="709"/>
      <c r="N24" s="709"/>
      <c r="O24" s="709"/>
      <c r="P24" s="709"/>
      <c r="Q24" s="709"/>
      <c r="R24" s="709"/>
      <c r="S24" s="709"/>
      <c r="T24" s="709"/>
      <c r="U24" s="710"/>
    </row>
    <row r="25" spans="2:21" ht="15.6">
      <c r="B25" s="707"/>
      <c r="C25" s="708" t="s">
        <v>644</v>
      </c>
      <c r="D25" s="709"/>
      <c r="E25" s="709"/>
      <c r="F25" s="709"/>
      <c r="G25" s="709"/>
      <c r="H25" s="709"/>
      <c r="I25" s="709"/>
      <c r="J25" s="709"/>
      <c r="K25" s="709"/>
      <c r="L25" s="709"/>
      <c r="M25" s="709"/>
      <c r="N25" s="709"/>
      <c r="O25" s="709"/>
      <c r="P25" s="709"/>
      <c r="Q25" s="709"/>
      <c r="R25" s="709"/>
      <c r="S25" s="709"/>
      <c r="T25" s="709"/>
      <c r="U25" s="710"/>
    </row>
    <row r="26" spans="2:21" ht="15.6">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4" t="s">
        <v>642</v>
      </c>
      <c r="D27" s="764"/>
      <c r="E27" s="764"/>
      <c r="F27" s="764"/>
      <c r="G27" s="764"/>
      <c r="H27" s="764"/>
      <c r="I27" s="764"/>
      <c r="J27" s="764"/>
      <c r="K27" s="764"/>
      <c r="L27" s="764"/>
      <c r="M27" s="764"/>
      <c r="N27" s="764"/>
      <c r="O27" s="764"/>
      <c r="P27" s="764"/>
      <c r="Q27" s="764"/>
      <c r="R27" s="764"/>
      <c r="S27" s="764"/>
      <c r="T27" s="764"/>
      <c r="U27" s="769"/>
    </row>
    <row r="28" spans="2:21" ht="15.6">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4" t="s">
        <v>645</v>
      </c>
      <c r="D29" s="764"/>
      <c r="E29" s="764"/>
      <c r="F29" s="764"/>
      <c r="G29" s="764"/>
      <c r="H29" s="764"/>
      <c r="I29" s="764"/>
      <c r="J29" s="764"/>
      <c r="K29" s="764"/>
      <c r="L29" s="764"/>
      <c r="M29" s="764"/>
      <c r="N29" s="764"/>
      <c r="O29" s="764"/>
      <c r="P29" s="764"/>
      <c r="Q29" s="764"/>
      <c r="R29" s="764"/>
      <c r="S29" s="764"/>
      <c r="T29" s="764"/>
      <c r="U29" s="769"/>
    </row>
    <row r="30" spans="2:21" ht="15.6">
      <c r="B30" s="707"/>
      <c r="C30" s="708"/>
      <c r="D30" s="709"/>
      <c r="E30" s="709"/>
      <c r="F30" s="709"/>
      <c r="G30" s="709"/>
      <c r="H30" s="709"/>
      <c r="I30" s="709"/>
      <c r="J30" s="709"/>
      <c r="K30" s="709"/>
      <c r="L30" s="709"/>
      <c r="M30" s="709"/>
      <c r="N30" s="709"/>
      <c r="O30" s="709"/>
      <c r="P30" s="709"/>
      <c r="Q30" s="709"/>
      <c r="R30" s="709"/>
      <c r="S30" s="709"/>
      <c r="T30" s="709"/>
      <c r="U30" s="710"/>
    </row>
    <row r="31" spans="2:21" ht="15.6">
      <c r="B31" s="707"/>
      <c r="C31" s="708" t="s">
        <v>646</v>
      </c>
      <c r="D31" s="709"/>
      <c r="E31" s="709"/>
      <c r="F31" s="709"/>
      <c r="G31" s="709"/>
      <c r="H31" s="709"/>
      <c r="I31" s="709"/>
      <c r="J31" s="709"/>
      <c r="K31" s="709"/>
      <c r="L31" s="709"/>
      <c r="M31" s="709"/>
      <c r="N31" s="709"/>
      <c r="O31" s="709"/>
      <c r="P31" s="709"/>
      <c r="Q31" s="709"/>
      <c r="R31" s="709"/>
      <c r="S31" s="709"/>
      <c r="T31" s="709"/>
      <c r="U31" s="710"/>
    </row>
    <row r="32" spans="2:21" ht="15.6">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647</v>
      </c>
      <c r="C33" s="770" t="s">
        <v>648</v>
      </c>
      <c r="D33" s="770"/>
      <c r="E33" s="770"/>
      <c r="F33" s="770"/>
      <c r="G33" s="770"/>
      <c r="H33" s="770"/>
      <c r="I33" s="770"/>
      <c r="J33" s="770"/>
      <c r="K33" s="770"/>
      <c r="L33" s="770"/>
      <c r="M33" s="770"/>
      <c r="N33" s="770"/>
      <c r="O33" s="770"/>
      <c r="P33" s="770"/>
      <c r="Q33" s="770"/>
      <c r="R33" s="770"/>
      <c r="S33" s="770"/>
      <c r="T33" s="770"/>
      <c r="U33" s="771"/>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6">
      <c r="B35" s="719" t="s">
        <v>649</v>
      </c>
      <c r="C35" s="720" t="s">
        <v>650</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651</v>
      </c>
      <c r="C37" s="772" t="s">
        <v>652</v>
      </c>
      <c r="D37" s="772"/>
      <c r="E37" s="772"/>
      <c r="F37" s="772"/>
      <c r="G37" s="772"/>
      <c r="H37" s="772"/>
      <c r="I37" s="772"/>
      <c r="J37" s="772"/>
      <c r="K37" s="772"/>
      <c r="L37" s="772"/>
      <c r="M37" s="772"/>
      <c r="N37" s="772"/>
      <c r="O37" s="772"/>
      <c r="P37" s="772"/>
      <c r="Q37" s="772"/>
      <c r="R37" s="772"/>
      <c r="S37" s="772"/>
      <c r="T37" s="772"/>
      <c r="U37" s="773"/>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6">
      <c r="B39" s="706" t="s">
        <v>653</v>
      </c>
      <c r="C39" s="722" t="s">
        <v>654</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655</v>
      </c>
      <c r="C41" s="774" t="s">
        <v>656</v>
      </c>
      <c r="D41" s="774"/>
      <c r="E41" s="774"/>
      <c r="F41" s="774"/>
      <c r="G41" s="774"/>
      <c r="H41" s="774"/>
      <c r="I41" s="774"/>
      <c r="J41" s="774"/>
      <c r="K41" s="774"/>
      <c r="L41" s="774"/>
      <c r="M41" s="774"/>
      <c r="N41" s="774"/>
      <c r="O41" s="774"/>
      <c r="P41" s="774"/>
      <c r="Q41" s="774"/>
      <c r="R41" s="774"/>
      <c r="S41" s="774"/>
      <c r="T41" s="774"/>
      <c r="U41" s="775"/>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6">
      <c r="B43" s="719" t="s">
        <v>657</v>
      </c>
      <c r="C43" s="720" t="s">
        <v>658</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2" t="s">
        <v>674</v>
      </c>
      <c r="D45" s="762"/>
      <c r="E45" s="762"/>
      <c r="F45" s="762"/>
      <c r="G45" s="762"/>
      <c r="H45" s="762"/>
      <c r="I45" s="762"/>
      <c r="J45" s="762"/>
      <c r="K45" s="762"/>
      <c r="L45" s="762"/>
      <c r="M45" s="762"/>
      <c r="N45" s="762"/>
      <c r="O45" s="762"/>
      <c r="P45" s="762"/>
      <c r="Q45" s="762"/>
      <c r="R45" s="762"/>
      <c r="S45" s="762"/>
      <c r="T45" s="762"/>
      <c r="U45" s="763"/>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2" t="s">
        <v>659</v>
      </c>
      <c r="D47" s="762"/>
      <c r="E47" s="762"/>
      <c r="F47" s="762"/>
      <c r="G47" s="762"/>
      <c r="H47" s="762"/>
      <c r="I47" s="762"/>
      <c r="J47" s="762"/>
      <c r="K47" s="762"/>
      <c r="L47" s="762"/>
      <c r="M47" s="762"/>
      <c r="N47" s="762"/>
      <c r="O47" s="762"/>
      <c r="P47" s="762"/>
      <c r="Q47" s="762"/>
      <c r="R47" s="762"/>
      <c r="S47" s="762"/>
      <c r="T47" s="762"/>
      <c r="U47" s="763"/>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2" t="s">
        <v>660</v>
      </c>
      <c r="D49" s="762"/>
      <c r="E49" s="762"/>
      <c r="F49" s="762"/>
      <c r="G49" s="762"/>
      <c r="H49" s="762"/>
      <c r="I49" s="762"/>
      <c r="J49" s="762"/>
      <c r="K49" s="762"/>
      <c r="L49" s="762"/>
      <c r="M49" s="762"/>
      <c r="N49" s="762"/>
      <c r="O49" s="762"/>
      <c r="P49" s="762"/>
      <c r="Q49" s="762"/>
      <c r="R49" s="762"/>
      <c r="S49" s="762"/>
      <c r="T49" s="762"/>
      <c r="U49" s="763"/>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2" t="s">
        <v>661</v>
      </c>
      <c r="D51" s="762"/>
      <c r="E51" s="762"/>
      <c r="F51" s="762"/>
      <c r="G51" s="762"/>
      <c r="H51" s="762"/>
      <c r="I51" s="762"/>
      <c r="J51" s="762"/>
      <c r="K51" s="762"/>
      <c r="L51" s="762"/>
      <c r="M51" s="762"/>
      <c r="N51" s="762"/>
      <c r="O51" s="762"/>
      <c r="P51" s="762"/>
      <c r="Q51" s="762"/>
      <c r="R51" s="762"/>
      <c r="S51" s="762"/>
      <c r="T51" s="762"/>
      <c r="U51" s="763"/>
    </row>
    <row r="52" spans="2:21" ht="15.6">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4" t="s">
        <v>673</v>
      </c>
      <c r="D53" s="764"/>
      <c r="E53" s="764"/>
      <c r="F53" s="764"/>
      <c r="G53" s="764"/>
      <c r="H53" s="764"/>
      <c r="I53" s="764"/>
      <c r="J53" s="764"/>
      <c r="K53" s="764"/>
      <c r="L53" s="764"/>
      <c r="M53" s="764"/>
      <c r="N53" s="764"/>
      <c r="O53" s="764"/>
      <c r="P53" s="764"/>
      <c r="Q53" s="764"/>
      <c r="R53" s="764"/>
      <c r="S53" s="764"/>
      <c r="T53" s="764"/>
      <c r="U53" s="769"/>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662</v>
      </c>
      <c r="C55" s="772" t="s">
        <v>663</v>
      </c>
      <c r="D55" s="772"/>
      <c r="E55" s="772"/>
      <c r="F55" s="772"/>
      <c r="G55" s="772"/>
      <c r="H55" s="772"/>
      <c r="I55" s="772"/>
      <c r="J55" s="772"/>
      <c r="K55" s="772"/>
      <c r="L55" s="772"/>
      <c r="M55" s="772"/>
      <c r="N55" s="772"/>
      <c r="O55" s="772"/>
      <c r="P55" s="772"/>
      <c r="Q55" s="772"/>
      <c r="R55" s="772"/>
      <c r="S55" s="772"/>
      <c r="T55" s="772"/>
      <c r="U55" s="773"/>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664</v>
      </c>
      <c r="C57" s="772" t="s">
        <v>665</v>
      </c>
      <c r="D57" s="772"/>
      <c r="E57" s="772"/>
      <c r="F57" s="772"/>
      <c r="G57" s="772"/>
      <c r="H57" s="772"/>
      <c r="I57" s="772"/>
      <c r="J57" s="772"/>
      <c r="K57" s="772"/>
      <c r="L57" s="772"/>
      <c r="M57" s="772"/>
      <c r="N57" s="772"/>
      <c r="O57" s="772"/>
      <c r="P57" s="772"/>
      <c r="Q57" s="772"/>
      <c r="R57" s="772"/>
      <c r="S57" s="772"/>
      <c r="T57" s="772"/>
      <c r="U57" s="773"/>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666</v>
      </c>
      <c r="C59" s="727" t="s">
        <v>667</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6" zoomScale="80" zoomScaleNormal="80" workbookViewId="0">
      <selection activeCell="E11" sqref="E11"/>
    </sheetView>
  </sheetViews>
  <sheetFormatPr defaultColWidth="9.21875" defaultRowHeight="15.6"/>
  <cols>
    <col min="1" max="1" width="3.21875" style="12" customWidth="1"/>
    <col min="2" max="2" width="61.77734375" style="10" customWidth="1"/>
    <col min="3" max="3" width="58.77734375" style="12" customWidth="1"/>
    <col min="4" max="4" width="62.5546875" style="12" customWidth="1"/>
    <col min="5" max="5" width="53.5546875" style="12" customWidth="1"/>
    <col min="6" max="6" width="47.21875" style="12" customWidth="1"/>
    <col min="7" max="7" width="9.21875" style="16"/>
    <col min="8" max="10" width="9.21875" style="12"/>
    <col min="11" max="11" width="26.21875" style="12" customWidth="1"/>
    <col min="12" max="12" width="59.77734375" style="17" customWidth="1"/>
    <col min="13" max="13" width="14.77734375" style="25" customWidth="1"/>
    <col min="14" max="14" width="29.77734375" style="17" customWidth="1"/>
    <col min="15" max="16384" width="9.21875" style="12"/>
  </cols>
  <sheetData>
    <row r="1" spans="2:20" ht="146.25" customHeight="1"/>
    <row r="3" spans="2:20" ht="25.5" customHeight="1">
      <c r="B3" s="777" t="s">
        <v>696</v>
      </c>
      <c r="C3" s="778"/>
      <c r="D3" s="778"/>
      <c r="E3" s="778"/>
      <c r="F3" s="779"/>
      <c r="G3" s="122"/>
    </row>
    <row r="4" spans="2:20" ht="16.5" customHeight="1">
      <c r="B4" s="780"/>
      <c r="C4" s="781"/>
      <c r="D4" s="781"/>
      <c r="E4" s="781"/>
      <c r="F4" s="782"/>
      <c r="G4" s="122"/>
    </row>
    <row r="5" spans="2:20" ht="71.25" customHeight="1">
      <c r="B5" s="780"/>
      <c r="C5" s="781"/>
      <c r="D5" s="781"/>
      <c r="E5" s="781"/>
      <c r="F5" s="782"/>
      <c r="G5" s="122"/>
    </row>
    <row r="6" spans="2:20" ht="21.75" customHeight="1">
      <c r="B6" s="783"/>
      <c r="C6" s="784"/>
      <c r="D6" s="784"/>
      <c r="E6" s="784"/>
      <c r="F6" s="785"/>
      <c r="G6" s="122"/>
    </row>
    <row r="8" spans="2:20" ht="21">
      <c r="B8" s="776" t="s">
        <v>482</v>
      </c>
      <c r="C8" s="776"/>
      <c r="D8" s="776"/>
      <c r="E8" s="776"/>
      <c r="F8" s="776"/>
      <c r="G8" s="776"/>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593</v>
      </c>
      <c r="G12" s="28"/>
      <c r="L12" s="33"/>
      <c r="M12" s="33"/>
      <c r="N12" s="33"/>
      <c r="O12" s="33"/>
      <c r="P12" s="33"/>
      <c r="Q12" s="68"/>
      <c r="S12" s="8"/>
      <c r="T12" s="8"/>
    </row>
    <row r="13" spans="2:20" s="9" customFormat="1" ht="26.25" customHeight="1" thickBot="1">
      <c r="B13" s="102"/>
      <c r="C13" s="124" t="s">
        <v>632</v>
      </c>
      <c r="G13" s="109"/>
      <c r="L13" s="33"/>
      <c r="M13" s="33"/>
      <c r="N13" s="33"/>
      <c r="O13" s="33"/>
      <c r="P13" s="33"/>
      <c r="Q13" s="68"/>
      <c r="S13" s="8"/>
      <c r="T13" s="8"/>
    </row>
    <row r="14" spans="2:20" s="9" customFormat="1" ht="26.25" customHeight="1" thickBot="1">
      <c r="B14" s="102"/>
      <c r="C14" s="172" t="s">
        <v>627</v>
      </c>
      <c r="G14" s="123"/>
      <c r="L14" s="33"/>
      <c r="M14" s="33"/>
      <c r="N14" s="33"/>
      <c r="O14" s="33"/>
      <c r="P14" s="33"/>
      <c r="Q14" s="68"/>
      <c r="S14" s="8"/>
      <c r="T14" s="8"/>
    </row>
    <row r="15" spans="2:20" s="9" customFormat="1" ht="26.25" customHeight="1" thickBot="1">
      <c r="B15" s="102"/>
      <c r="C15" s="172" t="s">
        <v>628</v>
      </c>
      <c r="G15" s="123"/>
      <c r="L15" s="33"/>
      <c r="M15" s="33"/>
      <c r="N15" s="33"/>
      <c r="O15" s="33"/>
      <c r="P15" s="33"/>
      <c r="Q15" s="68"/>
      <c r="S15" s="8"/>
      <c r="T15" s="8"/>
    </row>
    <row r="16" spans="2:20" s="9" customFormat="1" ht="26.25" customHeight="1" thickBot="1">
      <c r="B16" s="102"/>
      <c r="C16" s="172" t="s">
        <v>629</v>
      </c>
      <c r="G16" s="123"/>
      <c r="L16" s="33"/>
      <c r="M16" s="33"/>
      <c r="N16" s="33"/>
      <c r="O16" s="33"/>
      <c r="P16" s="33"/>
      <c r="Q16" s="68"/>
      <c r="S16" s="8"/>
      <c r="T16" s="8"/>
    </row>
    <row r="17" spans="2:20" s="9" customFormat="1" ht="26.25" customHeight="1" thickBot="1">
      <c r="B17" s="102"/>
      <c r="C17" s="124" t="s">
        <v>630</v>
      </c>
      <c r="G17" s="109"/>
      <c r="L17" s="33"/>
      <c r="M17" s="33"/>
      <c r="N17" s="33"/>
      <c r="O17" s="33"/>
      <c r="P17" s="33"/>
      <c r="Q17" s="68"/>
      <c r="S17" s="8"/>
      <c r="T17" s="8"/>
    </row>
    <row r="18" spans="2:20" s="9" customFormat="1" ht="26.25" customHeight="1" thickBot="1">
      <c r="B18" s="102"/>
      <c r="C18" s="124" t="s">
        <v>631</v>
      </c>
      <c r="G18" s="123"/>
      <c r="L18" s="33"/>
      <c r="M18" s="33"/>
      <c r="N18" s="33"/>
      <c r="O18" s="33"/>
      <c r="P18" s="33"/>
      <c r="Q18" s="68"/>
      <c r="S18" s="8"/>
      <c r="T18" s="8"/>
    </row>
    <row r="19" spans="2:20" s="9" customFormat="1" ht="26.25" customHeight="1" thickBot="1">
      <c r="B19" s="102"/>
      <c r="C19" s="124" t="s">
        <v>633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47" t="s">
        <v>546</v>
      </c>
      <c r="C22" s="653" t="s">
        <v>438</v>
      </c>
      <c r="D22" s="656" t="s">
        <v>444</v>
      </c>
      <c r="E22" s="660" t="s">
        <v>592</v>
      </c>
      <c r="F22" s="656" t="s">
        <v>449</v>
      </c>
      <c r="G22" s="174"/>
      <c r="M22" s="645"/>
      <c r="T22" s="645"/>
    </row>
    <row r="23" spans="2:20" s="103" customFormat="1" ht="35.25" customHeight="1">
      <c r="B23" s="648" t="s">
        <v>459</v>
      </c>
      <c r="C23" s="654" t="s">
        <v>439</v>
      </c>
      <c r="D23" s="657" t="s">
        <v>445</v>
      </c>
      <c r="E23" s="661" t="s">
        <v>592</v>
      </c>
      <c r="F23" s="657" t="s">
        <v>449</v>
      </c>
      <c r="G23" s="174"/>
      <c r="M23" s="645"/>
      <c r="T23" s="645"/>
    </row>
    <row r="24" spans="2:20" s="103" customFormat="1" ht="34.5" customHeight="1">
      <c r="B24" s="648" t="s">
        <v>456</v>
      </c>
      <c r="C24" s="654" t="s">
        <v>439</v>
      </c>
      <c r="D24" s="657" t="s">
        <v>446</v>
      </c>
      <c r="E24" s="661" t="s">
        <v>592</v>
      </c>
      <c r="F24" s="657" t="s">
        <v>449</v>
      </c>
      <c r="G24" s="174"/>
      <c r="M24" s="645"/>
      <c r="T24" s="645"/>
    </row>
    <row r="25" spans="2:20" s="103" customFormat="1" ht="32.25" customHeight="1">
      <c r="B25" s="649" t="s">
        <v>457</v>
      </c>
      <c r="C25" s="654" t="s">
        <v>438</v>
      </c>
      <c r="D25" s="657" t="s">
        <v>447</v>
      </c>
      <c r="E25" s="662" t="s">
        <v>611</v>
      </c>
      <c r="F25" s="665"/>
      <c r="G25" s="174"/>
      <c r="M25" s="645"/>
      <c r="T25" s="645"/>
    </row>
    <row r="26" spans="2:20" s="103" customFormat="1" ht="30.75" customHeight="1">
      <c r="B26" s="650" t="s">
        <v>544</v>
      </c>
      <c r="C26" s="654" t="s">
        <v>438</v>
      </c>
      <c r="D26" s="657"/>
      <c r="E26" s="662"/>
      <c r="F26" s="665"/>
      <c r="G26" s="174"/>
      <c r="M26" s="645"/>
      <c r="T26" s="645"/>
    </row>
    <row r="27" spans="2:20" s="103" customFormat="1" ht="32.25" customHeight="1">
      <c r="B27" s="651" t="s">
        <v>545</v>
      </c>
      <c r="C27" s="654" t="s">
        <v>438</v>
      </c>
      <c r="D27" s="658" t="s">
        <v>541</v>
      </c>
      <c r="E27" s="662"/>
      <c r="F27" s="665"/>
      <c r="G27" s="174"/>
      <c r="M27" s="645"/>
      <c r="T27" s="645"/>
    </row>
    <row r="28" spans="2:20" s="103" customFormat="1" ht="27" customHeight="1">
      <c r="B28" s="649" t="s">
        <v>458</v>
      </c>
      <c r="C28" s="654" t="s">
        <v>441</v>
      </c>
      <c r="D28" s="657" t="s">
        <v>483</v>
      </c>
      <c r="E28" s="662" t="s">
        <v>460</v>
      </c>
      <c r="F28" s="665"/>
      <c r="G28" s="174"/>
      <c r="M28" s="645"/>
      <c r="T28" s="645"/>
    </row>
    <row r="29" spans="2:20" s="103" customFormat="1" ht="27" customHeight="1">
      <c r="B29" s="651" t="s">
        <v>453</v>
      </c>
      <c r="C29" s="654" t="s">
        <v>438</v>
      </c>
      <c r="D29" s="657"/>
      <c r="E29" s="662"/>
      <c r="F29" s="657" t="s">
        <v>408</v>
      </c>
      <c r="G29" s="174"/>
      <c r="M29" s="645"/>
      <c r="T29" s="645"/>
    </row>
    <row r="30" spans="2:20" s="103" customFormat="1" ht="32.25" customHeight="1">
      <c r="B30" s="649" t="s">
        <v>207</v>
      </c>
      <c r="C30" s="654" t="s">
        <v>443</v>
      </c>
      <c r="D30" s="657" t="s">
        <v>558</v>
      </c>
      <c r="E30" s="663"/>
      <c r="F30" s="657" t="s">
        <v>557</v>
      </c>
      <c r="G30" s="646"/>
      <c r="M30" s="645"/>
    </row>
    <row r="31" spans="2:20" s="103" customFormat="1" ht="27.75" customHeight="1">
      <c r="B31" s="652" t="s">
        <v>542</v>
      </c>
      <c r="C31" s="655" t="s">
        <v>442</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21875" defaultRowHeight="14.4"/>
  <cols>
    <col min="1" max="1" width="61.21875" style="12" bestFit="1" customWidth="1"/>
    <col min="2" max="2" width="13.77734375" style="12" customWidth="1"/>
    <col min="3" max="3" width="9.21875" style="10"/>
    <col min="4" max="4" width="15" style="12" customWidth="1"/>
    <col min="5" max="5" width="11.5546875" style="10" customWidth="1"/>
    <col min="6" max="6" width="24.21875" style="12" customWidth="1"/>
    <col min="7" max="7" width="32" style="12" customWidth="1"/>
    <col min="8" max="8" width="14.77734375" style="12" customWidth="1"/>
    <col min="9" max="16384" width="9.21875" style="12"/>
  </cols>
  <sheetData>
    <row r="1" spans="1:8">
      <c r="A1" s="8" t="s">
        <v>411</v>
      </c>
      <c r="B1" s="8" t="s">
        <v>41</v>
      </c>
      <c r="C1" s="120" t="s">
        <v>234</v>
      </c>
      <c r="D1" s="8" t="s">
        <v>416</v>
      </c>
      <c r="E1" s="120" t="s">
        <v>451</v>
      </c>
      <c r="F1" s="120" t="s">
        <v>552</v>
      </c>
      <c r="G1" s="120" t="s">
        <v>575</v>
      </c>
      <c r="H1" s="120" t="s">
        <v>586</v>
      </c>
    </row>
    <row r="2" spans="1:8">
      <c r="A2" s="12" t="s">
        <v>29</v>
      </c>
      <c r="B2" s="12" t="s">
        <v>27</v>
      </c>
      <c r="C2" s="10">
        <v>2006</v>
      </c>
      <c r="D2" s="12" t="s">
        <v>417</v>
      </c>
      <c r="E2" s="10">
        <f>'2. LRAMVA Threshold'!D9</f>
        <v>2018</v>
      </c>
      <c r="F2" s="26" t="s">
        <v>170</v>
      </c>
      <c r="G2" s="12" t="s">
        <v>576</v>
      </c>
      <c r="H2" s="12" t="s">
        <v>594</v>
      </c>
    </row>
    <row r="3" spans="1:8">
      <c r="A3" s="12" t="s">
        <v>372</v>
      </c>
      <c r="B3" s="12" t="s">
        <v>27</v>
      </c>
      <c r="C3" s="10">
        <v>2007</v>
      </c>
      <c r="D3" s="12" t="s">
        <v>418</v>
      </c>
      <c r="E3" s="10">
        <f>'2. LRAMVA Threshold'!D24</f>
        <v>2014</v>
      </c>
      <c r="F3" s="12" t="s">
        <v>553</v>
      </c>
      <c r="G3" s="12" t="s">
        <v>577</v>
      </c>
      <c r="H3" s="12" t="s">
        <v>587</v>
      </c>
    </row>
    <row r="4" spans="1:8">
      <c r="A4" s="12" t="s">
        <v>373</v>
      </c>
      <c r="B4" s="12" t="s">
        <v>28</v>
      </c>
      <c r="C4" s="10">
        <v>2008</v>
      </c>
      <c r="D4" s="12" t="s">
        <v>419</v>
      </c>
      <c r="F4" s="12" t="s">
        <v>169</v>
      </c>
      <c r="G4" s="12" t="s">
        <v>578</v>
      </c>
    </row>
    <row r="5" spans="1:8">
      <c r="A5" s="12" t="s">
        <v>374</v>
      </c>
      <c r="B5" s="12" t="s">
        <v>28</v>
      </c>
      <c r="C5" s="10">
        <v>2009</v>
      </c>
      <c r="F5" s="12" t="s">
        <v>369</v>
      </c>
      <c r="G5" s="12" t="s">
        <v>579</v>
      </c>
    </row>
    <row r="6" spans="1:8">
      <c r="A6" s="12" t="s">
        <v>375</v>
      </c>
      <c r="B6" s="12" t="s">
        <v>28</v>
      </c>
      <c r="C6" s="10">
        <v>2010</v>
      </c>
      <c r="F6" s="12" t="s">
        <v>370</v>
      </c>
      <c r="G6" s="12" t="s">
        <v>580</v>
      </c>
    </row>
    <row r="7" spans="1:8">
      <c r="A7" s="12" t="s">
        <v>376</v>
      </c>
      <c r="B7" s="12" t="s">
        <v>28</v>
      </c>
      <c r="C7" s="10">
        <v>2011</v>
      </c>
      <c r="F7" s="12" t="s">
        <v>371</v>
      </c>
      <c r="G7" s="12" t="s">
        <v>581</v>
      </c>
    </row>
    <row r="8" spans="1:8">
      <c r="A8" s="12" t="s">
        <v>377</v>
      </c>
      <c r="B8" s="12" t="s">
        <v>28</v>
      </c>
      <c r="C8" s="10">
        <v>2012</v>
      </c>
      <c r="F8" s="12" t="s">
        <v>561</v>
      </c>
      <c r="G8" s="12" t="s">
        <v>582</v>
      </c>
    </row>
    <row r="9" spans="1:8">
      <c r="A9" s="12" t="s">
        <v>378</v>
      </c>
      <c r="B9" s="12" t="s">
        <v>28</v>
      </c>
      <c r="C9" s="10">
        <v>2013</v>
      </c>
      <c r="G9" s="12" t="s">
        <v>583</v>
      </c>
    </row>
    <row r="10" spans="1:8">
      <c r="A10" s="12" t="s">
        <v>379</v>
      </c>
      <c r="B10" s="12" t="s">
        <v>28</v>
      </c>
      <c r="C10" s="10">
        <v>2014</v>
      </c>
      <c r="G10" s="12" t="s">
        <v>584</v>
      </c>
    </row>
    <row r="11" spans="1:8">
      <c r="A11" s="12" t="s">
        <v>380</v>
      </c>
      <c r="B11" s="12" t="s">
        <v>28</v>
      </c>
      <c r="C11" s="10">
        <v>2015</v>
      </c>
      <c r="G11" s="12" t="s">
        <v>585</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A22" zoomScale="60" zoomScaleNormal="60" workbookViewId="0">
      <selection activeCell="J41" sqref="J41"/>
    </sheetView>
  </sheetViews>
  <sheetFormatPr defaultColWidth="9.21875" defaultRowHeight="15.6"/>
  <cols>
    <col min="1" max="1" width="2.777343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77734375" style="9" customWidth="1"/>
    <col min="9" max="9" width="23.21875" style="9" customWidth="1"/>
    <col min="10" max="10" width="22" style="9" customWidth="1"/>
    <col min="11" max="11" width="19.77734375" style="9" customWidth="1"/>
    <col min="12" max="12" width="21.77734375" style="9" customWidth="1"/>
    <col min="13" max="13" width="24" style="9" customWidth="1"/>
    <col min="14" max="14" width="24.21875" style="9" customWidth="1"/>
    <col min="15" max="15" width="21.44140625" style="9" customWidth="1"/>
    <col min="16" max="16" width="22.21875" style="9" customWidth="1"/>
    <col min="17" max="17" width="16.44140625" style="9" customWidth="1"/>
    <col min="18" max="18" width="15.5546875" style="9" customWidth="1"/>
    <col min="19" max="19" width="17.21875" style="9" customWidth="1"/>
    <col min="20" max="20" width="13.77734375" style="8" customWidth="1"/>
    <col min="21" max="21" width="6.21875" style="8" customWidth="1"/>
    <col min="22" max="22" width="13.5546875" style="9" customWidth="1"/>
    <col min="23" max="23" width="15.21875" style="9" customWidth="1"/>
    <col min="24" max="16384" width="9.21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554</v>
      </c>
      <c r="D6" s="17"/>
      <c r="E6" s="9"/>
      <c r="T6" s="9"/>
      <c r="V6" s="8"/>
    </row>
    <row r="7" spans="2:22" ht="21" customHeight="1">
      <c r="B7" s="537"/>
      <c r="C7" s="17"/>
      <c r="D7" s="17"/>
      <c r="E7" s="9"/>
      <c r="T7" s="9"/>
      <c r="V7" s="8"/>
    </row>
    <row r="8" spans="2:22" ht="24.75" customHeight="1">
      <c r="B8" s="117" t="s">
        <v>239</v>
      </c>
      <c r="C8" s="189"/>
      <c r="D8" s="601"/>
      <c r="E8" s="9"/>
      <c r="T8" s="9"/>
      <c r="V8" s="8"/>
    </row>
    <row r="9" spans="2:22" ht="41.25" customHeight="1">
      <c r="B9" s="551" t="s">
        <v>523</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559</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2" t="s">
        <v>513</v>
      </c>
      <c r="E14" s="130"/>
      <c r="F14" s="124" t="s">
        <v>551</v>
      </c>
      <c r="H14" s="757" t="s">
        <v>727</v>
      </c>
      <c r="J14" s="124" t="s">
        <v>518</v>
      </c>
      <c r="L14" s="132"/>
      <c r="N14" s="103"/>
      <c r="Q14" s="99"/>
      <c r="R14" s="96"/>
    </row>
    <row r="15" spans="2:22" ht="26.25" customHeight="1" thickBot="1">
      <c r="B15" s="124" t="s">
        <v>425</v>
      </c>
      <c r="C15" s="106"/>
      <c r="D15" s="542" t="s">
        <v>241</v>
      </c>
      <c r="F15" s="124" t="s">
        <v>415</v>
      </c>
      <c r="G15" s="127"/>
      <c r="H15" s="542" t="s">
        <v>725</v>
      </c>
      <c r="I15" s="17"/>
      <c r="J15" s="124" t="s">
        <v>519</v>
      </c>
      <c r="L15" s="132"/>
      <c r="M15" s="103"/>
      <c r="Q15" s="108"/>
      <c r="R15" s="96"/>
    </row>
    <row r="16" spans="2:22" ht="28.5" customHeight="1" thickBot="1">
      <c r="B16" s="124" t="s">
        <v>455</v>
      </c>
      <c r="C16" s="106"/>
      <c r="D16" s="543" t="s">
        <v>506</v>
      </c>
      <c r="E16" s="103"/>
      <c r="F16" s="124" t="s">
        <v>435</v>
      </c>
      <c r="G16" s="125"/>
      <c r="H16" s="543" t="s">
        <v>726</v>
      </c>
      <c r="I16" s="103"/>
      <c r="K16" s="195"/>
      <c r="L16" s="195"/>
      <c r="M16" s="195"/>
      <c r="N16" s="195"/>
      <c r="Q16" s="115"/>
      <c r="R16" s="96"/>
    </row>
    <row r="17" spans="1:21" ht="29.25" customHeight="1">
      <c r="B17" s="124" t="s">
        <v>422</v>
      </c>
      <c r="C17" s="106"/>
      <c r="D17" s="733">
        <v>0</v>
      </c>
      <c r="E17" s="121"/>
      <c r="F17" s="740" t="s">
        <v>677</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436</v>
      </c>
      <c r="G19" s="603" t="s">
        <v>364</v>
      </c>
      <c r="H19" s="242">
        <f>SUM(R54,R57,R60,R63,R66,R69,R72,R75)</f>
        <v>30257.063948624826</v>
      </c>
      <c r="I19" s="17"/>
      <c r="J19" s="115"/>
      <c r="K19" s="115"/>
      <c r="L19" s="115"/>
      <c r="M19" s="115"/>
      <c r="N19" s="115"/>
      <c r="P19" s="115"/>
      <c r="Q19" s="115"/>
      <c r="R19" s="96"/>
    </row>
    <row r="20" spans="1:21" ht="27.75" customHeight="1" thickBot="1">
      <c r="E20" s="9"/>
      <c r="F20" s="124" t="s">
        <v>437</v>
      </c>
      <c r="G20" s="603" t="s">
        <v>365</v>
      </c>
      <c r="H20" s="131">
        <f>-SUM(R55,R58,R61,R64,R67,R70,R73,R76)</f>
        <v>22093.025399999999</v>
      </c>
      <c r="I20" s="17"/>
      <c r="J20" s="115"/>
      <c r="P20" s="115"/>
      <c r="Q20" s="115"/>
      <c r="R20" s="96"/>
    </row>
    <row r="21" spans="1:21" ht="27.75" customHeight="1" thickBot="1">
      <c r="C21" s="32"/>
      <c r="D21" s="32"/>
      <c r="E21" s="32"/>
      <c r="F21" s="124" t="s">
        <v>409</v>
      </c>
      <c r="G21" s="603" t="s">
        <v>366</v>
      </c>
      <c r="H21" s="188">
        <f>R84</f>
        <v>428.35069024951099</v>
      </c>
      <c r="I21" s="103"/>
      <c r="P21" s="115"/>
      <c r="Q21" s="115"/>
      <c r="R21" s="96"/>
    </row>
    <row r="22" spans="1:21" ht="27.75" customHeight="1">
      <c r="C22" s="32"/>
      <c r="D22" s="32"/>
      <c r="E22" s="32"/>
      <c r="F22" s="124" t="s">
        <v>512</v>
      </c>
      <c r="G22" s="603" t="s">
        <v>450</v>
      </c>
      <c r="H22" s="188">
        <f>H19-H20+H21</f>
        <v>8592.389238874337</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57.5" customHeight="1">
      <c r="A26" s="28"/>
      <c r="B26" s="788" t="s">
        <v>684</v>
      </c>
      <c r="C26" s="788"/>
      <c r="D26" s="788"/>
      <c r="E26" s="788"/>
      <c r="F26" s="788"/>
      <c r="G26" s="788"/>
    </row>
    <row r="27" spans="1:21" ht="14.25" customHeight="1">
      <c r="A27" s="28"/>
      <c r="B27" s="548"/>
      <c r="C27" s="548"/>
      <c r="D27" s="538"/>
      <c r="E27" s="538"/>
      <c r="F27" s="538"/>
      <c r="G27" s="548"/>
    </row>
    <row r="28" spans="1:21" s="17" customFormat="1" ht="27" customHeight="1">
      <c r="B28" s="789" t="s">
        <v>509</v>
      </c>
      <c r="C28" s="790"/>
      <c r="D28" s="133" t="s">
        <v>41</v>
      </c>
      <c r="E28" s="134" t="s">
        <v>675</v>
      </c>
      <c r="F28" s="134" t="s">
        <v>409</v>
      </c>
      <c r="G28" s="135" t="s">
        <v>410</v>
      </c>
      <c r="T28" s="136"/>
      <c r="U28" s="136"/>
    </row>
    <row r="29" spans="1:21" ht="20.25" customHeight="1">
      <c r="B29" s="786" t="s">
        <v>29</v>
      </c>
      <c r="C29" s="787"/>
      <c r="D29" s="638" t="s">
        <v>27</v>
      </c>
      <c r="E29" s="138">
        <f>SUM(D54:D83)</f>
        <v>7985.5796287601579</v>
      </c>
      <c r="F29" s="139">
        <f>D84</f>
        <v>334.06928121412619</v>
      </c>
      <c r="G29" s="138">
        <f>E29+F29</f>
        <v>8319.6489099742848</v>
      </c>
    </row>
    <row r="30" spans="1:21" ht="20.25" customHeight="1">
      <c r="B30" s="786" t="s">
        <v>372</v>
      </c>
      <c r="C30" s="787"/>
      <c r="D30" s="638" t="s">
        <v>27</v>
      </c>
      <c r="E30" s="140">
        <f>SUM(E54:E83)</f>
        <v>919.32631986466549</v>
      </c>
      <c r="F30" s="141">
        <f>E84</f>
        <v>129.08365515038474</v>
      </c>
      <c r="G30" s="140">
        <f>E30+F30</f>
        <v>1048.4099750150503</v>
      </c>
    </row>
    <row r="31" spans="1:21" ht="20.25" customHeight="1">
      <c r="B31" s="786" t="s">
        <v>728</v>
      </c>
      <c r="C31" s="787"/>
      <c r="D31" s="638" t="s">
        <v>731</v>
      </c>
      <c r="E31" s="140">
        <f>SUM(F54:F83)</f>
        <v>-620.87760000000003</v>
      </c>
      <c r="F31" s="141">
        <f>F84</f>
        <v>-29.165725259999995</v>
      </c>
      <c r="G31" s="140">
        <f t="shared" ref="G31:G34" si="0">E31+F31</f>
        <v>-650.04332526000007</v>
      </c>
    </row>
    <row r="32" spans="1:21" ht="20.25" customHeight="1">
      <c r="B32" s="786" t="s">
        <v>729</v>
      </c>
      <c r="C32" s="787"/>
      <c r="D32" s="638" t="s">
        <v>27</v>
      </c>
      <c r="E32" s="140">
        <f>SUM(G54:G83)</f>
        <v>-6.7759999999999998</v>
      </c>
      <c r="F32" s="141">
        <f>G84</f>
        <v>-0.31830260000000005</v>
      </c>
      <c r="G32" s="140">
        <f t="shared" si="0"/>
        <v>-7.0943025999999998</v>
      </c>
    </row>
    <row r="33" spans="2:22" ht="20.25" customHeight="1">
      <c r="B33" s="786" t="s">
        <v>730</v>
      </c>
      <c r="C33" s="787"/>
      <c r="D33" s="638" t="s">
        <v>28</v>
      </c>
      <c r="E33" s="140">
        <f>SUM(H54:H83)</f>
        <v>-113.21380000000001</v>
      </c>
      <c r="F33" s="141">
        <f>H84</f>
        <v>-5.3182182550000023</v>
      </c>
      <c r="G33" s="140">
        <f>E33+F33</f>
        <v>-118.53201825500001</v>
      </c>
    </row>
    <row r="34" spans="2:22" ht="20.25" customHeight="1">
      <c r="B34" s="786"/>
      <c r="C34" s="787"/>
      <c r="D34" s="638"/>
      <c r="E34" s="140">
        <f>SUM(I54:I83)</f>
        <v>0</v>
      </c>
      <c r="F34" s="141">
        <f>I84</f>
        <v>0</v>
      </c>
      <c r="G34" s="140">
        <f t="shared" si="0"/>
        <v>0</v>
      </c>
    </row>
    <row r="35" spans="2:22" ht="20.25" customHeight="1">
      <c r="B35" s="786"/>
      <c r="C35" s="787"/>
      <c r="D35" s="638"/>
      <c r="E35" s="140">
        <f>SUM(J54:J83)</f>
        <v>0</v>
      </c>
      <c r="F35" s="141">
        <f>J84</f>
        <v>0</v>
      </c>
      <c r="G35" s="140">
        <f>E35+F35</f>
        <v>0</v>
      </c>
    </row>
    <row r="36" spans="2:22" ht="20.25" customHeight="1">
      <c r="B36" s="786"/>
      <c r="C36" s="787"/>
      <c r="D36" s="638"/>
      <c r="E36" s="140">
        <f>SUM(K54:K83)</f>
        <v>0</v>
      </c>
      <c r="F36" s="141">
        <f>K84</f>
        <v>0</v>
      </c>
      <c r="G36" s="140">
        <f t="shared" ref="G36:G42" si="1">E36+F36</f>
        <v>0</v>
      </c>
    </row>
    <row r="37" spans="2:22" ht="20.25" customHeight="1">
      <c r="B37" s="786"/>
      <c r="C37" s="787"/>
      <c r="D37" s="638"/>
      <c r="E37" s="140">
        <f>SUM(L54:L83)</f>
        <v>0</v>
      </c>
      <c r="F37" s="141">
        <f>L84</f>
        <v>0</v>
      </c>
      <c r="G37" s="140">
        <f t="shared" si="1"/>
        <v>0</v>
      </c>
    </row>
    <row r="38" spans="2:22" ht="20.25" customHeight="1">
      <c r="B38" s="786"/>
      <c r="C38" s="787"/>
      <c r="D38" s="638"/>
      <c r="E38" s="140">
        <f>SUM(M54:M83)</f>
        <v>0</v>
      </c>
      <c r="F38" s="141">
        <f>M84</f>
        <v>0</v>
      </c>
      <c r="G38" s="140">
        <f t="shared" si="1"/>
        <v>0</v>
      </c>
    </row>
    <row r="39" spans="2:22" ht="20.25" customHeight="1">
      <c r="B39" s="786"/>
      <c r="C39" s="787"/>
      <c r="D39" s="638"/>
      <c r="E39" s="140">
        <f>SUM(N54:N83)</f>
        <v>0</v>
      </c>
      <c r="F39" s="141">
        <f>N84</f>
        <v>0</v>
      </c>
      <c r="G39" s="140">
        <f t="shared" si="1"/>
        <v>0</v>
      </c>
    </row>
    <row r="40" spans="2:22" ht="20.25" customHeight="1">
      <c r="B40" s="786"/>
      <c r="C40" s="787"/>
      <c r="D40" s="638"/>
      <c r="E40" s="140">
        <f>SUM(O54:O83)</f>
        <v>0</v>
      </c>
      <c r="F40" s="141">
        <f>O84</f>
        <v>0</v>
      </c>
      <c r="G40" s="140">
        <f t="shared" si="1"/>
        <v>0</v>
      </c>
    </row>
    <row r="41" spans="2:22" ht="20.25" customHeight="1">
      <c r="B41" s="786"/>
      <c r="C41" s="787"/>
      <c r="D41" s="638"/>
      <c r="E41" s="140">
        <f>SUM(P54:P83)</f>
        <v>0</v>
      </c>
      <c r="F41" s="141">
        <f>P84</f>
        <v>0</v>
      </c>
      <c r="G41" s="140">
        <f t="shared" si="1"/>
        <v>0</v>
      </c>
    </row>
    <row r="42" spans="2:22" ht="20.25" customHeight="1">
      <c r="B42" s="786"/>
      <c r="C42" s="787"/>
      <c r="D42" s="639"/>
      <c r="E42" s="142">
        <f>SUM(Q54:Q83)</f>
        <v>0</v>
      </c>
      <c r="F42" s="143">
        <f>Q84</f>
        <v>0</v>
      </c>
      <c r="G42" s="142">
        <f t="shared" si="1"/>
        <v>0</v>
      </c>
    </row>
    <row r="43" spans="2:22" s="8" customFormat="1" ht="21" customHeight="1">
      <c r="B43" s="791" t="s">
        <v>26</v>
      </c>
      <c r="C43" s="792"/>
      <c r="D43" s="137"/>
      <c r="E43" s="144">
        <f>SUM(E29:E42)</f>
        <v>8164.0385486248224</v>
      </c>
      <c r="F43" s="144">
        <f>SUM(F29:F42)</f>
        <v>428.35069024951099</v>
      </c>
      <c r="G43" s="144">
        <f>SUM(G29:G42)</f>
        <v>8592.3892388743352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8" t="s">
        <v>614</v>
      </c>
      <c r="C48" s="788"/>
      <c r="D48" s="788"/>
      <c r="E48" s="788"/>
      <c r="F48" s="788"/>
      <c r="G48" s="788"/>
      <c r="H48" s="788"/>
      <c r="I48" s="788"/>
      <c r="J48" s="788"/>
      <c r="K48" s="788"/>
      <c r="L48" s="788"/>
      <c r="M48" s="617"/>
      <c r="N48" s="105"/>
      <c r="O48" s="105"/>
      <c r="P48" s="105"/>
      <c r="Q48" s="105"/>
      <c r="R48" s="105"/>
      <c r="T48" s="37"/>
      <c r="U48" s="19"/>
      <c r="V48" s="38"/>
    </row>
    <row r="49" spans="2:22" s="28" customFormat="1" ht="40.950000000000003" customHeight="1">
      <c r="B49" s="788" t="s">
        <v>567</v>
      </c>
      <c r="C49" s="788"/>
      <c r="D49" s="788"/>
      <c r="E49" s="788"/>
      <c r="F49" s="788"/>
      <c r="G49" s="788"/>
      <c r="H49" s="788"/>
      <c r="I49" s="788"/>
      <c r="J49" s="788"/>
      <c r="K49" s="788"/>
      <c r="L49" s="788"/>
      <c r="M49" s="617"/>
      <c r="N49" s="105"/>
      <c r="O49" s="105"/>
      <c r="P49" s="105"/>
      <c r="Q49" s="105"/>
      <c r="R49" s="105"/>
      <c r="T49" s="37"/>
      <c r="U49" s="19"/>
      <c r="V49" s="38"/>
    </row>
    <row r="50" spans="2:22" s="28" customFormat="1" ht="18" customHeight="1">
      <c r="B50" s="788" t="s">
        <v>683</v>
      </c>
      <c r="C50" s="788"/>
      <c r="D50" s="788"/>
      <c r="E50" s="788"/>
      <c r="F50" s="788"/>
      <c r="G50" s="788"/>
      <c r="H50" s="788"/>
      <c r="I50" s="788"/>
      <c r="J50" s="788"/>
      <c r="K50" s="788"/>
      <c r="L50" s="788"/>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GS&gt;50-4999kW</v>
      </c>
      <c r="G52" s="135" t="str">
        <f>IF($B32&lt;&gt;"",$B32,"")</f>
        <v>USL</v>
      </c>
      <c r="H52" s="135" t="str">
        <f>IF($B33&lt;&gt;"",$B33,"")</f>
        <v xml:space="preserve">Street Lighting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7172.1287999999995</v>
      </c>
      <c r="E72" s="156">
        <f>'5.  2015-2020 LRAM'!Z572</f>
        <v>7490.3687999999993</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14662.497599999999</v>
      </c>
      <c r="U72" s="152"/>
      <c r="V72" s="153"/>
    </row>
    <row r="73" spans="2:22" s="163" customFormat="1">
      <c r="B73" s="154" t="s">
        <v>226</v>
      </c>
      <c r="C73" s="155"/>
      <c r="D73" s="156">
        <f>-'5.  2015-2020 LRAM'!Y573</f>
        <v>-1863.576</v>
      </c>
      <c r="E73" s="156">
        <f>-'5.  2015-2020 LRAM'!Z573</f>
        <v>-969.74040000000002</v>
      </c>
      <c r="F73" s="156">
        <f>-'5.  2015-2020 LRAM'!AA573</f>
        <v>-620.87760000000003</v>
      </c>
      <c r="G73" s="156">
        <f>-'5.  2015-2020 LRAM'!AB573</f>
        <v>-6.7759999999999998</v>
      </c>
      <c r="H73" s="156">
        <f>-'5.  2015-2020 LRAM'!AC573</f>
        <v>-113.21380000000001</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-3574.1838000000002</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6232.3484287601586</v>
      </c>
      <c r="E75" s="156">
        <f>'5.  2015-2020 LRAM'!Z756</f>
        <v>9362.2179198646663</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15594.566348624825</v>
      </c>
      <c r="U75" s="152"/>
      <c r="V75" s="153"/>
    </row>
    <row r="76" spans="2:22" s="163" customFormat="1" ht="16.5" customHeight="1">
      <c r="B76" s="154" t="s">
        <v>228</v>
      </c>
      <c r="C76" s="155"/>
      <c r="D76" s="156">
        <f>-'5.  2015-2020 LRAM'!Y757</f>
        <v>-3555.3216000000002</v>
      </c>
      <c r="E76" s="156">
        <f>-'5.  2015-2020 LRAM'!Z757</f>
        <v>-14963.52</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-18518.8416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c r="E78" s="156"/>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334.06928121412619</v>
      </c>
      <c r="E84" s="679">
        <f>'6.  Carrying Charges'!J162</f>
        <v>129.08365515038474</v>
      </c>
      <c r="F84" s="679">
        <f>'6.  Carrying Charges'!K162</f>
        <v>-29.165725259999995</v>
      </c>
      <c r="G84" s="679">
        <f>'6.  Carrying Charges'!L162</f>
        <v>-0.31830260000000005</v>
      </c>
      <c r="H84" s="679">
        <f>'6.  Carrying Charges'!M162</f>
        <v>-5.3182182550000023</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428.35069024951099</v>
      </c>
      <c r="U84" s="152"/>
      <c r="V84" s="153"/>
    </row>
    <row r="85" spans="2:22" s="163" customFormat="1" ht="21.75" customHeight="1">
      <c r="B85" s="623" t="s">
        <v>240</v>
      </c>
      <c r="C85" s="624"/>
      <c r="D85" s="623">
        <f>SUM(D54:D77)+D84</f>
        <v>8319.6489099742848</v>
      </c>
      <c r="E85" s="623">
        <f>SUM(E54:E77)+E84</f>
        <v>1048.4099750150503</v>
      </c>
      <c r="F85" s="623">
        <f>SUM(F54:F77)+F84</f>
        <v>-650.04332526000007</v>
      </c>
      <c r="G85" s="623">
        <f>SUM(G54:G77)+G84</f>
        <v>-7.0943025999999998</v>
      </c>
      <c r="H85" s="623">
        <f>SUM(H54:H77)+H84</f>
        <v>-118.53201825500001</v>
      </c>
      <c r="I85" s="623">
        <f t="shared" ref="I85:O85" si="2">SUM(I54:I77)+I84</f>
        <v>0</v>
      </c>
      <c r="J85" s="623">
        <f t="shared" si="2"/>
        <v>0</v>
      </c>
      <c r="K85" s="623">
        <f t="shared" si="2"/>
        <v>0</v>
      </c>
      <c r="L85" s="623">
        <f t="shared" si="2"/>
        <v>0</v>
      </c>
      <c r="M85" s="623">
        <f t="shared" si="2"/>
        <v>0</v>
      </c>
      <c r="N85" s="623">
        <f>SUM(N54:N77)+N84</f>
        <v>0</v>
      </c>
      <c r="O85" s="623">
        <f t="shared" si="2"/>
        <v>0</v>
      </c>
      <c r="P85" s="623">
        <f>SUM(P54:P77)+P84</f>
        <v>0</v>
      </c>
      <c r="Q85" s="623">
        <f>SUM(Q54:Q77)+Q84</f>
        <v>0</v>
      </c>
      <c r="R85" s="623">
        <f>SUM(R54:R77)+R84</f>
        <v>8592.3892388743334</v>
      </c>
      <c r="S85" s="623">
        <f>SUM(R54:R77)+S84</f>
        <v>8164.0385486248233</v>
      </c>
      <c r="U85" s="152"/>
      <c r="V85" s="153"/>
    </row>
    <row r="86" spans="2:22" ht="20.25" customHeight="1">
      <c r="B86" s="453" t="s">
        <v>539</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4">
      <c r="E88" s="9"/>
    </row>
    <row r="89" spans="2:22" ht="21" hidden="1" customHeight="1">
      <c r="B89" s="118" t="s">
        <v>540</v>
      </c>
      <c r="F89" s="589"/>
    </row>
    <row r="90" spans="2:22" s="549" customFormat="1" ht="27.75" hidden="1" customHeight="1">
      <c r="B90" s="570" t="s">
        <v>560</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1297.1147999999998</v>
      </c>
      <c r="J97" s="556">
        <f>SUM('5.  2015-2020 LRAM'!Y752:AL752)</f>
        <v>1323.4576000000002</v>
      </c>
      <c r="K97" s="556">
        <f>SUM('5.  2015-2020 LRAM'!Y935:AL935)</f>
        <v>1010.7592999999999</v>
      </c>
      <c r="L97" s="556">
        <f>SUM('5.  2015-2020 LRAM'!Y1118:AL1118)</f>
        <v>0</v>
      </c>
      <c r="M97" s="556">
        <f>SUM(G97:L97)</f>
        <v>3631.3316999999997</v>
      </c>
      <c r="T97" s="197"/>
      <c r="U97" s="197"/>
    </row>
    <row r="98" spans="2:21" s="90" customFormat="1" ht="23.25" hidden="1" customHeight="1">
      <c r="B98" s="198">
        <v>2016</v>
      </c>
      <c r="C98" s="559"/>
      <c r="D98" s="559"/>
      <c r="E98" s="559"/>
      <c r="F98" s="559"/>
      <c r="G98" s="559"/>
      <c r="H98" s="556">
        <f>SUM('5.  2015-2020 LRAM'!Y387:AL387)</f>
        <v>0</v>
      </c>
      <c r="I98" s="557">
        <f>SUM('5.  2015-2020 LRAM'!Y570:AL570)</f>
        <v>8747.9215999999997</v>
      </c>
      <c r="J98" s="556">
        <f>SUM('5.  2015-2020 LRAM'!Y753:AL753)</f>
        <v>9654.1856000000007</v>
      </c>
      <c r="K98" s="556">
        <f>SUM('5.  2015-2020 LRAM'!Y936:AL936)</f>
        <v>8673.4626000000007</v>
      </c>
      <c r="L98" s="556">
        <f>SUM('5.  2015-2020 LRAM'!Y1119:AL1119)</f>
        <v>0</v>
      </c>
      <c r="M98" s="556">
        <f>SUM(H98:L98)</f>
        <v>27075.569799999997</v>
      </c>
      <c r="T98" s="197"/>
      <c r="U98" s="197"/>
    </row>
    <row r="99" spans="2:21" s="90" customFormat="1" ht="23.25" hidden="1" customHeight="1">
      <c r="B99" s="198">
        <v>2017</v>
      </c>
      <c r="C99" s="559"/>
      <c r="D99" s="559"/>
      <c r="E99" s="559"/>
      <c r="F99" s="559"/>
      <c r="G99" s="559"/>
      <c r="H99" s="559"/>
      <c r="I99" s="556">
        <f>SUM('5.  2015-2020 LRAM'!Y571:AL571)</f>
        <v>4617.4611999999997</v>
      </c>
      <c r="J99" s="556">
        <f>SUM('5.  2015-2020 LRAM'!Y754:AL754)</f>
        <v>3533.8031999999998</v>
      </c>
      <c r="K99" s="556">
        <f>SUM('5.  2015-2020 LRAM'!Y937:AL937)</f>
        <v>2177.0659000000001</v>
      </c>
      <c r="L99" s="556">
        <f>SUM('5.  2015-2020 LRAM'!Y1120:AL1120)</f>
        <v>0</v>
      </c>
      <c r="M99" s="556">
        <f>SUM(I99:L99)</f>
        <v>10328.3303</v>
      </c>
      <c r="T99" s="197"/>
      <c r="U99" s="197"/>
    </row>
    <row r="100" spans="2:21" s="90" customFormat="1" ht="23.25" hidden="1" customHeight="1">
      <c r="B100" s="198">
        <v>2018</v>
      </c>
      <c r="C100" s="559"/>
      <c r="D100" s="559"/>
      <c r="E100" s="559"/>
      <c r="F100" s="559"/>
      <c r="G100" s="559"/>
      <c r="H100" s="559"/>
      <c r="I100" s="559"/>
      <c r="J100" s="556">
        <f>SUM('5.  2015-2020 LRAM'!Y755:AL755)</f>
        <v>1083.1199486248249</v>
      </c>
      <c r="K100" s="556">
        <f>SUM('5.  2015-2020 LRAM'!Y938:AL938)</f>
        <v>774.39455174200077</v>
      </c>
      <c r="L100" s="556">
        <f>SUM('5.  2015-2020 LRAM'!Y1121:AL1121)</f>
        <v>0</v>
      </c>
      <c r="M100" s="556">
        <f>SUM(J100:L100)</f>
        <v>1857.5145003668258</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522</v>
      </c>
      <c r="C103" s="555">
        <f>C93</f>
        <v>0</v>
      </c>
      <c r="D103" s="556">
        <f>D93+D94</f>
        <v>0</v>
      </c>
      <c r="E103" s="556">
        <f>E93+E94+E95</f>
        <v>0</v>
      </c>
      <c r="F103" s="556">
        <f>F93+F94+F95+F96</f>
        <v>0</v>
      </c>
      <c r="G103" s="556">
        <f>G93+G94+G95+G96+G97</f>
        <v>0</v>
      </c>
      <c r="H103" s="556">
        <f>H93+H94+H95+H96+H97+H98</f>
        <v>0</v>
      </c>
      <c r="I103" s="556">
        <f>I93+I94+I95+I96+I97+I98+I99</f>
        <v>14662.497599999999</v>
      </c>
      <c r="J103" s="556">
        <f>J93+J94+J95+J96+J97+J98+J99+J100</f>
        <v>15594.566348624825</v>
      </c>
      <c r="K103" s="556">
        <f>K93+K94+K95+K96+K97+K98+K99+K100+K101</f>
        <v>12635.682351742002</v>
      </c>
      <c r="L103" s="556">
        <f>SUM(L93:L102)</f>
        <v>0</v>
      </c>
      <c r="M103" s="556">
        <f>SUM(M93:M102)</f>
        <v>42892.746300366824</v>
      </c>
      <c r="T103" s="199"/>
      <c r="U103" s="199"/>
    </row>
    <row r="104" spans="2:21" s="27" customFormat="1" ht="24.75" hidden="1" customHeight="1">
      <c r="B104" s="572" t="s">
        <v>521</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3574.1838000000002</v>
      </c>
      <c r="J104" s="554">
        <f>'5.  2015-2020 LRAM'!AM757</f>
        <v>18518.8416</v>
      </c>
      <c r="K104" s="554">
        <f>'5.  2015-2020 LRAM'!AM941</f>
        <v>0</v>
      </c>
      <c r="L104" s="554">
        <f>'5.  2015-2020 LRAM'!AM1125</f>
        <v>0</v>
      </c>
      <c r="M104" s="556">
        <f>SUM(C104:L104)</f>
        <v>22093.025399999999</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65.143843574999991</v>
      </c>
      <c r="J105" s="554">
        <f>'6.  Carrying Charges'!W132</f>
        <v>244.86392386916791</v>
      </c>
      <c r="K105" s="554">
        <f>'6.  Carrying Charges'!W147</f>
        <v>428.35069024951071</v>
      </c>
      <c r="L105" s="554">
        <f>'6.  Carrying Charges'!W162</f>
        <v>428.35069024951071</v>
      </c>
      <c r="M105" s="556">
        <f>SUM(C105:L105)</f>
        <v>1166.7091479431892</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11153.457643574999</v>
      </c>
      <c r="J106" s="554">
        <f t="shared" si="3"/>
        <v>-2679.4113275060067</v>
      </c>
      <c r="K106" s="554">
        <f>K103-K104+K105</f>
        <v>13064.033041991512</v>
      </c>
      <c r="L106" s="554">
        <f>L103-L104+L105</f>
        <v>428.35069024951071</v>
      </c>
      <c r="M106" s="554">
        <f>M103-M104+M105</f>
        <v>21966.430048310016</v>
      </c>
    </row>
    <row r="107" spans="2:21" hidden="1"/>
    <row r="108" spans="2:21">
      <c r="B108" s="589"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967740</xdr:colOff>
                    <xdr:row>53</xdr:row>
                    <xdr:rowOff>22860</xdr:rowOff>
                  </from>
                  <to>
                    <xdr:col>2</xdr:col>
                    <xdr:colOff>1386840</xdr:colOff>
                    <xdr:row>54</xdr:row>
                    <xdr:rowOff>167640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967740</xdr:colOff>
                    <xdr:row>56</xdr:row>
                    <xdr:rowOff>22860</xdr:rowOff>
                  </from>
                  <to>
                    <xdr:col>2</xdr:col>
                    <xdr:colOff>1386840</xdr:colOff>
                    <xdr:row>57</xdr:row>
                    <xdr:rowOff>167640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967740</xdr:colOff>
                    <xdr:row>59</xdr:row>
                    <xdr:rowOff>22860</xdr:rowOff>
                  </from>
                  <to>
                    <xdr:col>2</xdr:col>
                    <xdr:colOff>1386840</xdr:colOff>
                    <xdr:row>60</xdr:row>
                    <xdr:rowOff>167640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967740</xdr:colOff>
                    <xdr:row>62</xdr:row>
                    <xdr:rowOff>22860</xdr:rowOff>
                  </from>
                  <to>
                    <xdr:col>2</xdr:col>
                    <xdr:colOff>1386840</xdr:colOff>
                    <xdr:row>63</xdr:row>
                    <xdr:rowOff>167640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967740</xdr:colOff>
                    <xdr:row>65</xdr:row>
                    <xdr:rowOff>22860</xdr:rowOff>
                  </from>
                  <to>
                    <xdr:col>2</xdr:col>
                    <xdr:colOff>1386840</xdr:colOff>
                    <xdr:row>66</xdr:row>
                    <xdr:rowOff>167640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967740</xdr:colOff>
                    <xdr:row>68</xdr:row>
                    <xdr:rowOff>38100</xdr:rowOff>
                  </from>
                  <to>
                    <xdr:col>2</xdr:col>
                    <xdr:colOff>1386840</xdr:colOff>
                    <xdr:row>69</xdr:row>
                    <xdr:rowOff>175260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967740</xdr:colOff>
                    <xdr:row>71</xdr:row>
                    <xdr:rowOff>38100</xdr:rowOff>
                  </from>
                  <to>
                    <xdr:col>2</xdr:col>
                    <xdr:colOff>1386840</xdr:colOff>
                    <xdr:row>72</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D53" sqref="D53"/>
    </sheetView>
  </sheetViews>
  <sheetFormatPr defaultColWidth="9.21875" defaultRowHeight="14.4"/>
  <cols>
    <col min="1" max="1" width="5.44140625" style="12" customWidth="1"/>
    <col min="2" max="2" width="27" style="12" customWidth="1"/>
    <col min="3" max="3" width="24.21875" style="12" customWidth="1"/>
    <col min="4" max="4" width="23.44140625" style="12" customWidth="1"/>
    <col min="5" max="5" width="28.77734375" style="12" customWidth="1"/>
    <col min="6" max="6" width="43.77734375" style="12" customWidth="1"/>
    <col min="7" max="7" width="72.77734375" style="12" customWidth="1"/>
    <col min="8" max="16384" width="9.21875" style="12"/>
  </cols>
  <sheetData>
    <row r="13" spans="2:3" ht="15" thickBot="1"/>
    <row r="14" spans="2:3" ht="26.25" customHeight="1" thickBot="1">
      <c r="B14" s="537" t="s">
        <v>171</v>
      </c>
      <c r="C14" s="126" t="s">
        <v>175</v>
      </c>
    </row>
    <row r="15" spans="2:3" ht="26.25" customHeight="1" thickBot="1">
      <c r="C15" s="128" t="s">
        <v>407</v>
      </c>
    </row>
    <row r="16" spans="2:3" ht="27" customHeight="1" thickBot="1">
      <c r="C16" s="569" t="s">
        <v>554</v>
      </c>
    </row>
    <row r="19" spans="2:8" ht="15.6">
      <c r="B19" s="537" t="s">
        <v>619</v>
      </c>
    </row>
    <row r="20" spans="2:8" ht="13.5" customHeight="1"/>
    <row r="21" spans="2:8" ht="40.950000000000003" customHeight="1">
      <c r="B21" s="788" t="s">
        <v>682</v>
      </c>
      <c r="C21" s="788"/>
      <c r="D21" s="788"/>
      <c r="E21" s="788"/>
      <c r="F21" s="788"/>
      <c r="G21" s="788"/>
      <c r="H21" s="788"/>
    </row>
    <row r="23" spans="2:8" s="609" customFormat="1" ht="15.6">
      <c r="B23" s="619" t="s">
        <v>549</v>
      </c>
      <c r="C23" s="619" t="s">
        <v>564</v>
      </c>
      <c r="D23" s="619" t="s">
        <v>548</v>
      </c>
      <c r="E23" s="795" t="s">
        <v>34</v>
      </c>
      <c r="F23" s="796"/>
      <c r="G23" s="795" t="s">
        <v>547</v>
      </c>
      <c r="H23" s="796"/>
    </row>
    <row r="24" spans="2:8">
      <c r="B24" s="608">
        <v>1</v>
      </c>
      <c r="C24" s="644"/>
      <c r="D24" s="607"/>
      <c r="E24" s="793"/>
      <c r="F24" s="794"/>
      <c r="G24" s="797"/>
      <c r="H24" s="798"/>
    </row>
    <row r="25" spans="2:8">
      <c r="B25" s="608">
        <v>2</v>
      </c>
      <c r="C25" s="644"/>
      <c r="D25" s="607"/>
      <c r="E25" s="793"/>
      <c r="F25" s="794"/>
      <c r="G25" s="797"/>
      <c r="H25" s="798"/>
    </row>
    <row r="26" spans="2:8">
      <c r="B26" s="608">
        <v>3</v>
      </c>
      <c r="C26" s="644"/>
      <c r="D26" s="607"/>
      <c r="E26" s="793"/>
      <c r="F26" s="794"/>
      <c r="G26" s="797"/>
      <c r="H26" s="798"/>
    </row>
    <row r="27" spans="2:8">
      <c r="B27" s="608">
        <v>4</v>
      </c>
      <c r="C27" s="644"/>
      <c r="D27" s="607"/>
      <c r="E27" s="793"/>
      <c r="F27" s="794"/>
      <c r="G27" s="797"/>
      <c r="H27" s="798"/>
    </row>
    <row r="28" spans="2:8">
      <c r="B28" s="608">
        <v>5</v>
      </c>
      <c r="C28" s="644"/>
      <c r="D28" s="607"/>
      <c r="E28" s="793"/>
      <c r="F28" s="794"/>
      <c r="G28" s="797"/>
      <c r="H28" s="798"/>
    </row>
    <row r="29" spans="2:8">
      <c r="B29" s="608">
        <v>6</v>
      </c>
      <c r="C29" s="644"/>
      <c r="D29" s="607"/>
      <c r="E29" s="793"/>
      <c r="F29" s="794"/>
      <c r="G29" s="797"/>
      <c r="H29" s="798"/>
    </row>
    <row r="30" spans="2:8">
      <c r="B30" s="608">
        <v>7</v>
      </c>
      <c r="C30" s="644"/>
      <c r="D30" s="607"/>
      <c r="E30" s="793"/>
      <c r="F30" s="794"/>
      <c r="G30" s="797"/>
      <c r="H30" s="798"/>
    </row>
    <row r="31" spans="2:8">
      <c r="B31" s="608">
        <v>8</v>
      </c>
      <c r="C31" s="644"/>
      <c r="D31" s="607"/>
      <c r="E31" s="793"/>
      <c r="F31" s="794"/>
      <c r="G31" s="797"/>
      <c r="H31" s="798"/>
    </row>
    <row r="32" spans="2:8">
      <c r="B32" s="608">
        <v>9</v>
      </c>
      <c r="C32" s="644"/>
      <c r="D32" s="607"/>
      <c r="E32" s="793"/>
      <c r="F32" s="794"/>
      <c r="G32" s="797"/>
      <c r="H32" s="798"/>
    </row>
    <row r="33" spans="2:8">
      <c r="B33" s="608">
        <v>10</v>
      </c>
      <c r="C33" s="644"/>
      <c r="D33" s="607"/>
      <c r="E33" s="793"/>
      <c r="F33" s="794"/>
      <c r="G33" s="797"/>
      <c r="H33" s="798"/>
    </row>
    <row r="34" spans="2:8">
      <c r="B34" s="608" t="s">
        <v>481</v>
      </c>
      <c r="C34" s="644"/>
      <c r="D34" s="607"/>
      <c r="E34" s="793"/>
      <c r="F34" s="794"/>
      <c r="G34" s="797"/>
      <c r="H34" s="798"/>
    </row>
    <row r="36" spans="2:8" ht="30.75" customHeight="1">
      <c r="B36" s="537" t="s">
        <v>615</v>
      </c>
    </row>
    <row r="37" spans="2:8" ht="23.25" customHeight="1">
      <c r="B37" s="568" t="s">
        <v>620</v>
      </c>
      <c r="C37" s="605"/>
      <c r="D37" s="605"/>
      <c r="E37" s="605"/>
      <c r="F37" s="605"/>
      <c r="G37" s="605"/>
      <c r="H37" s="605"/>
    </row>
    <row r="39" spans="2:8" s="90" customFormat="1" ht="15.6">
      <c r="B39" s="619" t="s">
        <v>549</v>
      </c>
      <c r="C39" s="619" t="s">
        <v>564</v>
      </c>
      <c r="D39" s="619" t="s">
        <v>548</v>
      </c>
      <c r="E39" s="795" t="s">
        <v>34</v>
      </c>
      <c r="F39" s="796"/>
      <c r="G39" s="795" t="s">
        <v>547</v>
      </c>
      <c r="H39" s="796"/>
    </row>
    <row r="40" spans="2:8">
      <c r="B40" s="608">
        <v>1</v>
      </c>
      <c r="C40" s="644"/>
      <c r="D40" s="607"/>
      <c r="E40" s="793"/>
      <c r="F40" s="794"/>
      <c r="G40" s="797"/>
      <c r="H40" s="798"/>
    </row>
    <row r="41" spans="2:8">
      <c r="B41" s="608">
        <v>2</v>
      </c>
      <c r="C41" s="644"/>
      <c r="D41" s="607"/>
      <c r="E41" s="793"/>
      <c r="F41" s="794"/>
      <c r="G41" s="797"/>
      <c r="H41" s="798"/>
    </row>
    <row r="42" spans="2:8">
      <c r="B42" s="608">
        <v>3</v>
      </c>
      <c r="C42" s="644"/>
      <c r="D42" s="607"/>
      <c r="E42" s="793"/>
      <c r="F42" s="794"/>
      <c r="G42" s="797"/>
      <c r="H42" s="798"/>
    </row>
    <row r="43" spans="2:8">
      <c r="B43" s="608">
        <v>4</v>
      </c>
      <c r="C43" s="644"/>
      <c r="D43" s="607"/>
      <c r="E43" s="793"/>
      <c r="F43" s="794"/>
      <c r="G43" s="797"/>
      <c r="H43" s="798"/>
    </row>
    <row r="44" spans="2:8">
      <c r="B44" s="608">
        <v>5</v>
      </c>
      <c r="C44" s="644"/>
      <c r="D44" s="607"/>
      <c r="E44" s="793"/>
      <c r="F44" s="794"/>
      <c r="G44" s="797"/>
      <c r="H44" s="798"/>
    </row>
    <row r="45" spans="2:8">
      <c r="B45" s="608">
        <v>6</v>
      </c>
      <c r="C45" s="644"/>
      <c r="D45" s="607"/>
      <c r="E45" s="793"/>
      <c r="F45" s="794"/>
      <c r="G45" s="797"/>
      <c r="H45" s="798"/>
    </row>
    <row r="46" spans="2:8">
      <c r="B46" s="608">
        <v>7</v>
      </c>
      <c r="C46" s="644"/>
      <c r="D46" s="607"/>
      <c r="E46" s="793"/>
      <c r="F46" s="794"/>
      <c r="G46" s="797"/>
      <c r="H46" s="798"/>
    </row>
    <row r="47" spans="2:8">
      <c r="B47" s="608">
        <v>8</v>
      </c>
      <c r="C47" s="644"/>
      <c r="D47" s="607"/>
      <c r="E47" s="793"/>
      <c r="F47" s="794"/>
      <c r="G47" s="797"/>
      <c r="H47" s="798"/>
    </row>
    <row r="48" spans="2:8">
      <c r="B48" s="608">
        <v>9</v>
      </c>
      <c r="C48" s="644"/>
      <c r="D48" s="607"/>
      <c r="E48" s="793"/>
      <c r="F48" s="794"/>
      <c r="G48" s="797"/>
      <c r="H48" s="798"/>
    </row>
    <row r="49" spans="2:8">
      <c r="B49" s="608">
        <v>10</v>
      </c>
      <c r="C49" s="644"/>
      <c r="D49" s="607"/>
      <c r="E49" s="793"/>
      <c r="F49" s="794"/>
      <c r="G49" s="797"/>
      <c r="H49" s="798"/>
    </row>
    <row r="50" spans="2:8">
      <c r="B50" s="608" t="s">
        <v>481</v>
      </c>
      <c r="C50" s="644"/>
      <c r="D50" s="607"/>
      <c r="E50" s="793"/>
      <c r="F50" s="794"/>
      <c r="G50" s="797"/>
      <c r="H50" s="79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9" zoomScale="80" zoomScaleNormal="80" workbookViewId="0">
      <selection activeCell="C15" sqref="C15"/>
    </sheetView>
  </sheetViews>
  <sheetFormatPr defaultColWidth="9.21875" defaultRowHeight="14.4"/>
  <cols>
    <col min="1" max="1" width="5.21875" style="12" customWidth="1"/>
    <col min="2" max="2" width="27.21875" style="10" customWidth="1"/>
    <col min="3" max="3" width="23" style="10" customWidth="1"/>
    <col min="4" max="4" width="32.21875" style="12" customWidth="1"/>
    <col min="5" max="5" width="26.21875" style="12" customWidth="1"/>
    <col min="6" max="6" width="24" style="12" customWidth="1"/>
    <col min="7" max="7" width="21.44140625" style="12" customWidth="1"/>
    <col min="8" max="8" width="24.21875" style="12" customWidth="1"/>
    <col min="9" max="13" width="22.21875" style="12" customWidth="1"/>
    <col min="14" max="14" width="26" style="12" customWidth="1"/>
    <col min="15" max="16" width="22.21875" style="12" customWidth="1"/>
    <col min="17" max="17" width="16.21875" style="12" customWidth="1"/>
    <col min="18" max="18" width="13.5546875" style="12" customWidth="1"/>
    <col min="19" max="19" width="13.77734375" style="12" customWidth="1"/>
    <col min="20" max="20" width="20" style="12" customWidth="1"/>
    <col min="21" max="21" width="10.21875" style="12" customWidth="1"/>
    <col min="22" max="30" width="14" style="12" customWidth="1"/>
    <col min="31" max="16384" width="9.21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554</v>
      </c>
      <c r="P7" s="105"/>
      <c r="Q7" s="105"/>
    </row>
    <row r="8" spans="2:17" s="104" customFormat="1" ht="30" customHeight="1">
      <c r="D8" s="574"/>
      <c r="P8" s="105"/>
      <c r="Q8" s="105"/>
    </row>
    <row r="9" spans="2:17" s="2" customFormat="1" ht="24.75" customHeight="1">
      <c r="B9" s="118" t="s">
        <v>412</v>
      </c>
      <c r="C9" s="17"/>
      <c r="D9" s="455">
        <v>2018</v>
      </c>
    </row>
    <row r="10" spans="2:17" s="17" customFormat="1" ht="16.5" customHeight="1"/>
    <row r="11" spans="2:17" s="17" customFormat="1" ht="36.75" customHeight="1">
      <c r="B11" s="799" t="s">
        <v>566</v>
      </c>
      <c r="C11" s="799"/>
      <c r="D11" s="799"/>
      <c r="E11" s="799"/>
      <c r="F11" s="799"/>
      <c r="G11" s="799"/>
      <c r="H11" s="799"/>
      <c r="I11" s="799"/>
      <c r="J11" s="799"/>
      <c r="K11" s="799"/>
      <c r="L11" s="799"/>
      <c r="M11" s="799"/>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GS&gt;50-4999kW</v>
      </c>
      <c r="G13" s="243" t="str">
        <f>'1.  LRAMVA Summary'!G52</f>
        <v>USL</v>
      </c>
      <c r="H13" s="243" t="str">
        <f>'1.  LRAMVA Summary'!H52</f>
        <v xml:space="preserve">Street Lighting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1405902</v>
      </c>
      <c r="D15" s="451">
        <v>555519</v>
      </c>
      <c r="E15" s="451">
        <v>850200</v>
      </c>
      <c r="F15" s="451">
        <v>183</v>
      </c>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555519</v>
      </c>
      <c r="E18" s="192">
        <f t="shared" si="0"/>
        <v>850200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36" customHeight="1">
      <c r="B20" s="460" t="s">
        <v>676</v>
      </c>
      <c r="C20" s="453"/>
      <c r="D20" s="454"/>
    </row>
    <row r="21" spans="2:17" s="438" customFormat="1" ht="21" customHeight="1">
      <c r="B21" s="460" t="s">
        <v>367</v>
      </c>
      <c r="C21" s="453" t="s">
        <v>740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v>2014</v>
      </c>
    </row>
    <row r="25" spans="2:17" s="2" customFormat="1" ht="15.75" customHeight="1">
      <c r="D25" s="20"/>
    </row>
    <row r="26" spans="2:17" s="2" customFormat="1" ht="42" customHeight="1">
      <c r="B26" s="799" t="s">
        <v>565</v>
      </c>
      <c r="C26" s="799"/>
      <c r="D26" s="799"/>
      <c r="E26" s="799"/>
      <c r="F26" s="799"/>
      <c r="G26" s="799"/>
      <c r="H26" s="799"/>
      <c r="I26" s="799"/>
      <c r="J26" s="799"/>
      <c r="K26" s="799"/>
      <c r="L26" s="799"/>
      <c r="M26" s="799"/>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GS&gt;50-4999kW</v>
      </c>
      <c r="G28" s="243" t="str">
        <f>'1.  LRAMVA Summary'!G52</f>
        <v>USL</v>
      </c>
      <c r="H28" s="243" t="str">
        <f>'1.  LRAMVA Summary'!H52</f>
        <v xml:space="preserve">Street Lighting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388472</v>
      </c>
      <c r="D30" s="462">
        <v>258830</v>
      </c>
      <c r="E30" s="462">
        <v>65523</v>
      </c>
      <c r="F30" s="462">
        <v>57775</v>
      </c>
      <c r="G30" s="462">
        <v>1232</v>
      </c>
      <c r="H30" s="462">
        <v>5112</v>
      </c>
      <c r="I30" s="462"/>
      <c r="J30" s="462"/>
      <c r="K30" s="462"/>
      <c r="L30" s="462"/>
      <c r="M30" s="462"/>
      <c r="N30" s="462"/>
      <c r="O30" s="462"/>
      <c r="P30" s="462"/>
      <c r="Q30" s="452"/>
    </row>
    <row r="31" spans="2:17" s="463" customFormat="1" ht="15" customHeight="1">
      <c r="B31" s="461" t="s">
        <v>28</v>
      </c>
      <c r="C31" s="626">
        <f>SUM(D31:Q31)</f>
        <v>182</v>
      </c>
      <c r="D31" s="450"/>
      <c r="E31" s="450"/>
      <c r="F31" s="450">
        <v>168</v>
      </c>
      <c r="G31" s="450"/>
      <c r="H31" s="450">
        <v>14</v>
      </c>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258830</v>
      </c>
      <c r="E33" s="192">
        <f>IF(E29="kw",HLOOKUP(E29,E29:E31,3,FALSE),HLOOKUP(E29,E29:E31,2,FALSE))</f>
        <v>65523</v>
      </c>
      <c r="F33" s="192">
        <f>IF(F29="kw",HLOOKUP(F29,F29:F31,3,FALSE),HLOOKUP(F29,F29:F31,2,FALSE))</f>
        <v>168</v>
      </c>
      <c r="G33" s="192">
        <f>IF(G29="kw",HLOOKUP(G29,G29:G31,3,FALSE),HLOOKUP(G29,G29:G31,2,FALSE))</f>
        <v>1232</v>
      </c>
      <c r="H33" s="192">
        <f t="shared" ref="H33:Q33" si="2">IF(H29="kw",HLOOKUP(H29,H29:H31,3,FALSE),HLOOKUP(H29,H29:H31,2,FALSE))</f>
        <v>14</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676</v>
      </c>
      <c r="C35" s="453"/>
      <c r="D35" s="454"/>
      <c r="E35" s="93"/>
      <c r="F35" s="93"/>
      <c r="G35" s="93"/>
      <c r="H35" s="93"/>
      <c r="I35" s="93"/>
      <c r="J35" s="93"/>
      <c r="K35" s="93"/>
      <c r="L35" s="93"/>
      <c r="M35" s="93"/>
      <c r="N35" s="93"/>
      <c r="O35" s="93"/>
      <c r="P35" s="93"/>
      <c r="Q35" s="93"/>
    </row>
    <row r="36" spans="2:32" s="438" customFormat="1" ht="21" customHeight="1">
      <c r="B36" s="460" t="s">
        <v>367</v>
      </c>
      <c r="C36" s="453" t="s">
        <v>414</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454</v>
      </c>
      <c r="C39" s="35"/>
      <c r="D39" s="34"/>
      <c r="E39" s="39"/>
      <c r="F39" s="40"/>
    </row>
    <row r="40" spans="2:32" s="70" customFormat="1" ht="39" customHeight="1">
      <c r="B40" s="799" t="s">
        <v>613</v>
      </c>
      <c r="C40" s="799"/>
      <c r="D40" s="799"/>
      <c r="E40" s="799"/>
      <c r="F40" s="799"/>
      <c r="G40" s="799"/>
      <c r="H40" s="799"/>
      <c r="I40" s="799"/>
      <c r="J40" s="799"/>
      <c r="K40" s="799"/>
      <c r="L40" s="799"/>
      <c r="M40" s="799"/>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610</v>
      </c>
      <c r="D42" s="243" t="str">
        <f>'1.  LRAMVA Summary'!D52</f>
        <v>Residential</v>
      </c>
      <c r="E42" s="243" t="str">
        <f>'1.  LRAMVA Summary'!E52</f>
        <v>GS&lt;50 kW</v>
      </c>
      <c r="F42" s="243" t="str">
        <f>'1.  LRAMVA Summary'!F52</f>
        <v>GS&gt;50-4999kW</v>
      </c>
      <c r="G42" s="243" t="str">
        <f>'1.  LRAMVA Summary'!G52</f>
        <v>USL</v>
      </c>
      <c r="H42" s="243" t="str">
        <f>'1.  LRAMVA Summary'!H52</f>
        <v xml:space="preserve">Street Lighting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v>2014</v>
      </c>
      <c r="D50" s="190">
        <f t="shared" ref="D50:I50" si="9">IF(ISBLANK($C$50),0,IF($C$50=$D$9,HLOOKUP(D43,D14:D18,5,FALSE),HLOOKUP(D43,D29:D33,5,FALSE)))</f>
        <v>258830</v>
      </c>
      <c r="E50" s="190">
        <f t="shared" si="9"/>
        <v>65523</v>
      </c>
      <c r="F50" s="190">
        <f t="shared" si="9"/>
        <v>168</v>
      </c>
      <c r="G50" s="190">
        <f t="shared" si="9"/>
        <v>1232</v>
      </c>
      <c r="H50" s="190">
        <f t="shared" si="9"/>
        <v>14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34">
        <v>2018</v>
      </c>
      <c r="D51" s="190">
        <f t="shared" ref="D51:Q51" si="11">IF(ISBLANK($C$51),0,IF($C$51=$D$9,HLOOKUP(D43,D14:D18,5,FALSE),HLOOKUP(D43,D29:D33,5,FALSE)))</f>
        <v>555519</v>
      </c>
      <c r="E51" s="190">
        <f t="shared" si="11"/>
        <v>850200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539</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V122" sqref="V122"/>
    </sheetView>
  </sheetViews>
  <sheetFormatPr defaultColWidth="9.21875" defaultRowHeight="14.4" outlineLevelRow="1"/>
  <cols>
    <col min="1" max="1" width="6.5546875" style="4" customWidth="1"/>
    <col min="2" max="2" width="36.5546875" style="5" customWidth="1"/>
    <col min="3" max="3" width="16.77734375" style="78" customWidth="1"/>
    <col min="4" max="5" width="17.77734375" style="5" customWidth="1"/>
    <col min="6" max="6" width="18.77734375" style="5" customWidth="1"/>
    <col min="7" max="8" width="15.44140625" style="5" customWidth="1"/>
    <col min="9" max="9" width="17.21875" style="5" customWidth="1"/>
    <col min="10" max="13" width="15.77734375" style="5" customWidth="1"/>
    <col min="14" max="14" width="18.77734375" style="5" customWidth="1"/>
    <col min="15" max="15" width="16.5546875" style="5" customWidth="1"/>
    <col min="16" max="16" width="17.21875" style="5" customWidth="1"/>
    <col min="17" max="16384" width="9.21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0" t="s">
        <v>171</v>
      </c>
      <c r="C4" s="85" t="s">
        <v>175</v>
      </c>
      <c r="D4" s="85"/>
      <c r="E4" s="49"/>
    </row>
    <row r="5" spans="1:26" s="18" customFormat="1" ht="26.25" hidden="1" customHeight="1" outlineLevel="1" thickBot="1">
      <c r="A5" s="4"/>
      <c r="B5" s="800"/>
      <c r="C5" s="86" t="s">
        <v>172</v>
      </c>
      <c r="D5" s="86"/>
      <c r="E5" s="49"/>
    </row>
    <row r="6" spans="1:26" ht="26.25" hidden="1" customHeight="1" outlineLevel="1" thickBot="1">
      <c r="B6" s="800"/>
      <c r="C6" s="806" t="s">
        <v>554</v>
      </c>
      <c r="D6" s="807"/>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530</v>
      </c>
      <c r="C8" s="594" t="s">
        <v>483</v>
      </c>
      <c r="D8" s="593"/>
      <c r="M8" s="6"/>
      <c r="N8" s="6"/>
      <c r="O8" s="6"/>
      <c r="P8" s="6"/>
      <c r="Q8" s="6"/>
      <c r="R8" s="6"/>
      <c r="S8" s="6"/>
      <c r="T8" s="6"/>
      <c r="U8" s="6"/>
      <c r="V8" s="6"/>
      <c r="W8" s="6"/>
      <c r="X8" s="6"/>
      <c r="Y8" s="6"/>
      <c r="Z8" s="6"/>
    </row>
    <row r="9" spans="1:26" s="18" customFormat="1" ht="19.5" hidden="1" customHeight="1" outlineLevel="1">
      <c r="A9" s="4"/>
      <c r="B9" s="540"/>
      <c r="C9" s="594" t="s">
        <v>531</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2"/>
    </row>
    <row r="12" spans="1:26" ht="58.5" customHeight="1">
      <c r="B12" s="808" t="s">
        <v>621</v>
      </c>
      <c r="C12" s="808"/>
      <c r="D12" s="808"/>
      <c r="E12" s="808"/>
      <c r="F12" s="808"/>
      <c r="G12" s="808"/>
      <c r="H12" s="808"/>
      <c r="I12" s="808"/>
      <c r="J12" s="808"/>
      <c r="K12" s="808"/>
      <c r="L12" s="808"/>
      <c r="M12" s="808"/>
      <c r="N12" s="808"/>
      <c r="O12" s="80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568</v>
      </c>
      <c r="E14" s="472" t="s">
        <v>732</v>
      </c>
      <c r="F14" s="472" t="s">
        <v>733</v>
      </c>
      <c r="G14" s="472" t="s">
        <v>734</v>
      </c>
      <c r="H14" s="472" t="s">
        <v>735</v>
      </c>
      <c r="I14" s="472" t="s">
        <v>736</v>
      </c>
      <c r="J14" s="472" t="s">
        <v>737</v>
      </c>
      <c r="K14" s="472" t="s">
        <v>738</v>
      </c>
      <c r="L14" s="472" t="s">
        <v>739</v>
      </c>
      <c r="M14" s="472" t="s">
        <v>569</v>
      </c>
      <c r="N14" s="472" t="s">
        <v>570</v>
      </c>
      <c r="O14" s="472" t="s">
        <v>571</v>
      </c>
      <c r="P14" s="7"/>
    </row>
    <row r="15" spans="1:26" s="7" customFormat="1" ht="18.75" customHeight="1">
      <c r="B15" s="473" t="s">
        <v>188</v>
      </c>
      <c r="C15" s="801"/>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562</v>
      </c>
      <c r="C16" s="802"/>
      <c r="D16" s="477"/>
      <c r="E16" s="477"/>
      <c r="F16" s="477"/>
      <c r="G16" s="477"/>
      <c r="H16" s="477"/>
      <c r="I16" s="477"/>
      <c r="J16" s="477"/>
      <c r="K16" s="477"/>
      <c r="L16" s="477"/>
      <c r="M16" s="477"/>
      <c r="N16" s="477"/>
      <c r="O16" s="478"/>
    </row>
    <row r="17" spans="1:15" s="111" customFormat="1" ht="17.25" customHeight="1">
      <c r="B17" s="479" t="s">
        <v>563</v>
      </c>
      <c r="C17" s="803"/>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04" t="str">
        <f>'2. LRAMVA Threshold'!D43</f>
        <v>kWh</v>
      </c>
      <c r="D18" s="46"/>
      <c r="E18" s="46">
        <v>1.26E-2</v>
      </c>
      <c r="F18" s="46">
        <v>1.2699999999999999E-2</v>
      </c>
      <c r="G18" s="46">
        <v>1.2800000000000001E-2</v>
      </c>
      <c r="H18" s="46">
        <v>1.3599999999999999E-2</v>
      </c>
      <c r="I18" s="46">
        <v>1.38E-2</v>
      </c>
      <c r="J18" s="46">
        <v>1.06E-2</v>
      </c>
      <c r="K18" s="46">
        <v>7.1999999999999998E-3</v>
      </c>
      <c r="L18" s="46">
        <v>6.4000000000000003E-3</v>
      </c>
      <c r="M18" s="46">
        <v>3.2000000000000002E-3</v>
      </c>
      <c r="N18" s="46"/>
      <c r="O18" s="69"/>
    </row>
    <row r="19" spans="1:15" s="7" customFormat="1" ht="15" customHeight="1" outlineLevel="1">
      <c r="B19" s="536" t="s">
        <v>514</v>
      </c>
      <c r="C19" s="802"/>
      <c r="D19" s="46"/>
      <c r="E19" s="46"/>
      <c r="F19" s="46"/>
      <c r="G19" s="46"/>
      <c r="H19" s="46"/>
      <c r="I19" s="46"/>
      <c r="J19" s="46"/>
      <c r="K19" s="46"/>
      <c r="L19" s="46"/>
      <c r="M19" s="46"/>
      <c r="N19" s="46"/>
      <c r="O19" s="69"/>
    </row>
    <row r="20" spans="1:15" s="7" customFormat="1" ht="15" customHeight="1" outlineLevel="1">
      <c r="B20" s="536" t="s">
        <v>515</v>
      </c>
      <c r="C20" s="802"/>
      <c r="D20" s="46"/>
      <c r="E20" s="46"/>
      <c r="F20" s="46"/>
      <c r="G20" s="46"/>
      <c r="H20" s="46"/>
      <c r="I20" s="46"/>
      <c r="J20" s="46"/>
      <c r="K20" s="46"/>
      <c r="L20" s="46"/>
      <c r="M20" s="46"/>
      <c r="N20" s="46"/>
      <c r="O20" s="69"/>
    </row>
    <row r="21" spans="1:15" s="7" customFormat="1" ht="15" customHeight="1" outlineLevel="1">
      <c r="B21" s="536" t="s">
        <v>491</v>
      </c>
      <c r="C21" s="802"/>
      <c r="D21" s="46"/>
      <c r="E21" s="46"/>
      <c r="F21" s="46"/>
      <c r="G21" s="46"/>
      <c r="H21" s="46"/>
      <c r="I21" s="46"/>
      <c r="J21" s="46"/>
      <c r="K21" s="46"/>
      <c r="L21" s="46"/>
      <c r="M21" s="46"/>
      <c r="N21" s="46"/>
      <c r="O21" s="69"/>
    </row>
    <row r="22" spans="1:15" s="7" customFormat="1" ht="14.25" customHeight="1">
      <c r="B22" s="536" t="s">
        <v>516</v>
      </c>
      <c r="C22" s="805"/>
      <c r="D22" s="65">
        <f>SUM(D18:D21)</f>
        <v>0</v>
      </c>
      <c r="E22" s="65">
        <f>SUM(E18:E21)</f>
        <v>1.26E-2</v>
      </c>
      <c r="F22" s="65">
        <f>SUM(F18:F21)</f>
        <v>1.2699999999999999E-2</v>
      </c>
      <c r="G22" s="65">
        <f t="shared" ref="G22:N22" si="2">SUM(G18:G21)</f>
        <v>1.2800000000000001E-2</v>
      </c>
      <c r="H22" s="65">
        <f t="shared" si="2"/>
        <v>1.3599999999999999E-2</v>
      </c>
      <c r="I22" s="65">
        <f t="shared" si="2"/>
        <v>1.38E-2</v>
      </c>
      <c r="J22" s="65">
        <f t="shared" si="2"/>
        <v>1.06E-2</v>
      </c>
      <c r="K22" s="65">
        <f t="shared" si="2"/>
        <v>7.1999999999999998E-3</v>
      </c>
      <c r="L22" s="65">
        <f t="shared" si="2"/>
        <v>6.4000000000000003E-3</v>
      </c>
      <c r="M22" s="65">
        <f t="shared" si="2"/>
        <v>3.2000000000000002E-3</v>
      </c>
      <c r="N22" s="65">
        <f t="shared" si="2"/>
        <v>0</v>
      </c>
      <c r="O22" s="76"/>
    </row>
    <row r="23" spans="1:15" s="63" customFormat="1">
      <c r="A23" s="62"/>
      <c r="B23" s="492" t="s">
        <v>517</v>
      </c>
      <c r="C23" s="482"/>
      <c r="D23" s="483"/>
      <c r="E23" s="484">
        <f>ROUND(SUM(D22*E16+E22*E17)/12,4)</f>
        <v>1.26E-2</v>
      </c>
      <c r="F23" s="484">
        <f>ROUND(SUM(E22*F16+F22*F17)/12,4)</f>
        <v>1.2699999999999999E-2</v>
      </c>
      <c r="G23" s="484">
        <f>ROUND(SUM(F22*G16+G22*G17)/12,4)</f>
        <v>1.2800000000000001E-2</v>
      </c>
      <c r="H23" s="484">
        <f>ROUND(SUM(G22*H16+H22*H17)/12,4)</f>
        <v>1.3599999999999999E-2</v>
      </c>
      <c r="I23" s="484">
        <f>ROUND(SUM(H22*I16+I22*I17)/12,4)</f>
        <v>1.38E-2</v>
      </c>
      <c r="J23" s="484">
        <f t="shared" ref="J23:N23" si="3">ROUND(SUM(I22*J16+J22*J17)/12,4)</f>
        <v>1.06E-2</v>
      </c>
      <c r="K23" s="484">
        <f t="shared" si="3"/>
        <v>7.1999999999999998E-3</v>
      </c>
      <c r="L23" s="484">
        <f t="shared" si="3"/>
        <v>6.4000000000000003E-3</v>
      </c>
      <c r="M23" s="484">
        <f t="shared" si="3"/>
        <v>3.2000000000000002E-3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4" t="str">
        <f>'2. LRAMVA Threshold'!E43</f>
        <v>kWh</v>
      </c>
      <c r="D25" s="46"/>
      <c r="E25" s="46">
        <v>1.66E-2</v>
      </c>
      <c r="F25" s="46">
        <v>1.67E-2</v>
      </c>
      <c r="G25" s="46">
        <v>1.6799999999999999E-2</v>
      </c>
      <c r="H25" s="46">
        <v>1.4E-2</v>
      </c>
      <c r="I25" s="46">
        <v>1.4200000000000001E-2</v>
      </c>
      <c r="J25" s="46">
        <v>1.4500000000000001E-2</v>
      </c>
      <c r="K25" s="46">
        <v>1.4800000000000001E-2</v>
      </c>
      <c r="L25" s="46">
        <v>1.7600000000000001E-2</v>
      </c>
      <c r="M25" s="46">
        <v>1.7899999999999999E-2</v>
      </c>
      <c r="N25" s="46"/>
      <c r="O25" s="69"/>
    </row>
    <row r="26" spans="1:15" s="18" customFormat="1" outlineLevel="1">
      <c r="A26" s="4"/>
      <c r="B26" s="536" t="s">
        <v>514</v>
      </c>
      <c r="C26" s="802"/>
      <c r="D26" s="46"/>
      <c r="E26" s="46"/>
      <c r="F26" s="46"/>
      <c r="G26" s="46"/>
      <c r="H26" s="46"/>
      <c r="I26" s="46"/>
      <c r="J26" s="46"/>
      <c r="K26" s="46"/>
      <c r="L26" s="46"/>
      <c r="M26" s="46"/>
      <c r="N26" s="46"/>
      <c r="O26" s="69"/>
    </row>
    <row r="27" spans="1:15" s="18" customFormat="1" outlineLevel="1">
      <c r="A27" s="4"/>
      <c r="B27" s="536" t="s">
        <v>515</v>
      </c>
      <c r="C27" s="802"/>
      <c r="D27" s="46"/>
      <c r="E27" s="46"/>
      <c r="F27" s="46"/>
      <c r="G27" s="46"/>
      <c r="H27" s="46"/>
      <c r="I27" s="46"/>
      <c r="J27" s="46"/>
      <c r="K27" s="46"/>
      <c r="L27" s="46"/>
      <c r="M27" s="46"/>
      <c r="N27" s="46"/>
      <c r="O27" s="69"/>
    </row>
    <row r="28" spans="1:15" s="18" customFormat="1" outlineLevel="1">
      <c r="A28" s="4"/>
      <c r="B28" s="536" t="s">
        <v>491</v>
      </c>
      <c r="C28" s="802"/>
      <c r="D28" s="46"/>
      <c r="E28" s="46"/>
      <c r="F28" s="46"/>
      <c r="G28" s="46"/>
      <c r="H28" s="46"/>
      <c r="I28" s="46"/>
      <c r="J28" s="46"/>
      <c r="K28" s="46"/>
      <c r="L28" s="46"/>
      <c r="M28" s="46"/>
      <c r="N28" s="46"/>
      <c r="O28" s="69"/>
    </row>
    <row r="29" spans="1:15" s="18" customFormat="1">
      <c r="A29" s="4"/>
      <c r="B29" s="536" t="s">
        <v>516</v>
      </c>
      <c r="C29" s="805"/>
      <c r="D29" s="65">
        <f>SUM(D25:D28)</f>
        <v>0</v>
      </c>
      <c r="E29" s="65">
        <f t="shared" ref="E29:N29" si="4">SUM(E25:E28)</f>
        <v>1.66E-2</v>
      </c>
      <c r="F29" s="65">
        <f t="shared" si="4"/>
        <v>1.67E-2</v>
      </c>
      <c r="G29" s="65">
        <f t="shared" si="4"/>
        <v>1.6799999999999999E-2</v>
      </c>
      <c r="H29" s="65">
        <f t="shared" si="4"/>
        <v>1.4E-2</v>
      </c>
      <c r="I29" s="65">
        <f t="shared" si="4"/>
        <v>1.4200000000000001E-2</v>
      </c>
      <c r="J29" s="65">
        <f t="shared" si="4"/>
        <v>1.4500000000000001E-2</v>
      </c>
      <c r="K29" s="65">
        <f t="shared" si="4"/>
        <v>1.4800000000000001E-2</v>
      </c>
      <c r="L29" s="65">
        <f t="shared" si="4"/>
        <v>1.7600000000000001E-2</v>
      </c>
      <c r="M29" s="65">
        <f t="shared" si="4"/>
        <v>1.7899999999999999E-2</v>
      </c>
      <c r="N29" s="65">
        <f t="shared" si="4"/>
        <v>0</v>
      </c>
      <c r="O29" s="76"/>
    </row>
    <row r="30" spans="1:15" s="18" customFormat="1">
      <c r="A30" s="4"/>
      <c r="B30" s="492" t="s">
        <v>517</v>
      </c>
      <c r="C30" s="488"/>
      <c r="D30" s="71"/>
      <c r="E30" s="484">
        <f>ROUND(SUM(D29*E16+E29*E17)/12,4)</f>
        <v>1.66E-2</v>
      </c>
      <c r="F30" s="484">
        <f t="shared" ref="F30:N30" si="5">ROUND(SUM(E29*F16+F29*F17)/12,4)</f>
        <v>1.67E-2</v>
      </c>
      <c r="G30" s="484">
        <f t="shared" si="5"/>
        <v>1.6799999999999999E-2</v>
      </c>
      <c r="H30" s="484">
        <f t="shared" si="5"/>
        <v>1.4E-2</v>
      </c>
      <c r="I30" s="484">
        <f t="shared" si="5"/>
        <v>1.4200000000000001E-2</v>
      </c>
      <c r="J30" s="484">
        <f>ROUND(SUM(I29*J16+J29*J17)/12,4)</f>
        <v>1.4500000000000001E-2</v>
      </c>
      <c r="K30" s="484">
        <f t="shared" si="5"/>
        <v>1.4800000000000001E-2</v>
      </c>
      <c r="L30" s="484">
        <f t="shared" si="5"/>
        <v>1.7600000000000001E-2</v>
      </c>
      <c r="M30" s="484">
        <f t="shared" si="5"/>
        <v>1.7899999999999999E-2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GS&gt;50-4999kW</v>
      </c>
      <c r="C32" s="804" t="str">
        <f>'2. LRAMVA Threshold'!F43</f>
        <v>KW</v>
      </c>
      <c r="D32" s="46"/>
      <c r="E32" s="46">
        <v>4.4832999999999998</v>
      </c>
      <c r="F32" s="46">
        <v>4.5228000000000002</v>
      </c>
      <c r="G32" s="46">
        <v>4.5445000000000002</v>
      </c>
      <c r="H32" s="46">
        <v>3.5066000000000002</v>
      </c>
      <c r="I32" s="46">
        <v>3.5573999999999999</v>
      </c>
      <c r="J32" s="46">
        <v>3.6267999999999998</v>
      </c>
      <c r="K32" s="46">
        <v>3.6957</v>
      </c>
      <c r="L32" s="46">
        <v>4.2386999999999997</v>
      </c>
      <c r="M32" s="46">
        <v>3.9693999999999998</v>
      </c>
      <c r="N32" s="46"/>
      <c r="O32" s="69"/>
    </row>
    <row r="33" spans="1:15" s="18" customFormat="1" outlineLevel="1">
      <c r="A33" s="4"/>
      <c r="B33" s="536" t="s">
        <v>514</v>
      </c>
      <c r="C33" s="802"/>
      <c r="D33" s="46"/>
      <c r="E33" s="46"/>
      <c r="F33" s="46"/>
      <c r="G33" s="46"/>
      <c r="H33" s="46"/>
      <c r="I33" s="46"/>
      <c r="J33" s="46"/>
      <c r="K33" s="46"/>
      <c r="L33" s="46"/>
      <c r="M33" s="46"/>
      <c r="N33" s="46"/>
      <c r="O33" s="69"/>
    </row>
    <row r="34" spans="1:15" s="18" customFormat="1" outlineLevel="1">
      <c r="A34" s="4"/>
      <c r="B34" s="536" t="s">
        <v>515</v>
      </c>
      <c r="C34" s="802"/>
      <c r="D34" s="46"/>
      <c r="E34" s="46"/>
      <c r="F34" s="46"/>
      <c r="G34" s="46"/>
      <c r="H34" s="46"/>
      <c r="I34" s="46"/>
      <c r="J34" s="46"/>
      <c r="K34" s="46"/>
      <c r="L34" s="46"/>
      <c r="M34" s="46"/>
      <c r="N34" s="46"/>
      <c r="O34" s="69"/>
    </row>
    <row r="35" spans="1:15" s="18" customFormat="1" outlineLevel="1">
      <c r="A35" s="4"/>
      <c r="B35" s="536" t="s">
        <v>491</v>
      </c>
      <c r="C35" s="802"/>
      <c r="D35" s="46"/>
      <c r="E35" s="46"/>
      <c r="F35" s="46"/>
      <c r="G35" s="46"/>
      <c r="H35" s="46"/>
      <c r="I35" s="46"/>
      <c r="J35" s="46"/>
      <c r="K35" s="46"/>
      <c r="L35" s="46"/>
      <c r="M35" s="46"/>
      <c r="N35" s="46"/>
      <c r="O35" s="69"/>
    </row>
    <row r="36" spans="1:15" s="18" customFormat="1">
      <c r="A36" s="4"/>
      <c r="B36" s="536" t="s">
        <v>516</v>
      </c>
      <c r="C36" s="805"/>
      <c r="D36" s="65">
        <f>SUM(D32:D35)</f>
        <v>0</v>
      </c>
      <c r="E36" s="65">
        <f>SUM(E32:E35)</f>
        <v>4.4832999999999998</v>
      </c>
      <c r="F36" s="65">
        <f t="shared" ref="F36:M36" si="6">SUM(F32:F35)</f>
        <v>4.5228000000000002</v>
      </c>
      <c r="G36" s="65">
        <f t="shared" si="6"/>
        <v>4.5445000000000002</v>
      </c>
      <c r="H36" s="65">
        <f t="shared" si="6"/>
        <v>3.5066000000000002</v>
      </c>
      <c r="I36" s="65">
        <f t="shared" si="6"/>
        <v>3.5573999999999999</v>
      </c>
      <c r="J36" s="65">
        <f t="shared" si="6"/>
        <v>3.6267999999999998</v>
      </c>
      <c r="K36" s="65">
        <f t="shared" si="6"/>
        <v>3.6957</v>
      </c>
      <c r="L36" s="65">
        <f t="shared" si="6"/>
        <v>4.2386999999999997</v>
      </c>
      <c r="M36" s="65">
        <f t="shared" si="6"/>
        <v>3.9693999999999998</v>
      </c>
      <c r="N36" s="65">
        <f>SUM(N32:N35)</f>
        <v>0</v>
      </c>
      <c r="O36" s="76"/>
    </row>
    <row r="37" spans="1:15" s="18" customFormat="1">
      <c r="A37" s="4"/>
      <c r="B37" s="492" t="s">
        <v>517</v>
      </c>
      <c r="C37" s="488"/>
      <c r="D37" s="71"/>
      <c r="E37" s="484">
        <f t="shared" ref="E37:N37" si="7">ROUND(SUM(D36*E16+E36*E17)/12,4)</f>
        <v>4.4832999999999998</v>
      </c>
      <c r="F37" s="484">
        <f t="shared" si="7"/>
        <v>4.5228000000000002</v>
      </c>
      <c r="G37" s="484">
        <f t="shared" si="7"/>
        <v>4.5445000000000002</v>
      </c>
      <c r="H37" s="484">
        <f t="shared" si="7"/>
        <v>3.5066000000000002</v>
      </c>
      <c r="I37" s="484">
        <f t="shared" si="7"/>
        <v>3.5573999999999999</v>
      </c>
      <c r="J37" s="484">
        <f t="shared" si="7"/>
        <v>3.6267999999999998</v>
      </c>
      <c r="K37" s="484">
        <f t="shared" si="7"/>
        <v>3.6957</v>
      </c>
      <c r="L37" s="484">
        <f t="shared" si="7"/>
        <v>4.2386999999999997</v>
      </c>
      <c r="M37" s="484">
        <f t="shared" si="7"/>
        <v>3.9693999999999998</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USL</v>
      </c>
      <c r="C39" s="804" t="str">
        <f>'2. LRAMVA Threshold'!G43</f>
        <v>kWh</v>
      </c>
      <c r="D39" s="46"/>
      <c r="E39" s="46">
        <v>1.03E-2</v>
      </c>
      <c r="F39" s="46">
        <v>1.04E-2</v>
      </c>
      <c r="G39" s="46">
        <v>1.04E-2</v>
      </c>
      <c r="H39" s="46">
        <v>5.1999999999999998E-3</v>
      </c>
      <c r="I39" s="46">
        <v>5.3E-3</v>
      </c>
      <c r="J39" s="46">
        <v>5.4000000000000003E-3</v>
      </c>
      <c r="K39" s="46">
        <v>5.4999999999999997E-3</v>
      </c>
      <c r="L39" s="46">
        <v>1.4500000000000001E-2</v>
      </c>
      <c r="M39" s="46">
        <v>1.47E-2</v>
      </c>
      <c r="N39" s="46"/>
      <c r="O39" s="69"/>
    </row>
    <row r="40" spans="1:15" s="18" customFormat="1" outlineLevel="1">
      <c r="A40" s="4"/>
      <c r="B40" s="536" t="s">
        <v>514</v>
      </c>
      <c r="C40" s="802"/>
      <c r="D40" s="46"/>
      <c r="E40" s="46"/>
      <c r="F40" s="46"/>
      <c r="G40" s="46"/>
      <c r="H40" s="46"/>
      <c r="I40" s="46"/>
      <c r="J40" s="46"/>
      <c r="K40" s="46"/>
      <c r="L40" s="46"/>
      <c r="M40" s="46"/>
      <c r="N40" s="46"/>
      <c r="O40" s="69"/>
    </row>
    <row r="41" spans="1:15" s="18" customFormat="1" outlineLevel="1">
      <c r="A41" s="4"/>
      <c r="B41" s="536" t="s">
        <v>515</v>
      </c>
      <c r="C41" s="802"/>
      <c r="D41" s="46"/>
      <c r="E41" s="46"/>
      <c r="F41" s="46"/>
      <c r="G41" s="46"/>
      <c r="H41" s="46"/>
      <c r="I41" s="46"/>
      <c r="J41" s="46"/>
      <c r="K41" s="46"/>
      <c r="L41" s="46"/>
      <c r="M41" s="46"/>
      <c r="N41" s="46"/>
      <c r="O41" s="69"/>
    </row>
    <row r="42" spans="1:15" s="18" customFormat="1" outlineLevel="1">
      <c r="A42" s="4"/>
      <c r="B42" s="536" t="s">
        <v>491</v>
      </c>
      <c r="C42" s="802"/>
      <c r="D42" s="46"/>
      <c r="E42" s="46"/>
      <c r="F42" s="46"/>
      <c r="G42" s="46"/>
      <c r="H42" s="46"/>
      <c r="I42" s="46"/>
      <c r="J42" s="46"/>
      <c r="K42" s="46"/>
      <c r="L42" s="46"/>
      <c r="M42" s="46"/>
      <c r="N42" s="46"/>
      <c r="O42" s="69"/>
    </row>
    <row r="43" spans="1:15" s="18" customFormat="1">
      <c r="A43" s="4"/>
      <c r="B43" s="536" t="s">
        <v>516</v>
      </c>
      <c r="C43" s="805"/>
      <c r="D43" s="65">
        <f>SUM(D39:D42)</f>
        <v>0</v>
      </c>
      <c r="E43" s="65">
        <f t="shared" ref="E43:N43" si="8">SUM(E39:E42)</f>
        <v>1.03E-2</v>
      </c>
      <c r="F43" s="65">
        <f t="shared" si="8"/>
        <v>1.04E-2</v>
      </c>
      <c r="G43" s="65">
        <f t="shared" si="8"/>
        <v>1.04E-2</v>
      </c>
      <c r="H43" s="65">
        <f t="shared" si="8"/>
        <v>5.1999999999999998E-3</v>
      </c>
      <c r="I43" s="65">
        <f t="shared" si="8"/>
        <v>5.3E-3</v>
      </c>
      <c r="J43" s="65">
        <f t="shared" si="8"/>
        <v>5.4000000000000003E-3</v>
      </c>
      <c r="K43" s="65">
        <f t="shared" si="8"/>
        <v>5.4999999999999997E-3</v>
      </c>
      <c r="L43" s="65">
        <f t="shared" si="8"/>
        <v>1.4500000000000001E-2</v>
      </c>
      <c r="M43" s="65">
        <f t="shared" si="8"/>
        <v>1.47E-2</v>
      </c>
      <c r="N43" s="65">
        <f t="shared" si="8"/>
        <v>0</v>
      </c>
      <c r="O43" s="76"/>
    </row>
    <row r="44" spans="1:15" s="14" customFormat="1">
      <c r="A44" s="72"/>
      <c r="B44" s="492" t="s">
        <v>517</v>
      </c>
      <c r="C44" s="488"/>
      <c r="D44" s="71"/>
      <c r="E44" s="484">
        <f t="shared" ref="E44:N44" si="9">ROUND(SUM(D43*E16+E43*E17)/12,4)</f>
        <v>1.03E-2</v>
      </c>
      <c r="F44" s="484">
        <f t="shared" si="9"/>
        <v>1.04E-2</v>
      </c>
      <c r="G44" s="484">
        <f t="shared" si="9"/>
        <v>1.04E-2</v>
      </c>
      <c r="H44" s="484">
        <f t="shared" si="9"/>
        <v>5.1999999999999998E-3</v>
      </c>
      <c r="I44" s="484">
        <f t="shared" si="9"/>
        <v>5.3E-3</v>
      </c>
      <c r="J44" s="484">
        <f t="shared" si="9"/>
        <v>5.4000000000000003E-3</v>
      </c>
      <c r="K44" s="484">
        <f t="shared" si="9"/>
        <v>5.4999999999999997E-3</v>
      </c>
      <c r="L44" s="484">
        <f t="shared" si="9"/>
        <v>1.4500000000000001E-2</v>
      </c>
      <c r="M44" s="484">
        <f t="shared" si="9"/>
        <v>1.47E-2</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 xml:space="preserve">Street Lighting </v>
      </c>
      <c r="C46" s="804" t="str">
        <f>'2. LRAMVA Threshold'!H43</f>
        <v>kW</v>
      </c>
      <c r="D46" s="46"/>
      <c r="E46" s="46">
        <v>6.4268000000000001</v>
      </c>
      <c r="F46" s="46">
        <v>6.4833999999999996</v>
      </c>
      <c r="G46" s="46">
        <v>6.5145</v>
      </c>
      <c r="H46" s="46">
        <v>7.6727999999999996</v>
      </c>
      <c r="I46" s="46">
        <v>7.7840999999999996</v>
      </c>
      <c r="J46" s="46">
        <v>7.9359000000000002</v>
      </c>
      <c r="K46" s="46">
        <v>8.0867000000000004</v>
      </c>
      <c r="L46" s="46">
        <v>18.185700000000001</v>
      </c>
      <c r="M46" s="46">
        <v>20.5456</v>
      </c>
      <c r="N46" s="46"/>
      <c r="O46" s="69"/>
    </row>
    <row r="47" spans="1:15" s="18" customFormat="1" outlineLevel="1">
      <c r="A47" s="4"/>
      <c r="B47" s="536" t="s">
        <v>514</v>
      </c>
      <c r="C47" s="802"/>
      <c r="D47" s="46"/>
      <c r="E47" s="46"/>
      <c r="F47" s="46"/>
      <c r="G47" s="46"/>
      <c r="H47" s="46"/>
      <c r="I47" s="46"/>
      <c r="J47" s="46"/>
      <c r="K47" s="46"/>
      <c r="L47" s="46"/>
      <c r="M47" s="46"/>
      <c r="N47" s="46"/>
      <c r="O47" s="69"/>
    </row>
    <row r="48" spans="1:15" s="18" customFormat="1" outlineLevel="1">
      <c r="A48" s="4"/>
      <c r="B48" s="536" t="s">
        <v>515</v>
      </c>
      <c r="C48" s="802"/>
      <c r="D48" s="46"/>
      <c r="E48" s="46"/>
      <c r="F48" s="46"/>
      <c r="G48" s="46"/>
      <c r="H48" s="46"/>
      <c r="I48" s="46"/>
      <c r="J48" s="46"/>
      <c r="K48" s="46"/>
      <c r="L48" s="46"/>
      <c r="M48" s="46"/>
      <c r="N48" s="46"/>
      <c r="O48" s="69"/>
    </row>
    <row r="49" spans="1:15" s="18" customFormat="1" outlineLevel="1">
      <c r="A49" s="4"/>
      <c r="B49" s="536" t="s">
        <v>491</v>
      </c>
      <c r="C49" s="802"/>
      <c r="D49" s="46"/>
      <c r="E49" s="46"/>
      <c r="F49" s="46"/>
      <c r="G49" s="46"/>
      <c r="H49" s="46"/>
      <c r="I49" s="46"/>
      <c r="J49" s="46"/>
      <c r="K49" s="46"/>
      <c r="L49" s="46"/>
      <c r="M49" s="46"/>
      <c r="N49" s="46"/>
      <c r="O49" s="69"/>
    </row>
    <row r="50" spans="1:15" s="18" customFormat="1">
      <c r="A50" s="4"/>
      <c r="B50" s="536" t="s">
        <v>516</v>
      </c>
      <c r="C50" s="805"/>
      <c r="D50" s="65">
        <f>SUM(D46:D49)</f>
        <v>0</v>
      </c>
      <c r="E50" s="65">
        <f t="shared" ref="E50:N50" si="10">SUM(E46:E49)</f>
        <v>6.4268000000000001</v>
      </c>
      <c r="F50" s="65">
        <f t="shared" si="10"/>
        <v>6.4833999999999996</v>
      </c>
      <c r="G50" s="65">
        <f t="shared" si="10"/>
        <v>6.5145</v>
      </c>
      <c r="H50" s="65">
        <f t="shared" si="10"/>
        <v>7.6727999999999996</v>
      </c>
      <c r="I50" s="65">
        <f t="shared" si="10"/>
        <v>7.7840999999999996</v>
      </c>
      <c r="J50" s="65">
        <f t="shared" si="10"/>
        <v>7.9359000000000002</v>
      </c>
      <c r="K50" s="65">
        <f t="shared" si="10"/>
        <v>8.0867000000000004</v>
      </c>
      <c r="L50" s="65">
        <f t="shared" si="10"/>
        <v>18.185700000000001</v>
      </c>
      <c r="M50" s="65">
        <f t="shared" si="10"/>
        <v>20.5456</v>
      </c>
      <c r="N50" s="65">
        <f t="shared" si="10"/>
        <v>0</v>
      </c>
      <c r="O50" s="76"/>
    </row>
    <row r="51" spans="1:15" s="14" customFormat="1">
      <c r="A51" s="72"/>
      <c r="B51" s="492" t="s">
        <v>517</v>
      </c>
      <c r="C51" s="488"/>
      <c r="D51" s="71"/>
      <c r="E51" s="484">
        <f t="shared" ref="E51:N51" si="11">ROUND(SUM(D50*E16+E50*E17)/12,4)</f>
        <v>6.4268000000000001</v>
      </c>
      <c r="F51" s="484">
        <f t="shared" si="11"/>
        <v>6.4833999999999996</v>
      </c>
      <c r="G51" s="484">
        <f t="shared" si="11"/>
        <v>6.5145</v>
      </c>
      <c r="H51" s="484">
        <f t="shared" si="11"/>
        <v>7.6727999999999996</v>
      </c>
      <c r="I51" s="484">
        <f t="shared" si="11"/>
        <v>7.7840999999999996</v>
      </c>
      <c r="J51" s="484">
        <f t="shared" si="11"/>
        <v>7.9359000000000002</v>
      </c>
      <c r="K51" s="484">
        <f t="shared" si="11"/>
        <v>8.0867000000000004</v>
      </c>
      <c r="L51" s="484">
        <f t="shared" si="11"/>
        <v>18.185700000000001</v>
      </c>
      <c r="M51" s="484">
        <f t="shared" si="11"/>
        <v>20.5456</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f>'1.  LRAMVA Summary'!B34</f>
        <v>0</v>
      </c>
      <c r="C53" s="804">
        <f>'2. LRAMVA Threshold'!I43</f>
        <v>0</v>
      </c>
      <c r="D53" s="46"/>
      <c r="E53" s="46"/>
      <c r="F53" s="46"/>
      <c r="G53" s="46"/>
      <c r="H53" s="46"/>
      <c r="I53" s="46"/>
      <c r="J53" s="46"/>
      <c r="K53" s="46"/>
      <c r="L53" s="46"/>
      <c r="M53" s="46"/>
      <c r="N53" s="46"/>
      <c r="O53" s="69"/>
    </row>
    <row r="54" spans="1:15" s="18" customFormat="1" outlineLevel="1">
      <c r="A54" s="4"/>
      <c r="B54" s="536" t="s">
        <v>514</v>
      </c>
      <c r="C54" s="802"/>
      <c r="D54" s="46"/>
      <c r="E54" s="46"/>
      <c r="F54" s="46"/>
      <c r="G54" s="46"/>
      <c r="H54" s="46"/>
      <c r="I54" s="46"/>
      <c r="J54" s="46"/>
      <c r="K54" s="46"/>
      <c r="L54" s="46"/>
      <c r="M54" s="46"/>
      <c r="N54" s="46"/>
      <c r="O54" s="69"/>
    </row>
    <row r="55" spans="1:15" s="18" customFormat="1" outlineLevel="1">
      <c r="A55" s="4"/>
      <c r="B55" s="536" t="s">
        <v>515</v>
      </c>
      <c r="C55" s="802"/>
      <c r="D55" s="46"/>
      <c r="E55" s="46"/>
      <c r="F55" s="46"/>
      <c r="G55" s="46"/>
      <c r="H55" s="46"/>
      <c r="I55" s="46"/>
      <c r="J55" s="46"/>
      <c r="K55" s="46"/>
      <c r="L55" s="46"/>
      <c r="M55" s="46"/>
      <c r="N55" s="46"/>
      <c r="O55" s="69"/>
    </row>
    <row r="56" spans="1:15" s="18" customFormat="1" outlineLevel="1">
      <c r="A56" s="4"/>
      <c r="B56" s="536" t="s">
        <v>491</v>
      </c>
      <c r="C56" s="802"/>
      <c r="D56" s="46"/>
      <c r="E56" s="46"/>
      <c r="F56" s="46"/>
      <c r="G56" s="46"/>
      <c r="H56" s="46"/>
      <c r="I56" s="46"/>
      <c r="J56" s="46"/>
      <c r="K56" s="46"/>
      <c r="L56" s="46"/>
      <c r="M56" s="46"/>
      <c r="N56" s="46"/>
      <c r="O56" s="69"/>
    </row>
    <row r="57" spans="1:15" s="18" customFormat="1">
      <c r="A57" s="4"/>
      <c r="B57" s="536" t="s">
        <v>516</v>
      </c>
      <c r="C57" s="805"/>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517</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f>'1.  LRAMVA Summary'!B35</f>
        <v>0</v>
      </c>
      <c r="C60" s="804">
        <f>'2. LRAMVA Threshold'!J43</f>
        <v>0</v>
      </c>
      <c r="D60" s="46"/>
      <c r="E60" s="46"/>
      <c r="F60" s="46"/>
      <c r="G60" s="46"/>
      <c r="H60" s="46"/>
      <c r="I60" s="46"/>
      <c r="J60" s="46"/>
      <c r="K60" s="46"/>
      <c r="L60" s="46"/>
      <c r="M60" s="46"/>
      <c r="N60" s="46"/>
      <c r="O60" s="69"/>
    </row>
    <row r="61" spans="1:15" s="18" customFormat="1" outlineLevel="1">
      <c r="A61" s="4"/>
      <c r="B61" s="536" t="s">
        <v>514</v>
      </c>
      <c r="C61" s="802"/>
      <c r="D61" s="46"/>
      <c r="E61" s="46"/>
      <c r="F61" s="46"/>
      <c r="G61" s="46"/>
      <c r="H61" s="46"/>
      <c r="I61" s="46"/>
      <c r="J61" s="46"/>
      <c r="K61" s="46"/>
      <c r="L61" s="46"/>
      <c r="M61" s="46"/>
      <c r="N61" s="46"/>
      <c r="O61" s="69"/>
    </row>
    <row r="62" spans="1:15" s="18" customFormat="1" outlineLevel="1">
      <c r="A62" s="4"/>
      <c r="B62" s="536" t="s">
        <v>515</v>
      </c>
      <c r="C62" s="802"/>
      <c r="D62" s="46"/>
      <c r="E62" s="46"/>
      <c r="F62" s="46"/>
      <c r="G62" s="46"/>
      <c r="H62" s="46"/>
      <c r="I62" s="46"/>
      <c r="J62" s="46"/>
      <c r="K62" s="46"/>
      <c r="L62" s="46"/>
      <c r="M62" s="46"/>
      <c r="N62" s="46"/>
      <c r="O62" s="69"/>
    </row>
    <row r="63" spans="1:15" s="18" customFormat="1" outlineLevel="1">
      <c r="A63" s="4"/>
      <c r="B63" s="536" t="s">
        <v>491</v>
      </c>
      <c r="C63" s="802"/>
      <c r="D63" s="46"/>
      <c r="E63" s="46"/>
      <c r="F63" s="46"/>
      <c r="G63" s="46"/>
      <c r="H63" s="46"/>
      <c r="I63" s="46"/>
      <c r="J63" s="46"/>
      <c r="K63" s="46"/>
      <c r="L63" s="46"/>
      <c r="M63" s="46"/>
      <c r="N63" s="46"/>
      <c r="O63" s="69"/>
    </row>
    <row r="64" spans="1:15" s="18" customFormat="1">
      <c r="A64" s="4"/>
      <c r="B64" s="536" t="s">
        <v>516</v>
      </c>
      <c r="C64" s="805"/>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517</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04">
        <f>'2. LRAMVA Threshold'!K43</f>
        <v>0</v>
      </c>
      <c r="D67" s="46"/>
      <c r="E67" s="46"/>
      <c r="F67" s="46"/>
      <c r="G67" s="46"/>
      <c r="H67" s="46"/>
      <c r="I67" s="46"/>
      <c r="J67" s="46"/>
      <c r="K67" s="46"/>
      <c r="L67" s="46"/>
      <c r="M67" s="46"/>
      <c r="N67" s="46"/>
      <c r="O67" s="69"/>
    </row>
    <row r="68" spans="1:15" s="18" customFormat="1" outlineLevel="1">
      <c r="A68" s="4"/>
      <c r="B68" s="536" t="s">
        <v>514</v>
      </c>
      <c r="C68" s="802"/>
      <c r="D68" s="46"/>
      <c r="E68" s="46"/>
      <c r="F68" s="46"/>
      <c r="G68" s="46"/>
      <c r="H68" s="46"/>
      <c r="I68" s="46"/>
      <c r="J68" s="46"/>
      <c r="K68" s="46"/>
      <c r="L68" s="46"/>
      <c r="M68" s="46"/>
      <c r="N68" s="46"/>
      <c r="O68" s="69"/>
    </row>
    <row r="69" spans="1:15" s="18" customFormat="1" outlineLevel="1">
      <c r="A69" s="4"/>
      <c r="B69" s="536" t="s">
        <v>515</v>
      </c>
      <c r="C69" s="802"/>
      <c r="D69" s="46"/>
      <c r="E69" s="46"/>
      <c r="F69" s="46"/>
      <c r="G69" s="46"/>
      <c r="H69" s="46"/>
      <c r="I69" s="46"/>
      <c r="J69" s="46"/>
      <c r="K69" s="46"/>
      <c r="L69" s="46"/>
      <c r="M69" s="46"/>
      <c r="N69" s="46"/>
      <c r="O69" s="69"/>
    </row>
    <row r="70" spans="1:15" s="18" customFormat="1" outlineLevel="1">
      <c r="A70" s="4"/>
      <c r="B70" s="536" t="s">
        <v>491</v>
      </c>
      <c r="C70" s="802"/>
      <c r="D70" s="46"/>
      <c r="E70" s="46"/>
      <c r="F70" s="46"/>
      <c r="G70" s="46"/>
      <c r="H70" s="46"/>
      <c r="I70" s="46"/>
      <c r="J70" s="46"/>
      <c r="K70" s="46"/>
      <c r="L70" s="46"/>
      <c r="M70" s="46"/>
      <c r="N70" s="46"/>
      <c r="O70" s="69"/>
    </row>
    <row r="71" spans="1:15" s="18" customFormat="1">
      <c r="A71" s="4"/>
      <c r="B71" s="536" t="s">
        <v>516</v>
      </c>
      <c r="C71" s="805"/>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517</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04">
        <f>'2. LRAMVA Threshold'!L43</f>
        <v>0</v>
      </c>
      <c r="D74" s="46"/>
      <c r="E74" s="46"/>
      <c r="F74" s="46"/>
      <c r="G74" s="46"/>
      <c r="H74" s="46"/>
      <c r="I74" s="46"/>
      <c r="J74" s="46"/>
      <c r="K74" s="46"/>
      <c r="L74" s="46"/>
      <c r="M74" s="46"/>
      <c r="N74" s="46"/>
      <c r="O74" s="69"/>
    </row>
    <row r="75" spans="1:15" s="18" customFormat="1" outlineLevel="1">
      <c r="A75" s="4"/>
      <c r="B75" s="536" t="s">
        <v>514</v>
      </c>
      <c r="C75" s="802"/>
      <c r="D75" s="46"/>
      <c r="E75" s="46"/>
      <c r="F75" s="46"/>
      <c r="G75" s="46"/>
      <c r="H75" s="46"/>
      <c r="I75" s="46"/>
      <c r="J75" s="46"/>
      <c r="K75" s="46"/>
      <c r="L75" s="46"/>
      <c r="M75" s="46"/>
      <c r="N75" s="46"/>
      <c r="O75" s="69"/>
    </row>
    <row r="76" spans="1:15" s="18" customFormat="1" outlineLevel="1">
      <c r="A76" s="4"/>
      <c r="B76" s="536" t="s">
        <v>515</v>
      </c>
      <c r="C76" s="802"/>
      <c r="D76" s="46"/>
      <c r="E76" s="46"/>
      <c r="F76" s="46"/>
      <c r="G76" s="46"/>
      <c r="H76" s="46"/>
      <c r="I76" s="46"/>
      <c r="J76" s="46"/>
      <c r="K76" s="46"/>
      <c r="L76" s="46"/>
      <c r="M76" s="46"/>
      <c r="N76" s="46"/>
      <c r="O76" s="69"/>
    </row>
    <row r="77" spans="1:15" s="18" customFormat="1" outlineLevel="1">
      <c r="A77" s="4"/>
      <c r="B77" s="536" t="s">
        <v>491</v>
      </c>
      <c r="C77" s="802"/>
      <c r="D77" s="46"/>
      <c r="E77" s="46"/>
      <c r="F77" s="46"/>
      <c r="G77" s="46"/>
      <c r="H77" s="46"/>
      <c r="I77" s="46"/>
      <c r="J77" s="46"/>
      <c r="K77" s="46"/>
      <c r="L77" s="46"/>
      <c r="M77" s="46"/>
      <c r="N77" s="46"/>
      <c r="O77" s="69"/>
    </row>
    <row r="78" spans="1:15" s="18" customFormat="1">
      <c r="A78" s="4"/>
      <c r="B78" s="536" t="s">
        <v>516</v>
      </c>
      <c r="C78" s="805"/>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517</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04">
        <f>'2. LRAMVA Threshold'!M43</f>
        <v>0</v>
      </c>
      <c r="D81" s="46"/>
      <c r="E81" s="46"/>
      <c r="F81" s="46"/>
      <c r="G81" s="46"/>
      <c r="H81" s="46"/>
      <c r="I81" s="46"/>
      <c r="J81" s="46"/>
      <c r="K81" s="46"/>
      <c r="L81" s="46"/>
      <c r="M81" s="46"/>
      <c r="N81" s="46"/>
      <c r="O81" s="69"/>
    </row>
    <row r="82" spans="1:15" s="18" customFormat="1" outlineLevel="1">
      <c r="A82" s="4"/>
      <c r="B82" s="536" t="s">
        <v>514</v>
      </c>
      <c r="C82" s="802"/>
      <c r="D82" s="46"/>
      <c r="E82" s="46"/>
      <c r="F82" s="46"/>
      <c r="G82" s="46"/>
      <c r="H82" s="46"/>
      <c r="I82" s="46"/>
      <c r="J82" s="46"/>
      <c r="K82" s="46"/>
      <c r="L82" s="46"/>
      <c r="M82" s="46"/>
      <c r="N82" s="46"/>
      <c r="O82" s="69"/>
    </row>
    <row r="83" spans="1:15" s="18" customFormat="1" outlineLevel="1">
      <c r="A83" s="4"/>
      <c r="B83" s="536" t="s">
        <v>515</v>
      </c>
      <c r="C83" s="802"/>
      <c r="D83" s="46"/>
      <c r="E83" s="46"/>
      <c r="F83" s="46"/>
      <c r="G83" s="46"/>
      <c r="H83" s="46"/>
      <c r="I83" s="46"/>
      <c r="J83" s="46"/>
      <c r="K83" s="46"/>
      <c r="L83" s="46"/>
      <c r="M83" s="46"/>
      <c r="N83" s="46"/>
      <c r="O83" s="69"/>
    </row>
    <row r="84" spans="1:15" s="18" customFormat="1" outlineLevel="1">
      <c r="A84" s="4"/>
      <c r="B84" s="536" t="s">
        <v>491</v>
      </c>
      <c r="C84" s="802"/>
      <c r="D84" s="46"/>
      <c r="E84" s="46"/>
      <c r="F84" s="46"/>
      <c r="G84" s="46"/>
      <c r="H84" s="46"/>
      <c r="I84" s="46"/>
      <c r="J84" s="46"/>
      <c r="K84" s="46"/>
      <c r="L84" s="46"/>
      <c r="M84" s="46"/>
      <c r="N84" s="46"/>
      <c r="O84" s="69"/>
    </row>
    <row r="85" spans="1:15" s="18" customFormat="1">
      <c r="A85" s="4"/>
      <c r="B85" s="536" t="s">
        <v>516</v>
      </c>
      <c r="C85" s="805"/>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517</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04">
        <f>'2. LRAMVA Threshold'!N43</f>
        <v>0</v>
      </c>
      <c r="D88" s="46"/>
      <c r="E88" s="46"/>
      <c r="F88" s="46"/>
      <c r="G88" s="46"/>
      <c r="H88" s="46"/>
      <c r="I88" s="46"/>
      <c r="J88" s="46"/>
      <c r="K88" s="46"/>
      <c r="L88" s="46"/>
      <c r="M88" s="46"/>
      <c r="N88" s="46"/>
      <c r="O88" s="69"/>
    </row>
    <row r="89" spans="1:15" s="18" customFormat="1" outlineLevel="1">
      <c r="A89" s="4"/>
      <c r="B89" s="536" t="s">
        <v>514</v>
      </c>
      <c r="C89" s="802"/>
      <c r="D89" s="46"/>
      <c r="E89" s="46"/>
      <c r="F89" s="46"/>
      <c r="G89" s="46"/>
      <c r="H89" s="46"/>
      <c r="I89" s="46"/>
      <c r="J89" s="46"/>
      <c r="K89" s="46"/>
      <c r="L89" s="46"/>
      <c r="M89" s="46"/>
      <c r="N89" s="46"/>
      <c r="O89" s="69"/>
    </row>
    <row r="90" spans="1:15" s="18" customFormat="1" outlineLevel="1">
      <c r="A90" s="4"/>
      <c r="B90" s="536" t="s">
        <v>515</v>
      </c>
      <c r="C90" s="802"/>
      <c r="D90" s="46"/>
      <c r="E90" s="46"/>
      <c r="F90" s="46"/>
      <c r="G90" s="46"/>
      <c r="H90" s="46"/>
      <c r="I90" s="46"/>
      <c r="J90" s="46"/>
      <c r="K90" s="46"/>
      <c r="L90" s="46"/>
      <c r="M90" s="46"/>
      <c r="N90" s="46"/>
      <c r="O90" s="69"/>
    </row>
    <row r="91" spans="1:15" s="18" customFormat="1" outlineLevel="1">
      <c r="A91" s="4"/>
      <c r="B91" s="536" t="s">
        <v>491</v>
      </c>
      <c r="C91" s="802"/>
      <c r="D91" s="46"/>
      <c r="E91" s="46"/>
      <c r="F91" s="46"/>
      <c r="G91" s="46"/>
      <c r="H91" s="46"/>
      <c r="I91" s="46"/>
      <c r="J91" s="46"/>
      <c r="K91" s="46"/>
      <c r="L91" s="46"/>
      <c r="M91" s="46"/>
      <c r="N91" s="46"/>
      <c r="O91" s="69"/>
    </row>
    <row r="92" spans="1:15" s="18" customFormat="1">
      <c r="A92" s="4"/>
      <c r="B92" s="536" t="s">
        <v>516</v>
      </c>
      <c r="C92" s="805"/>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517</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04">
        <f>'2. LRAMVA Threshold'!O43</f>
        <v>0</v>
      </c>
      <c r="D95" s="46"/>
      <c r="E95" s="46"/>
      <c r="F95" s="46"/>
      <c r="G95" s="46"/>
      <c r="H95" s="46"/>
      <c r="I95" s="46"/>
      <c r="J95" s="46"/>
      <c r="K95" s="46"/>
      <c r="L95" s="46"/>
      <c r="M95" s="46"/>
      <c r="N95" s="46"/>
      <c r="O95" s="69"/>
    </row>
    <row r="96" spans="1:15" s="18" customFormat="1" outlineLevel="1">
      <c r="A96" s="4"/>
      <c r="B96" s="536" t="s">
        <v>514</v>
      </c>
      <c r="C96" s="802"/>
      <c r="D96" s="46"/>
      <c r="E96" s="46"/>
      <c r="F96" s="46"/>
      <c r="G96" s="46"/>
      <c r="H96" s="46"/>
      <c r="I96" s="46"/>
      <c r="J96" s="46"/>
      <c r="K96" s="46"/>
      <c r="L96" s="46"/>
      <c r="M96" s="46"/>
      <c r="N96" s="46"/>
      <c r="O96" s="69"/>
    </row>
    <row r="97" spans="1:15" s="18" customFormat="1" outlineLevel="1">
      <c r="A97" s="4"/>
      <c r="B97" s="536" t="s">
        <v>515</v>
      </c>
      <c r="C97" s="802"/>
      <c r="D97" s="46"/>
      <c r="E97" s="46"/>
      <c r="F97" s="46"/>
      <c r="G97" s="46"/>
      <c r="H97" s="46"/>
      <c r="I97" s="46"/>
      <c r="J97" s="46"/>
      <c r="K97" s="46"/>
      <c r="L97" s="46"/>
      <c r="M97" s="46"/>
      <c r="N97" s="46"/>
      <c r="O97" s="69"/>
    </row>
    <row r="98" spans="1:15" s="18" customFormat="1" outlineLevel="1">
      <c r="A98" s="4"/>
      <c r="B98" s="536" t="s">
        <v>491</v>
      </c>
      <c r="C98" s="802"/>
      <c r="D98" s="46"/>
      <c r="E98" s="46"/>
      <c r="F98" s="46"/>
      <c r="G98" s="46"/>
      <c r="H98" s="46"/>
      <c r="I98" s="46"/>
      <c r="J98" s="46"/>
      <c r="K98" s="46"/>
      <c r="L98" s="46"/>
      <c r="M98" s="46"/>
      <c r="N98" s="46"/>
      <c r="O98" s="69"/>
    </row>
    <row r="99" spans="1:15" s="18" customFormat="1">
      <c r="A99" s="4"/>
      <c r="B99" s="536" t="s">
        <v>516</v>
      </c>
      <c r="C99" s="805"/>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517</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04">
        <f>'2. LRAMVA Threshold'!P43</f>
        <v>0</v>
      </c>
      <c r="D102" s="46"/>
      <c r="E102" s="46"/>
      <c r="F102" s="46"/>
      <c r="G102" s="46"/>
      <c r="H102" s="46"/>
      <c r="I102" s="46"/>
      <c r="J102" s="46"/>
      <c r="K102" s="46"/>
      <c r="L102" s="46"/>
      <c r="M102" s="46"/>
      <c r="N102" s="46"/>
      <c r="O102" s="69"/>
    </row>
    <row r="103" spans="1:15" s="18" customFormat="1" outlineLevel="1">
      <c r="A103" s="4"/>
      <c r="B103" s="536" t="s">
        <v>514</v>
      </c>
      <c r="C103" s="802"/>
      <c r="D103" s="46"/>
      <c r="E103" s="46"/>
      <c r="F103" s="46"/>
      <c r="G103" s="46"/>
      <c r="H103" s="46"/>
      <c r="I103" s="46"/>
      <c r="J103" s="46"/>
      <c r="K103" s="46"/>
      <c r="L103" s="46"/>
      <c r="M103" s="46"/>
      <c r="N103" s="46"/>
      <c r="O103" s="69"/>
    </row>
    <row r="104" spans="1:15" s="18" customFormat="1" outlineLevel="1">
      <c r="A104" s="4"/>
      <c r="B104" s="536" t="s">
        <v>515</v>
      </c>
      <c r="C104" s="802"/>
      <c r="D104" s="46"/>
      <c r="E104" s="46"/>
      <c r="F104" s="46"/>
      <c r="G104" s="46"/>
      <c r="H104" s="46"/>
      <c r="I104" s="46"/>
      <c r="J104" s="46"/>
      <c r="K104" s="46"/>
      <c r="L104" s="46"/>
      <c r="M104" s="46"/>
      <c r="N104" s="46"/>
      <c r="O104" s="69"/>
    </row>
    <row r="105" spans="1:15" s="18" customFormat="1" outlineLevel="1">
      <c r="A105" s="4"/>
      <c r="B105" s="536" t="s">
        <v>491</v>
      </c>
      <c r="C105" s="802"/>
      <c r="D105" s="46"/>
      <c r="E105" s="46"/>
      <c r="F105" s="46"/>
      <c r="G105" s="46"/>
      <c r="H105" s="46"/>
      <c r="I105" s="46"/>
      <c r="J105" s="46"/>
      <c r="K105" s="46"/>
      <c r="L105" s="46"/>
      <c r="M105" s="46"/>
      <c r="N105" s="46"/>
      <c r="O105" s="69"/>
    </row>
    <row r="106" spans="1:15" s="18" customFormat="1">
      <c r="A106" s="4"/>
      <c r="B106" s="536" t="s">
        <v>516</v>
      </c>
      <c r="C106" s="805"/>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517</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04">
        <f>'2. LRAMVA Threshold'!Q43</f>
        <v>0</v>
      </c>
      <c r="D109" s="46"/>
      <c r="E109" s="46"/>
      <c r="F109" s="46"/>
      <c r="G109" s="46"/>
      <c r="H109" s="46"/>
      <c r="I109" s="46"/>
      <c r="J109" s="46"/>
      <c r="K109" s="46"/>
      <c r="L109" s="46"/>
      <c r="M109" s="46"/>
      <c r="N109" s="46"/>
      <c r="O109" s="69"/>
    </row>
    <row r="110" spans="1:15" s="18" customFormat="1" outlineLevel="1">
      <c r="A110" s="4"/>
      <c r="B110" s="536" t="s">
        <v>514</v>
      </c>
      <c r="C110" s="802"/>
      <c r="D110" s="46"/>
      <c r="E110" s="46"/>
      <c r="F110" s="46"/>
      <c r="G110" s="46"/>
      <c r="H110" s="46"/>
      <c r="I110" s="46"/>
      <c r="J110" s="46"/>
      <c r="K110" s="46"/>
      <c r="L110" s="46"/>
      <c r="M110" s="46"/>
      <c r="N110" s="46"/>
      <c r="O110" s="69"/>
    </row>
    <row r="111" spans="1:15" s="18" customFormat="1" outlineLevel="1">
      <c r="A111" s="4"/>
      <c r="B111" s="536" t="s">
        <v>515</v>
      </c>
      <c r="C111" s="802"/>
      <c r="D111" s="46"/>
      <c r="E111" s="46"/>
      <c r="F111" s="46"/>
      <c r="G111" s="46"/>
      <c r="H111" s="46"/>
      <c r="I111" s="46"/>
      <c r="J111" s="46"/>
      <c r="K111" s="46"/>
      <c r="L111" s="46"/>
      <c r="M111" s="46"/>
      <c r="N111" s="46"/>
      <c r="O111" s="69"/>
    </row>
    <row r="112" spans="1:15" s="18" customFormat="1" outlineLevel="1">
      <c r="A112" s="4"/>
      <c r="B112" s="536" t="s">
        <v>491</v>
      </c>
      <c r="C112" s="802"/>
      <c r="D112" s="46"/>
      <c r="E112" s="46"/>
      <c r="F112" s="46"/>
      <c r="G112" s="46"/>
      <c r="H112" s="46"/>
      <c r="I112" s="46"/>
      <c r="J112" s="46"/>
      <c r="K112" s="46"/>
      <c r="L112" s="46"/>
      <c r="M112" s="46"/>
      <c r="N112" s="46"/>
      <c r="O112" s="69"/>
    </row>
    <row r="113" spans="1:17" s="18" customFormat="1">
      <c r="A113" s="4"/>
      <c r="B113" s="536" t="s">
        <v>516</v>
      </c>
      <c r="C113" s="805"/>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517</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617</v>
      </c>
      <c r="C116" s="98"/>
      <c r="D116" s="499"/>
      <c r="E116" s="499"/>
      <c r="F116" s="499"/>
      <c r="G116" s="499"/>
      <c r="H116" s="499"/>
      <c r="I116" s="499"/>
      <c r="J116" s="499"/>
      <c r="K116" s="499"/>
      <c r="L116" s="499"/>
      <c r="M116" s="499"/>
      <c r="N116" s="499"/>
      <c r="O116" s="499"/>
    </row>
    <row r="119" spans="1:17" ht="15.6">
      <c r="B119" s="118" t="s">
        <v>485</v>
      </c>
      <c r="J119" s="18"/>
    </row>
    <row r="120" spans="1:17" s="14" customFormat="1" ht="75.599999999999994" customHeight="1">
      <c r="A120" s="72"/>
      <c r="B120" s="809" t="s">
        <v>678</v>
      </c>
      <c r="C120" s="809"/>
      <c r="D120" s="809"/>
      <c r="E120" s="809"/>
      <c r="F120" s="809"/>
      <c r="G120" s="809"/>
      <c r="H120" s="809"/>
      <c r="I120" s="809"/>
      <c r="J120" s="809"/>
      <c r="K120" s="809"/>
      <c r="L120" s="809"/>
      <c r="M120" s="809"/>
      <c r="N120" s="809"/>
      <c r="O120" s="809"/>
      <c r="P120" s="809"/>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GS&gt;50-4999kW</v>
      </c>
      <c r="F122" s="244" t="str">
        <f>'1.  LRAMVA Summary'!G52</f>
        <v>USL</v>
      </c>
      <c r="G122" s="244" t="str">
        <f>'1.  LRAMVA Summary'!H52</f>
        <v xml:space="preserve">Street Lighting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c r="D129" s="685"/>
      <c r="E129" s="686"/>
      <c r="F129" s="685"/>
      <c r="G129" s="686"/>
      <c r="H129" s="685"/>
      <c r="I129" s="686"/>
      <c r="J129" s="686"/>
      <c r="K129" s="686"/>
      <c r="L129" s="686"/>
      <c r="M129" s="686"/>
      <c r="N129" s="686"/>
      <c r="O129" s="686"/>
      <c r="P129" s="686"/>
    </row>
    <row r="130" spans="2:16">
      <c r="B130" s="501">
        <v>2017</v>
      </c>
      <c r="C130" s="684">
        <f>HLOOKUP(B130,$E$15:$O$114,9,FALSE)</f>
        <v>7.1999999999999998E-3</v>
      </c>
      <c r="D130" s="685">
        <f t="shared" ref="D130:D133" si="30">HLOOKUP(B130,$E$15:$O$114,16,FALSE)</f>
        <v>1.4800000000000001E-2</v>
      </c>
      <c r="E130" s="686">
        <f t="shared" ref="E130:E133" si="31">HLOOKUP(B130,$E$15:$O$114,23,FALSE)</f>
        <v>3.6957</v>
      </c>
      <c r="F130" s="685">
        <f t="shared" ref="F130:F133" si="32">HLOOKUP(B130,$E$15:$O$114,30,FALSE)</f>
        <v>5.4999999999999997E-3</v>
      </c>
      <c r="G130" s="686">
        <f t="shared" ref="G130:G132" si="33">HLOOKUP(B130,$E$15:$O$114,37,FALSE)</f>
        <v>8.0867000000000004</v>
      </c>
      <c r="H130" s="685">
        <f t="shared" ref="H130:H133" si="34">HLOOKUP(B130,$E$15:$O$114,44,FALSE)</f>
        <v>0</v>
      </c>
      <c r="I130" s="686">
        <f t="shared" ref="I130:I133" si="35">HLOOKUP(B130,$E$15:$O$114,51,FALSE)</f>
        <v>0</v>
      </c>
      <c r="J130" s="686">
        <f t="shared" ref="J130:J133" si="36">HLOOKUP(B130,$E$15:$O$114,58,FALSE)</f>
        <v>0</v>
      </c>
      <c r="K130" s="686">
        <f t="shared" ref="K130:K133" si="37">HLOOKUP(B130,$E$15:$O$114,65,FALSE)</f>
        <v>0</v>
      </c>
      <c r="L130" s="686">
        <f t="shared" ref="L130:L133" si="38">HLOOKUP(B130,$E$15:$O$114,72,FALSE)</f>
        <v>0</v>
      </c>
      <c r="M130" s="686">
        <f t="shared" ref="M130:M133" si="39">HLOOKUP(B130,$E$15:$O$114,79,FALSE)</f>
        <v>0</v>
      </c>
      <c r="N130" s="686">
        <f t="shared" ref="N130:N133" si="40">HLOOKUP(B130,$E$15:$O$114,86,FALSE)</f>
        <v>0</v>
      </c>
      <c r="O130" s="686">
        <f t="shared" ref="O130:O133" si="41">HLOOKUP(B130,$E$15:$O$114,93,FALSE)</f>
        <v>0</v>
      </c>
      <c r="P130" s="686">
        <f t="shared" ref="P130:P133" si="42">HLOOKUP(B130,$E$15:$O$114,100,FALSE)</f>
        <v>0</v>
      </c>
    </row>
    <row r="131" spans="2:16">
      <c r="B131" s="501">
        <v>2018</v>
      </c>
      <c r="C131" s="684">
        <f t="shared" ref="C131:C133" si="43">HLOOKUP(B131,$E$15:$O$114,9,FALSE)</f>
        <v>6.4000000000000003E-3</v>
      </c>
      <c r="D131" s="685">
        <f t="shared" si="30"/>
        <v>1.7600000000000001E-2</v>
      </c>
      <c r="E131" s="686">
        <f t="shared" si="31"/>
        <v>4.2386999999999997</v>
      </c>
      <c r="F131" s="685">
        <f t="shared" si="32"/>
        <v>1.4500000000000001E-2</v>
      </c>
      <c r="G131" s="686">
        <f t="shared" si="33"/>
        <v>18.185700000000001</v>
      </c>
      <c r="H131" s="685">
        <f t="shared" si="34"/>
        <v>0</v>
      </c>
      <c r="I131" s="686">
        <f t="shared" si="35"/>
        <v>0</v>
      </c>
      <c r="J131" s="686">
        <f t="shared" si="36"/>
        <v>0</v>
      </c>
      <c r="K131" s="686">
        <f t="shared" si="37"/>
        <v>0</v>
      </c>
      <c r="L131" s="686">
        <f t="shared" si="38"/>
        <v>0</v>
      </c>
      <c r="M131" s="686">
        <f t="shared" si="39"/>
        <v>0</v>
      </c>
      <c r="N131" s="686">
        <f t="shared" si="40"/>
        <v>0</v>
      </c>
      <c r="O131" s="686">
        <f t="shared" si="41"/>
        <v>0</v>
      </c>
      <c r="P131" s="686">
        <f t="shared" si="42"/>
        <v>0</v>
      </c>
    </row>
    <row r="132" spans="2:16" hidden="1">
      <c r="B132" s="501">
        <v>2019</v>
      </c>
      <c r="C132" s="684">
        <f t="shared" si="43"/>
        <v>3.2000000000000002E-3</v>
      </c>
      <c r="D132" s="685">
        <f t="shared" si="30"/>
        <v>1.7899999999999999E-2</v>
      </c>
      <c r="E132" s="686">
        <f t="shared" si="31"/>
        <v>3.9693999999999998</v>
      </c>
      <c r="F132" s="685">
        <f t="shared" si="32"/>
        <v>1.47E-2</v>
      </c>
      <c r="G132" s="686">
        <f t="shared" si="33"/>
        <v>20.5456</v>
      </c>
      <c r="H132" s="685">
        <f t="shared" si="34"/>
        <v>0</v>
      </c>
      <c r="I132" s="686">
        <f t="shared" si="35"/>
        <v>0</v>
      </c>
      <c r="J132" s="686">
        <f t="shared" si="36"/>
        <v>0</v>
      </c>
      <c r="K132" s="686">
        <f t="shared" si="37"/>
        <v>0</v>
      </c>
      <c r="L132" s="686">
        <f t="shared" si="38"/>
        <v>0</v>
      </c>
      <c r="M132" s="686">
        <f t="shared" si="39"/>
        <v>0</v>
      </c>
      <c r="N132" s="686">
        <f t="shared" si="40"/>
        <v>0</v>
      </c>
      <c r="O132" s="686">
        <f t="shared" si="41"/>
        <v>0</v>
      </c>
      <c r="P132" s="686">
        <f t="shared" si="42"/>
        <v>0</v>
      </c>
    </row>
    <row r="133" spans="2:16" hidden="1">
      <c r="B133" s="502">
        <v>2020</v>
      </c>
      <c r="C133" s="687">
        <f t="shared" si="43"/>
        <v>0</v>
      </c>
      <c r="D133" s="688">
        <f t="shared" si="30"/>
        <v>0</v>
      </c>
      <c r="E133" s="689">
        <f t="shared" si="31"/>
        <v>0</v>
      </c>
      <c r="F133" s="688">
        <f t="shared" si="32"/>
        <v>0</v>
      </c>
      <c r="G133" s="689">
        <f>HLOOKUP(B133,$E$15:$O$114,37,FALSE)</f>
        <v>0</v>
      </c>
      <c r="H133" s="688">
        <f t="shared" si="34"/>
        <v>0</v>
      </c>
      <c r="I133" s="689">
        <f t="shared" si="35"/>
        <v>0</v>
      </c>
      <c r="J133" s="689">
        <f t="shared" si="36"/>
        <v>0</v>
      </c>
      <c r="K133" s="689">
        <f t="shared" si="37"/>
        <v>0</v>
      </c>
      <c r="L133" s="689">
        <f t="shared" si="38"/>
        <v>0</v>
      </c>
      <c r="M133" s="689">
        <f t="shared" si="39"/>
        <v>0</v>
      </c>
      <c r="N133" s="689">
        <f t="shared" si="40"/>
        <v>0</v>
      </c>
      <c r="O133" s="689">
        <f t="shared" si="41"/>
        <v>0</v>
      </c>
      <c r="P133" s="689">
        <f t="shared" si="42"/>
        <v>0</v>
      </c>
    </row>
    <row r="134" spans="2:16" ht="18.75" customHeight="1">
      <c r="B134" s="498" t="s">
        <v>634</v>
      </c>
      <c r="C134" s="598"/>
      <c r="D134" s="599"/>
      <c r="E134" s="600"/>
      <c r="F134" s="599"/>
      <c r="G134" s="599"/>
      <c r="H134" s="599"/>
      <c r="I134" s="599"/>
      <c r="J134" s="599"/>
      <c r="K134" s="599"/>
      <c r="L134" s="599"/>
      <c r="M134" s="599"/>
      <c r="N134" s="599"/>
      <c r="O134" s="599"/>
      <c r="P134" s="599"/>
    </row>
    <row r="136" spans="2:16">
      <c r="B136" s="592"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J20" sqref="J20"/>
    </sheetView>
  </sheetViews>
  <sheetFormatPr defaultColWidth="9.21875" defaultRowHeight="14.4"/>
  <cols>
    <col min="1" max="16384" width="9.21875" style="12"/>
  </cols>
  <sheetData>
    <row r="14" spans="2:24" ht="15.6">
      <c r="B14" s="588" t="s">
        <v>507</v>
      </c>
    </row>
    <row r="15" spans="2:24" ht="15.6">
      <c r="B15" s="588"/>
    </row>
    <row r="16" spans="2:24" s="668" customFormat="1" ht="28.5" customHeight="1">
      <c r="B16" s="810" t="s">
        <v>637</v>
      </c>
      <c r="C16" s="810"/>
      <c r="D16" s="810"/>
      <c r="E16" s="810"/>
      <c r="F16" s="810"/>
      <c r="G16" s="810"/>
      <c r="H16" s="810"/>
      <c r="I16" s="810"/>
      <c r="J16" s="810"/>
      <c r="K16" s="810"/>
      <c r="L16" s="810"/>
      <c r="M16" s="810"/>
      <c r="N16" s="810"/>
      <c r="O16" s="810"/>
      <c r="P16" s="810"/>
      <c r="Q16" s="810"/>
      <c r="R16" s="810"/>
      <c r="S16" s="810"/>
      <c r="T16" s="810"/>
      <c r="U16" s="810"/>
      <c r="V16" s="810"/>
      <c r="W16" s="810"/>
      <c r="X16" s="810"/>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Jessy Serrao</cp:lastModifiedBy>
  <cp:lastPrinted>2017-05-24T00:43:43Z</cp:lastPrinted>
  <dcterms:created xsi:type="dcterms:W3CDTF">2012-03-05T18:56:04Z</dcterms:created>
  <dcterms:modified xsi:type="dcterms:W3CDTF">2019-12-06T15:54:13Z</dcterms:modified>
</cp:coreProperties>
</file>